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60" yWindow="-15" windowWidth="13755" windowHeight="14685" tabRatio="869"/>
  </bookViews>
  <sheets>
    <sheet name="Harvests" sheetId="1" r:id="rId1"/>
    <sheet name="Permits" sheetId="5" r:id="rId2"/>
    <sheet name="Did Not Fish" sheetId="11" r:id="rId3"/>
  </sheets>
  <definedNames>
    <definedName name="OLE_LINK1" localSheetId="1">Permits!$A$1</definedName>
  </definedNames>
  <calcPr calcId="145621"/>
</workbook>
</file>

<file path=xl/calcChain.xml><?xml version="1.0" encoding="utf-8"?>
<calcChain xmlns="http://schemas.openxmlformats.org/spreadsheetml/2006/main">
  <c r="S21" i="5" l="1"/>
  <c r="O21" i="5"/>
  <c r="AC142" i="1"/>
  <c r="AD142" i="1" s="1"/>
  <c r="AB142" i="1"/>
  <c r="Y142" i="1"/>
  <c r="Z142" i="1" s="1"/>
  <c r="X142" i="1"/>
  <c r="U142" i="1"/>
  <c r="V142" i="1" s="1"/>
  <c r="T142" i="1"/>
  <c r="Q142" i="1"/>
  <c r="R142" i="1" s="1"/>
  <c r="P142" i="1"/>
  <c r="M142" i="1"/>
  <c r="N142" i="1" s="1"/>
  <c r="L142" i="1"/>
  <c r="I142" i="1"/>
  <c r="J142" i="1" s="1"/>
  <c r="H142" i="1"/>
  <c r="E142" i="1"/>
  <c r="D142" i="1"/>
  <c r="AD118" i="1"/>
  <c r="Z118" i="1"/>
  <c r="V118" i="1"/>
  <c r="R118" i="1"/>
  <c r="N118" i="1"/>
  <c r="J118" i="1"/>
  <c r="F118" i="1"/>
  <c r="AD69" i="1"/>
  <c r="Z69" i="1"/>
  <c r="V69" i="1"/>
  <c r="R69" i="1"/>
  <c r="N69" i="1"/>
  <c r="J69" i="1"/>
  <c r="F69" i="1"/>
  <c r="AD45" i="1"/>
  <c r="Z45" i="1"/>
  <c r="V45" i="1"/>
  <c r="R45" i="1"/>
  <c r="N45" i="1"/>
  <c r="J45" i="1"/>
  <c r="F45" i="1"/>
  <c r="AD21" i="1"/>
  <c r="Z21" i="1"/>
  <c r="V21" i="1"/>
  <c r="R21" i="1"/>
  <c r="N21" i="1"/>
  <c r="J21" i="1"/>
  <c r="F21" i="1"/>
  <c r="F142" i="1" l="1"/>
  <c r="S20" i="5"/>
  <c r="O20" i="5"/>
  <c r="AD141" i="1"/>
  <c r="Z141" i="1"/>
  <c r="V141" i="1"/>
  <c r="R141" i="1"/>
  <c r="N141" i="1"/>
  <c r="J141" i="1"/>
  <c r="F141" i="1"/>
  <c r="AD117" i="1"/>
  <c r="Z117" i="1"/>
  <c r="V117" i="1"/>
  <c r="R117" i="1"/>
  <c r="N117" i="1"/>
  <c r="J117" i="1"/>
  <c r="F117" i="1"/>
  <c r="AD93" i="1"/>
  <c r="Z93" i="1"/>
  <c r="V93" i="1"/>
  <c r="R93" i="1"/>
  <c r="N93" i="1"/>
  <c r="J93" i="1"/>
  <c r="F93" i="1"/>
  <c r="AD68" i="1"/>
  <c r="Z68" i="1"/>
  <c r="V68" i="1"/>
  <c r="R68" i="1"/>
  <c r="N68" i="1"/>
  <c r="J68" i="1"/>
  <c r="F68" i="1"/>
  <c r="AD44" i="1"/>
  <c r="Z44" i="1"/>
  <c r="V44" i="1"/>
  <c r="R44" i="1"/>
  <c r="N44" i="1"/>
  <c r="J44" i="1"/>
  <c r="F44" i="1"/>
  <c r="AD20" i="1"/>
  <c r="Z20" i="1"/>
  <c r="V20" i="1"/>
  <c r="R20" i="1"/>
  <c r="N20" i="1"/>
  <c r="J20" i="1"/>
  <c r="F20" i="1"/>
  <c r="S19" i="5"/>
  <c r="O19" i="5"/>
  <c r="AD140" i="1"/>
  <c r="Z140" i="1"/>
  <c r="V140" i="1"/>
  <c r="R140" i="1"/>
  <c r="N140" i="1"/>
  <c r="J140" i="1"/>
  <c r="F140" i="1"/>
  <c r="AD92" i="1"/>
  <c r="Z92" i="1"/>
  <c r="V92" i="1"/>
  <c r="R92" i="1"/>
  <c r="N92" i="1"/>
  <c r="J92" i="1"/>
  <c r="F92" i="1"/>
  <c r="AD116" i="1"/>
  <c r="Z116" i="1"/>
  <c r="V116" i="1"/>
  <c r="R116" i="1"/>
  <c r="N116" i="1"/>
  <c r="J116" i="1"/>
  <c r="F116" i="1"/>
  <c r="AD19" i="1"/>
  <c r="Z19" i="1"/>
  <c r="V19" i="1"/>
  <c r="R19" i="1"/>
  <c r="N19" i="1"/>
  <c r="J19" i="1"/>
  <c r="F19" i="1"/>
  <c r="AD67" i="1"/>
  <c r="Z67" i="1"/>
  <c r="V67" i="1"/>
  <c r="R67" i="1"/>
  <c r="N67" i="1"/>
  <c r="J67" i="1"/>
  <c r="F67" i="1"/>
  <c r="X46" i="1"/>
  <c r="X47" i="1"/>
  <c r="X48" i="1"/>
  <c r="T46" i="1"/>
  <c r="T47" i="1"/>
  <c r="T48" i="1"/>
  <c r="P46" i="1"/>
  <c r="P47" i="1"/>
  <c r="P48" i="1"/>
  <c r="L46" i="1"/>
  <c r="L47" i="1"/>
  <c r="L48" i="1"/>
  <c r="H46" i="1"/>
  <c r="H47" i="1"/>
  <c r="H48" i="1"/>
  <c r="D46" i="1"/>
  <c r="D47" i="1"/>
  <c r="D48" i="1"/>
  <c r="C46" i="1"/>
  <c r="C47" i="1"/>
  <c r="C48" i="1"/>
  <c r="AD43" i="1"/>
  <c r="AD42" i="1"/>
  <c r="Z43" i="1"/>
  <c r="V43" i="1"/>
  <c r="R43" i="1"/>
  <c r="N43" i="1"/>
  <c r="J43" i="1"/>
  <c r="F43" i="1"/>
  <c r="S18" i="5"/>
  <c r="O18" i="5"/>
  <c r="P18" i="5" s="1"/>
  <c r="L18" i="5"/>
  <c r="K25" i="5"/>
  <c r="K24" i="5"/>
  <c r="H25" i="5"/>
  <c r="H24" i="5"/>
  <c r="E25" i="5"/>
  <c r="E24" i="5"/>
  <c r="B24" i="5"/>
  <c r="K23" i="5"/>
  <c r="H23" i="5"/>
  <c r="G23" i="5"/>
  <c r="J23" i="5"/>
  <c r="M23" i="5"/>
  <c r="N23" i="5"/>
  <c r="Q23" i="5"/>
  <c r="E23" i="5"/>
  <c r="B23" i="5"/>
  <c r="D23" i="5"/>
  <c r="G145" i="1"/>
  <c r="K145" i="1"/>
  <c r="O145" i="1"/>
  <c r="S145" i="1"/>
  <c r="W145" i="1"/>
  <c r="AA145" i="1"/>
  <c r="G143" i="1"/>
  <c r="K143" i="1"/>
  <c r="O143" i="1"/>
  <c r="S143" i="1"/>
  <c r="W143" i="1"/>
  <c r="AA143" i="1"/>
  <c r="D97" i="1"/>
  <c r="G97" i="1"/>
  <c r="H97" i="1"/>
  <c r="K97" i="1"/>
  <c r="L97" i="1"/>
  <c r="O97" i="1"/>
  <c r="P97" i="1"/>
  <c r="S97" i="1"/>
  <c r="T97" i="1"/>
  <c r="W97" i="1"/>
  <c r="X97" i="1"/>
  <c r="AA97" i="1"/>
  <c r="C97" i="1"/>
  <c r="X96" i="1"/>
  <c r="T96" i="1"/>
  <c r="P96" i="1"/>
  <c r="L96" i="1"/>
  <c r="H96" i="1"/>
  <c r="D96" i="1"/>
  <c r="C96" i="1"/>
  <c r="D95" i="1"/>
  <c r="G95" i="1"/>
  <c r="H95" i="1"/>
  <c r="K95" i="1"/>
  <c r="L95" i="1"/>
  <c r="O95" i="1"/>
  <c r="P95" i="1"/>
  <c r="S95" i="1"/>
  <c r="T95" i="1"/>
  <c r="W95" i="1"/>
  <c r="X95" i="1"/>
  <c r="AA95" i="1"/>
  <c r="C95" i="1"/>
  <c r="G121" i="1"/>
  <c r="H121" i="1"/>
  <c r="K121" i="1"/>
  <c r="L121" i="1"/>
  <c r="O121" i="1"/>
  <c r="P121" i="1"/>
  <c r="S121" i="1"/>
  <c r="T121" i="1"/>
  <c r="W121" i="1"/>
  <c r="X121" i="1"/>
  <c r="AA121" i="1"/>
  <c r="D121" i="1"/>
  <c r="X120" i="1"/>
  <c r="T120" i="1"/>
  <c r="P120" i="1"/>
  <c r="L120" i="1"/>
  <c r="H120" i="1"/>
  <c r="D120" i="1"/>
  <c r="G119" i="1"/>
  <c r="H119" i="1"/>
  <c r="K119" i="1"/>
  <c r="L119" i="1"/>
  <c r="O119" i="1"/>
  <c r="P119" i="1"/>
  <c r="S119" i="1"/>
  <c r="T119" i="1"/>
  <c r="W119" i="1"/>
  <c r="X119" i="1"/>
  <c r="AA119" i="1"/>
  <c r="D119" i="1"/>
  <c r="D24" i="1"/>
  <c r="G24" i="1"/>
  <c r="H24" i="1"/>
  <c r="K24" i="1"/>
  <c r="L24" i="1"/>
  <c r="O24" i="1"/>
  <c r="P24" i="1"/>
  <c r="S24" i="1"/>
  <c r="T24" i="1"/>
  <c r="W24" i="1"/>
  <c r="X24" i="1"/>
  <c r="AA24" i="1"/>
  <c r="C24" i="1"/>
  <c r="X23" i="1"/>
  <c r="T23" i="1"/>
  <c r="P23" i="1"/>
  <c r="L23" i="1"/>
  <c r="H23" i="1"/>
  <c r="D23" i="1"/>
  <c r="C23" i="1"/>
  <c r="D22" i="1"/>
  <c r="G22" i="1"/>
  <c r="H22" i="1"/>
  <c r="K22" i="1"/>
  <c r="L22" i="1"/>
  <c r="O22" i="1"/>
  <c r="P22" i="1"/>
  <c r="S22" i="1"/>
  <c r="T22" i="1"/>
  <c r="W22" i="1"/>
  <c r="X22" i="1"/>
  <c r="AA22" i="1"/>
  <c r="C22" i="1"/>
  <c r="D72" i="1"/>
  <c r="G72" i="1"/>
  <c r="H72" i="1"/>
  <c r="K72" i="1"/>
  <c r="L72" i="1"/>
  <c r="O72" i="1"/>
  <c r="P72" i="1"/>
  <c r="S72" i="1"/>
  <c r="T72" i="1"/>
  <c r="W72" i="1"/>
  <c r="X72" i="1"/>
  <c r="AA72" i="1"/>
  <c r="C72" i="1"/>
  <c r="X71" i="1"/>
  <c r="T71" i="1"/>
  <c r="P71" i="1"/>
  <c r="L71" i="1"/>
  <c r="H71" i="1"/>
  <c r="D71" i="1"/>
  <c r="C71" i="1"/>
  <c r="D70" i="1"/>
  <c r="G70" i="1"/>
  <c r="H70" i="1"/>
  <c r="K70" i="1"/>
  <c r="L70" i="1"/>
  <c r="O70" i="1"/>
  <c r="P70" i="1"/>
  <c r="S70" i="1"/>
  <c r="T70" i="1"/>
  <c r="W70" i="1"/>
  <c r="X70" i="1"/>
  <c r="AA70" i="1"/>
  <c r="C70" i="1"/>
  <c r="G47" i="1"/>
  <c r="K47" i="1"/>
  <c r="O47" i="1"/>
  <c r="S47" i="1"/>
  <c r="W47" i="1"/>
  <c r="AA47" i="1"/>
  <c r="G46" i="1"/>
  <c r="K46" i="1"/>
  <c r="O46" i="1"/>
  <c r="S46" i="1"/>
  <c r="W46" i="1"/>
  <c r="AA46" i="1"/>
  <c r="S17" i="5"/>
  <c r="O17" i="5"/>
  <c r="P17" i="5" s="1"/>
  <c r="L17" i="5"/>
  <c r="F17" i="5"/>
  <c r="AB138" i="1"/>
  <c r="AD138" i="1" s="1"/>
  <c r="Z138" i="1"/>
  <c r="V138" i="1"/>
  <c r="R138" i="1"/>
  <c r="N138" i="1"/>
  <c r="J138" i="1"/>
  <c r="F138" i="1"/>
  <c r="AB91" i="1"/>
  <c r="AD91" i="1" s="1"/>
  <c r="Z91" i="1"/>
  <c r="V91" i="1"/>
  <c r="R91" i="1"/>
  <c r="N91" i="1"/>
  <c r="J91" i="1"/>
  <c r="F91" i="1"/>
  <c r="AB78" i="1"/>
  <c r="AD78" i="1" s="1"/>
  <c r="AB79" i="1"/>
  <c r="AB80" i="1"/>
  <c r="AB81" i="1"/>
  <c r="AB82" i="1"/>
  <c r="AD82" i="1" s="1"/>
  <c r="AB83" i="1"/>
  <c r="AB114" i="1"/>
  <c r="AD114" i="1" s="1"/>
  <c r="Z114" i="1"/>
  <c r="V114" i="1"/>
  <c r="R114" i="1"/>
  <c r="N114" i="1"/>
  <c r="J114" i="1"/>
  <c r="F114" i="1"/>
  <c r="AB17" i="1"/>
  <c r="AD17" i="1" s="1"/>
  <c r="Z17" i="1"/>
  <c r="V17" i="1"/>
  <c r="R17" i="1"/>
  <c r="N17" i="1"/>
  <c r="J17" i="1"/>
  <c r="F17" i="1"/>
  <c r="AB65" i="1"/>
  <c r="AD65" i="1" s="1"/>
  <c r="Z65" i="1"/>
  <c r="V65" i="1"/>
  <c r="R65" i="1"/>
  <c r="N65" i="1"/>
  <c r="J65" i="1"/>
  <c r="F65" i="1"/>
  <c r="AB29" i="1"/>
  <c r="AB30" i="1"/>
  <c r="AD30" i="1" s="1"/>
  <c r="AB31" i="1"/>
  <c r="AB32" i="1"/>
  <c r="AD32" i="1" s="1"/>
  <c r="AB33" i="1"/>
  <c r="AB34" i="1"/>
  <c r="AD34" i="1" s="1"/>
  <c r="AB35" i="1"/>
  <c r="AB36" i="1"/>
  <c r="AD36" i="1" s="1"/>
  <c r="AB37" i="1"/>
  <c r="AB38" i="1"/>
  <c r="AD38" i="1" s="1"/>
  <c r="AB39" i="1"/>
  <c r="AB40" i="1"/>
  <c r="AB41" i="1"/>
  <c r="AD41" i="1" s="1"/>
  <c r="Z42" i="1"/>
  <c r="V42" i="1"/>
  <c r="R42" i="1"/>
  <c r="N42" i="1"/>
  <c r="J42" i="1"/>
  <c r="F42" i="1"/>
  <c r="AB137" i="1"/>
  <c r="AD137" i="1" s="1"/>
  <c r="Z137" i="1"/>
  <c r="V137" i="1"/>
  <c r="R137" i="1"/>
  <c r="N137" i="1"/>
  <c r="J137" i="1"/>
  <c r="F137" i="1"/>
  <c r="AD136" i="1"/>
  <c r="Z136" i="1"/>
  <c r="V136" i="1"/>
  <c r="R136" i="1"/>
  <c r="N136" i="1"/>
  <c r="J136" i="1"/>
  <c r="F136" i="1"/>
  <c r="AB113" i="1"/>
  <c r="AD113" i="1" s="1"/>
  <c r="Z113" i="1"/>
  <c r="V113" i="1"/>
  <c r="R113" i="1"/>
  <c r="N113" i="1"/>
  <c r="J113" i="1"/>
  <c r="F113" i="1"/>
  <c r="AD112" i="1"/>
  <c r="Z112" i="1"/>
  <c r="V112" i="1"/>
  <c r="R112" i="1"/>
  <c r="N112" i="1"/>
  <c r="J112" i="1"/>
  <c r="F112" i="1"/>
  <c r="AB16" i="1"/>
  <c r="AD16" i="1" s="1"/>
  <c r="Z16" i="1"/>
  <c r="V16" i="1"/>
  <c r="R16" i="1"/>
  <c r="N16" i="1"/>
  <c r="J16" i="1"/>
  <c r="F16" i="1"/>
  <c r="AB15" i="1"/>
  <c r="AD15" i="1" s="1"/>
  <c r="Z15" i="1"/>
  <c r="V15" i="1"/>
  <c r="R15" i="1"/>
  <c r="N15" i="1"/>
  <c r="J15" i="1"/>
  <c r="F15" i="1"/>
  <c r="Z66" i="1"/>
  <c r="AB64" i="1"/>
  <c r="AD64" i="1" s="1"/>
  <c r="V64" i="1"/>
  <c r="R64" i="1"/>
  <c r="N64" i="1"/>
  <c r="J64" i="1"/>
  <c r="F64" i="1"/>
  <c r="AB63" i="1"/>
  <c r="AD63" i="1" s="1"/>
  <c r="Z63" i="1"/>
  <c r="V63" i="1"/>
  <c r="R63" i="1"/>
  <c r="N63" i="1"/>
  <c r="J63" i="1"/>
  <c r="F63" i="1"/>
  <c r="AD40" i="1"/>
  <c r="Z40" i="1"/>
  <c r="V40" i="1"/>
  <c r="R40" i="1"/>
  <c r="N40" i="1"/>
  <c r="J40" i="1"/>
  <c r="F40" i="1"/>
  <c r="AD39" i="1"/>
  <c r="Z39" i="1"/>
  <c r="V39" i="1"/>
  <c r="R39" i="1"/>
  <c r="N39" i="1"/>
  <c r="J39" i="1"/>
  <c r="F39" i="1"/>
  <c r="D25" i="5"/>
  <c r="G25" i="5"/>
  <c r="J25" i="5"/>
  <c r="M25" i="5"/>
  <c r="N25" i="5"/>
  <c r="Q25" i="5"/>
  <c r="B25" i="5"/>
  <c r="G24" i="5"/>
  <c r="AB139" i="1"/>
  <c r="AD139" i="1" s="1"/>
  <c r="AB115" i="1"/>
  <c r="AD115" i="1" s="1"/>
  <c r="AB18" i="1"/>
  <c r="AD18" i="1" s="1"/>
  <c r="AD66" i="1"/>
  <c r="Z139" i="1"/>
  <c r="V139" i="1"/>
  <c r="R139" i="1"/>
  <c r="N139" i="1"/>
  <c r="J139" i="1"/>
  <c r="F139" i="1"/>
  <c r="H126" i="1"/>
  <c r="H127" i="1"/>
  <c r="H128" i="1"/>
  <c r="H129" i="1"/>
  <c r="H130" i="1"/>
  <c r="H131" i="1"/>
  <c r="H132" i="1"/>
  <c r="H133" i="1"/>
  <c r="L126" i="1"/>
  <c r="L127" i="1"/>
  <c r="L128" i="1"/>
  <c r="L129" i="1"/>
  <c r="L130" i="1"/>
  <c r="L131" i="1"/>
  <c r="L132" i="1"/>
  <c r="L133" i="1"/>
  <c r="P126" i="1"/>
  <c r="P127" i="1"/>
  <c r="P128" i="1"/>
  <c r="P129" i="1"/>
  <c r="P130" i="1"/>
  <c r="P131" i="1"/>
  <c r="P132" i="1"/>
  <c r="P133" i="1"/>
  <c r="T126" i="1"/>
  <c r="T127" i="1"/>
  <c r="T128" i="1"/>
  <c r="T129" i="1"/>
  <c r="T130" i="1"/>
  <c r="T131" i="1"/>
  <c r="T132" i="1"/>
  <c r="T133" i="1"/>
  <c r="X126" i="1"/>
  <c r="X127" i="1"/>
  <c r="X128" i="1"/>
  <c r="X129" i="1"/>
  <c r="X130" i="1"/>
  <c r="X131" i="1"/>
  <c r="X132" i="1"/>
  <c r="X133" i="1"/>
  <c r="AB53" i="1"/>
  <c r="AD53" i="1" s="1"/>
  <c r="AB5" i="1"/>
  <c r="AB102" i="1"/>
  <c r="AB54" i="1"/>
  <c r="AB6" i="1"/>
  <c r="AD6" i="1" s="1"/>
  <c r="AB103" i="1"/>
  <c r="AB55" i="1"/>
  <c r="AD55" i="1" s="1"/>
  <c r="AB7" i="1"/>
  <c r="AB104" i="1"/>
  <c r="AB56" i="1"/>
  <c r="AB8" i="1"/>
  <c r="AD8" i="1" s="1"/>
  <c r="AB105" i="1"/>
  <c r="AB57" i="1"/>
  <c r="AD57" i="1" s="1"/>
  <c r="AB9" i="1"/>
  <c r="AB106" i="1"/>
  <c r="AB58" i="1"/>
  <c r="AB10" i="1"/>
  <c r="AD10" i="1" s="1"/>
  <c r="AB107" i="1"/>
  <c r="AB59" i="1"/>
  <c r="AD59" i="1" s="1"/>
  <c r="AB11" i="1"/>
  <c r="AB60" i="1"/>
  <c r="AD60" i="1" s="1"/>
  <c r="AB12" i="1"/>
  <c r="AB109" i="1"/>
  <c r="AD109" i="1" s="1"/>
  <c r="D126" i="1"/>
  <c r="D127" i="1"/>
  <c r="D128" i="1"/>
  <c r="D129" i="1"/>
  <c r="D130" i="1"/>
  <c r="D131" i="1"/>
  <c r="D132" i="1"/>
  <c r="D133" i="1"/>
  <c r="Z115" i="1"/>
  <c r="V115" i="1"/>
  <c r="R115" i="1"/>
  <c r="N115" i="1"/>
  <c r="J115" i="1"/>
  <c r="F115" i="1"/>
  <c r="AB110" i="1"/>
  <c r="Z18" i="1"/>
  <c r="V18" i="1"/>
  <c r="R18" i="1"/>
  <c r="N18" i="1"/>
  <c r="J18" i="1"/>
  <c r="F18" i="1"/>
  <c r="AB13" i="1"/>
  <c r="AD13" i="1" s="1"/>
  <c r="AB14" i="1"/>
  <c r="V66" i="1"/>
  <c r="R66" i="1"/>
  <c r="N66" i="1"/>
  <c r="J66" i="1"/>
  <c r="F66" i="1"/>
  <c r="AB61" i="1"/>
  <c r="AB62" i="1"/>
  <c r="AD62" i="1" s="1"/>
  <c r="Z41" i="1"/>
  <c r="V41" i="1"/>
  <c r="R41" i="1"/>
  <c r="N41" i="1"/>
  <c r="J41" i="1"/>
  <c r="F41" i="1"/>
  <c r="P16" i="5"/>
  <c r="S16" i="5"/>
  <c r="L16" i="5"/>
  <c r="I16" i="5"/>
  <c r="F16" i="5"/>
  <c r="S13" i="5"/>
  <c r="S14" i="5"/>
  <c r="S15" i="5"/>
  <c r="P15" i="5"/>
  <c r="L15" i="5"/>
  <c r="L14" i="5"/>
  <c r="L13" i="5"/>
  <c r="I15" i="5"/>
  <c r="I14" i="5"/>
  <c r="F15" i="5"/>
  <c r="F13" i="5"/>
  <c r="F5" i="5"/>
  <c r="F6" i="5"/>
  <c r="F7" i="5"/>
  <c r="F8" i="5"/>
  <c r="F9" i="5"/>
  <c r="F10" i="5"/>
  <c r="F11" i="5"/>
  <c r="F12" i="5"/>
  <c r="I5" i="5"/>
  <c r="I6" i="5"/>
  <c r="I7" i="5"/>
  <c r="I8" i="5"/>
  <c r="I9" i="5"/>
  <c r="I10" i="5"/>
  <c r="I11" i="5"/>
  <c r="I12" i="5"/>
  <c r="L5" i="5"/>
  <c r="L6" i="5"/>
  <c r="L7" i="5"/>
  <c r="L8" i="5"/>
  <c r="L9" i="5"/>
  <c r="L10" i="5"/>
  <c r="L11" i="5"/>
  <c r="L12" i="5"/>
  <c r="O12" i="5"/>
  <c r="O25" i="5" s="1"/>
  <c r="P5" i="5"/>
  <c r="P6" i="5"/>
  <c r="P7" i="5"/>
  <c r="P8" i="5"/>
  <c r="P9" i="5"/>
  <c r="P10" i="5"/>
  <c r="P11" i="5"/>
  <c r="P12" i="5"/>
  <c r="R9" i="5"/>
  <c r="R10" i="5"/>
  <c r="R11" i="5"/>
  <c r="R12" i="5"/>
  <c r="S5" i="5"/>
  <c r="S6" i="5"/>
  <c r="S7" i="5"/>
  <c r="S8" i="5"/>
  <c r="S9" i="5"/>
  <c r="S10" i="5"/>
  <c r="S11" i="5"/>
  <c r="S12" i="5"/>
  <c r="AD135" i="1"/>
  <c r="AD134" i="1"/>
  <c r="AC133" i="1"/>
  <c r="AC132" i="1"/>
  <c r="AC131" i="1"/>
  <c r="AC106" i="1"/>
  <c r="AC130" i="1" s="1"/>
  <c r="AC105" i="1"/>
  <c r="AC129" i="1" s="1"/>
  <c r="E104" i="1"/>
  <c r="E128" i="1" s="1"/>
  <c r="I104" i="1"/>
  <c r="I128" i="1" s="1"/>
  <c r="M104" i="1"/>
  <c r="M128" i="1" s="1"/>
  <c r="Q104" i="1"/>
  <c r="Q128" i="1" s="1"/>
  <c r="U104" i="1"/>
  <c r="U128" i="1" s="1"/>
  <c r="Y104" i="1"/>
  <c r="Z104" i="1" s="1"/>
  <c r="AC103" i="1"/>
  <c r="AC127" i="1" s="1"/>
  <c r="AC102" i="1"/>
  <c r="AC126" i="1" s="1"/>
  <c r="Z135" i="1"/>
  <c r="Z134" i="1"/>
  <c r="Y133" i="1"/>
  <c r="Z133" i="1" s="1"/>
  <c r="Y132" i="1"/>
  <c r="Y131" i="1"/>
  <c r="Z131" i="1" s="1"/>
  <c r="Y130" i="1"/>
  <c r="Y129" i="1"/>
  <c r="Z129" i="1" s="1"/>
  <c r="Y128" i="1"/>
  <c r="Y127" i="1"/>
  <c r="Z127" i="1" s="1"/>
  <c r="Y126" i="1"/>
  <c r="V135" i="1"/>
  <c r="V134" i="1"/>
  <c r="U133" i="1"/>
  <c r="V133" i="1" s="1"/>
  <c r="U132" i="1"/>
  <c r="U131" i="1"/>
  <c r="V131" i="1" s="1"/>
  <c r="U130" i="1"/>
  <c r="U129" i="1"/>
  <c r="V129" i="1" s="1"/>
  <c r="U127" i="1"/>
  <c r="V127" i="1" s="1"/>
  <c r="U126" i="1"/>
  <c r="R135" i="1"/>
  <c r="R134" i="1"/>
  <c r="Q133" i="1"/>
  <c r="R133" i="1" s="1"/>
  <c r="Q132" i="1"/>
  <c r="Q131" i="1"/>
  <c r="R131" i="1" s="1"/>
  <c r="Q130" i="1"/>
  <c r="Q129" i="1"/>
  <c r="R129" i="1" s="1"/>
  <c r="Q127" i="1"/>
  <c r="R127" i="1" s="1"/>
  <c r="Q126" i="1"/>
  <c r="N135" i="1"/>
  <c r="N134" i="1"/>
  <c r="M133" i="1"/>
  <c r="N133" i="1" s="1"/>
  <c r="M132" i="1"/>
  <c r="M131" i="1"/>
  <c r="N131" i="1" s="1"/>
  <c r="M130" i="1"/>
  <c r="M129" i="1"/>
  <c r="N129" i="1" s="1"/>
  <c r="M127" i="1"/>
  <c r="N127" i="1" s="1"/>
  <c r="M126" i="1"/>
  <c r="J135" i="1"/>
  <c r="J134" i="1"/>
  <c r="I133" i="1"/>
  <c r="J133" i="1" s="1"/>
  <c r="I132" i="1"/>
  <c r="I131" i="1"/>
  <c r="J131" i="1" s="1"/>
  <c r="I130" i="1"/>
  <c r="I129" i="1"/>
  <c r="J129" i="1" s="1"/>
  <c r="I127" i="1"/>
  <c r="J127" i="1" s="1"/>
  <c r="I126" i="1"/>
  <c r="F135" i="1"/>
  <c r="F134" i="1"/>
  <c r="E133" i="1"/>
  <c r="E132" i="1"/>
  <c r="E131" i="1"/>
  <c r="E130" i="1"/>
  <c r="F130" i="1" s="1"/>
  <c r="E129" i="1"/>
  <c r="E127" i="1"/>
  <c r="E126" i="1"/>
  <c r="F126" i="1" s="1"/>
  <c r="R108" i="1"/>
  <c r="V108" i="1"/>
  <c r="Z108" i="1"/>
  <c r="AD111" i="1"/>
  <c r="AD110" i="1"/>
  <c r="AD108" i="1"/>
  <c r="AD107" i="1"/>
  <c r="Z111" i="1"/>
  <c r="Z110" i="1"/>
  <c r="Z109" i="1"/>
  <c r="Z107" i="1"/>
  <c r="Z106" i="1"/>
  <c r="Z105" i="1"/>
  <c r="Z103" i="1"/>
  <c r="Z102" i="1"/>
  <c r="V111" i="1"/>
  <c r="V110" i="1"/>
  <c r="V109" i="1"/>
  <c r="V107" i="1"/>
  <c r="V106" i="1"/>
  <c r="V105" i="1"/>
  <c r="V103" i="1"/>
  <c r="V102" i="1"/>
  <c r="R111" i="1"/>
  <c r="R110" i="1"/>
  <c r="R109" i="1"/>
  <c r="R107" i="1"/>
  <c r="R106" i="1"/>
  <c r="R105" i="1"/>
  <c r="R103" i="1"/>
  <c r="R102" i="1"/>
  <c r="N108" i="1"/>
  <c r="J108" i="1"/>
  <c r="F108" i="1"/>
  <c r="N111" i="1"/>
  <c r="N110" i="1"/>
  <c r="N109" i="1"/>
  <c r="N107" i="1"/>
  <c r="N106" i="1"/>
  <c r="N105" i="1"/>
  <c r="N102" i="1"/>
  <c r="J111" i="1"/>
  <c r="J110" i="1"/>
  <c r="J109" i="1"/>
  <c r="J107" i="1"/>
  <c r="J106" i="1"/>
  <c r="J105" i="1"/>
  <c r="J103" i="1"/>
  <c r="J102" i="1"/>
  <c r="F111" i="1"/>
  <c r="F110" i="1"/>
  <c r="F109" i="1"/>
  <c r="F107" i="1"/>
  <c r="F106" i="1"/>
  <c r="F105" i="1"/>
  <c r="F103" i="1"/>
  <c r="F102" i="1"/>
  <c r="AD14" i="1"/>
  <c r="Z14" i="1"/>
  <c r="Z13" i="1"/>
  <c r="V14" i="1"/>
  <c r="V13" i="1"/>
  <c r="R14" i="1"/>
  <c r="R13" i="1"/>
  <c r="N14" i="1"/>
  <c r="N13" i="1"/>
  <c r="J14" i="1"/>
  <c r="J13" i="1"/>
  <c r="F14" i="1"/>
  <c r="F13" i="1"/>
  <c r="AD61" i="1"/>
  <c r="Z62" i="1"/>
  <c r="V62" i="1"/>
  <c r="V61" i="1"/>
  <c r="R62" i="1"/>
  <c r="R61" i="1"/>
  <c r="N62" i="1"/>
  <c r="N61" i="1"/>
  <c r="J62" i="1"/>
  <c r="J61" i="1"/>
  <c r="F62" i="1"/>
  <c r="F61" i="1"/>
  <c r="AD37" i="1"/>
  <c r="Z38" i="1"/>
  <c r="Z37" i="1"/>
  <c r="V38" i="1"/>
  <c r="V37" i="1"/>
  <c r="R38" i="1"/>
  <c r="R37" i="1"/>
  <c r="N38" i="1"/>
  <c r="N37" i="1"/>
  <c r="J38" i="1"/>
  <c r="J37" i="1"/>
  <c r="F38" i="1"/>
  <c r="F37" i="1"/>
  <c r="B126" i="1"/>
  <c r="B127" i="1"/>
  <c r="B128" i="1"/>
  <c r="B129" i="1"/>
  <c r="B130" i="1"/>
  <c r="B131" i="1"/>
  <c r="B132" i="1"/>
  <c r="B133" i="1"/>
  <c r="AD12" i="1"/>
  <c r="Z12" i="1"/>
  <c r="V12" i="1"/>
  <c r="R12" i="1"/>
  <c r="N12" i="1"/>
  <c r="J12" i="1"/>
  <c r="F12" i="1"/>
  <c r="AD11" i="1"/>
  <c r="Z11" i="1"/>
  <c r="V11" i="1"/>
  <c r="R11" i="1"/>
  <c r="N11" i="1"/>
  <c r="J11" i="1"/>
  <c r="F11" i="1"/>
  <c r="Z10" i="1"/>
  <c r="V10" i="1"/>
  <c r="R10" i="1"/>
  <c r="N10" i="1"/>
  <c r="J10" i="1"/>
  <c r="F10" i="1"/>
  <c r="AD9" i="1"/>
  <c r="Z9" i="1"/>
  <c r="V9" i="1"/>
  <c r="R9" i="1"/>
  <c r="N9" i="1"/>
  <c r="J9" i="1"/>
  <c r="F9" i="1"/>
  <c r="Z8" i="1"/>
  <c r="V8" i="1"/>
  <c r="R8" i="1"/>
  <c r="N8" i="1"/>
  <c r="J8" i="1"/>
  <c r="F8" i="1"/>
  <c r="AD7" i="1"/>
  <c r="Z7" i="1"/>
  <c r="V7" i="1"/>
  <c r="R7" i="1"/>
  <c r="N7" i="1"/>
  <c r="J7" i="1"/>
  <c r="F7" i="1"/>
  <c r="Z6" i="1"/>
  <c r="V6" i="1"/>
  <c r="R6" i="1"/>
  <c r="N6" i="1"/>
  <c r="J6" i="1"/>
  <c r="F6" i="1"/>
  <c r="AD5" i="1"/>
  <c r="Z5" i="1"/>
  <c r="V5" i="1"/>
  <c r="R5" i="1"/>
  <c r="N5" i="1"/>
  <c r="J5" i="1"/>
  <c r="F5" i="1"/>
  <c r="Z60" i="1"/>
  <c r="V60" i="1"/>
  <c r="R60" i="1"/>
  <c r="N60" i="1"/>
  <c r="J60" i="1"/>
  <c r="F60" i="1"/>
  <c r="Z59" i="1"/>
  <c r="V59" i="1"/>
  <c r="R59" i="1"/>
  <c r="N59" i="1"/>
  <c r="J59" i="1"/>
  <c r="F59" i="1"/>
  <c r="AD58" i="1"/>
  <c r="Z58" i="1"/>
  <c r="V58" i="1"/>
  <c r="R58" i="1"/>
  <c r="N58" i="1"/>
  <c r="J58" i="1"/>
  <c r="F58" i="1"/>
  <c r="Z57" i="1"/>
  <c r="V57" i="1"/>
  <c r="R57" i="1"/>
  <c r="N57" i="1"/>
  <c r="J57" i="1"/>
  <c r="F57" i="1"/>
  <c r="AD56" i="1"/>
  <c r="Z56" i="1"/>
  <c r="V56" i="1"/>
  <c r="R56" i="1"/>
  <c r="N56" i="1"/>
  <c r="J56" i="1"/>
  <c r="F56" i="1"/>
  <c r="Z55" i="1"/>
  <c r="V55" i="1"/>
  <c r="N55" i="1"/>
  <c r="J55" i="1"/>
  <c r="F55" i="1"/>
  <c r="AD54" i="1"/>
  <c r="Z54" i="1"/>
  <c r="V54" i="1"/>
  <c r="R54" i="1"/>
  <c r="N54" i="1"/>
  <c r="J54" i="1"/>
  <c r="F54" i="1"/>
  <c r="Z53" i="1"/>
  <c r="V53" i="1"/>
  <c r="N53" i="1"/>
  <c r="J53" i="1"/>
  <c r="F53" i="1"/>
  <c r="Z36" i="1"/>
  <c r="V36" i="1"/>
  <c r="R36" i="1"/>
  <c r="N36" i="1"/>
  <c r="J36" i="1"/>
  <c r="F36" i="1"/>
  <c r="AD35" i="1"/>
  <c r="Z35" i="1"/>
  <c r="V35" i="1"/>
  <c r="R35" i="1"/>
  <c r="N35" i="1"/>
  <c r="J35" i="1"/>
  <c r="F35" i="1"/>
  <c r="Z34" i="1"/>
  <c r="V34" i="1"/>
  <c r="R34" i="1"/>
  <c r="N34" i="1"/>
  <c r="J34" i="1"/>
  <c r="F34" i="1"/>
  <c r="AD33" i="1"/>
  <c r="Z33" i="1"/>
  <c r="V33" i="1"/>
  <c r="R33" i="1"/>
  <c r="N33" i="1"/>
  <c r="J33" i="1"/>
  <c r="F33" i="1"/>
  <c r="Z32" i="1"/>
  <c r="V32" i="1"/>
  <c r="R32" i="1"/>
  <c r="N32" i="1"/>
  <c r="J32" i="1"/>
  <c r="F32" i="1"/>
  <c r="AD31" i="1"/>
  <c r="Z31" i="1"/>
  <c r="V31" i="1"/>
  <c r="R31" i="1"/>
  <c r="N31" i="1"/>
  <c r="J31" i="1"/>
  <c r="F31" i="1"/>
  <c r="Z30" i="1"/>
  <c r="V30" i="1"/>
  <c r="R30" i="1"/>
  <c r="N30" i="1"/>
  <c r="J30" i="1"/>
  <c r="F30" i="1"/>
  <c r="AD29" i="1"/>
  <c r="Z29" i="1"/>
  <c r="V29" i="1"/>
  <c r="R29" i="1"/>
  <c r="N29" i="1"/>
  <c r="J29" i="1"/>
  <c r="F29" i="1"/>
  <c r="AD83" i="1"/>
  <c r="Z83" i="1"/>
  <c r="V83" i="1"/>
  <c r="R83" i="1"/>
  <c r="J83" i="1"/>
  <c r="F83" i="1"/>
  <c r="Z82" i="1"/>
  <c r="V82" i="1"/>
  <c r="R82" i="1"/>
  <c r="J82" i="1"/>
  <c r="F82" i="1"/>
  <c r="AD81" i="1"/>
  <c r="V81" i="1"/>
  <c r="R81" i="1"/>
  <c r="J81" i="1"/>
  <c r="F81" i="1"/>
  <c r="Z80" i="1"/>
  <c r="V80" i="1"/>
  <c r="R80" i="1"/>
  <c r="N80" i="1"/>
  <c r="J80" i="1"/>
  <c r="F80" i="1"/>
  <c r="AD79" i="1"/>
  <c r="Z79" i="1"/>
  <c r="V79" i="1"/>
  <c r="R79" i="1"/>
  <c r="J79" i="1"/>
  <c r="F79" i="1"/>
  <c r="Z78" i="1"/>
  <c r="V78" i="1"/>
  <c r="R78" i="1"/>
  <c r="N78" i="1"/>
  <c r="J78" i="1"/>
  <c r="F78" i="1"/>
  <c r="AB70" i="1"/>
  <c r="L24" i="5"/>
  <c r="I25" i="5"/>
  <c r="F25" i="5"/>
  <c r="S24" i="5"/>
  <c r="R24" i="5"/>
  <c r="S23" i="5"/>
  <c r="F24" i="5"/>
  <c r="I24" i="5"/>
  <c r="L23" i="5"/>
  <c r="L25" i="5"/>
  <c r="R25" i="5"/>
  <c r="S25" i="5"/>
  <c r="F23" i="5"/>
  <c r="I23" i="5"/>
  <c r="R23" i="5"/>
  <c r="F128" i="1" l="1"/>
  <c r="F132" i="1"/>
  <c r="P144" i="1"/>
  <c r="AB132" i="1"/>
  <c r="AD132" i="1" s="1"/>
  <c r="T145" i="1"/>
  <c r="L144" i="1"/>
  <c r="AB129" i="1"/>
  <c r="AB72" i="1"/>
  <c r="J104" i="1"/>
  <c r="D144" i="1"/>
  <c r="AD106" i="1"/>
  <c r="AB119" i="1"/>
  <c r="T143" i="1"/>
  <c r="AB126" i="1"/>
  <c r="AB97" i="1"/>
  <c r="R104" i="1"/>
  <c r="F129" i="1"/>
  <c r="F131" i="1"/>
  <c r="F133" i="1"/>
  <c r="V128" i="1"/>
  <c r="N128" i="1"/>
  <c r="C20" i="11"/>
  <c r="O23" i="5"/>
  <c r="O24" i="5"/>
  <c r="P23" i="5"/>
  <c r="P24" i="5"/>
  <c r="P25" i="5"/>
  <c r="B143" i="1"/>
  <c r="D143" i="1"/>
  <c r="L145" i="1"/>
  <c r="AB121" i="1"/>
  <c r="X145" i="1"/>
  <c r="T144" i="1"/>
  <c r="P145" i="1"/>
  <c r="H145" i="1"/>
  <c r="AB128" i="1"/>
  <c r="AB133" i="1"/>
  <c r="AD133" i="1" s="1"/>
  <c r="AB130" i="1"/>
  <c r="AD130" i="1" s="1"/>
  <c r="AC104" i="1"/>
  <c r="AC128" i="1" s="1"/>
  <c r="L143" i="1"/>
  <c r="D145" i="1"/>
  <c r="AB96" i="1"/>
  <c r="AB22" i="1"/>
  <c r="AB46" i="1"/>
  <c r="AD80" i="1"/>
  <c r="B145" i="1"/>
  <c r="N104" i="1"/>
  <c r="AD103" i="1"/>
  <c r="F127" i="1"/>
  <c r="AD126" i="1"/>
  <c r="AD129" i="1"/>
  <c r="AB48" i="1"/>
  <c r="AB127" i="1"/>
  <c r="AD127" i="1" s="1"/>
  <c r="AB131" i="1"/>
  <c r="AD131" i="1" s="1"/>
  <c r="H143" i="1"/>
  <c r="P143" i="1"/>
  <c r="X143" i="1"/>
  <c r="X144" i="1"/>
  <c r="H144" i="1"/>
  <c r="AB120" i="1"/>
  <c r="AB95" i="1"/>
  <c r="AB23" i="1"/>
  <c r="AB71" i="1"/>
  <c r="AB47" i="1"/>
  <c r="AB24" i="1"/>
  <c r="F104" i="1"/>
  <c r="V104" i="1"/>
  <c r="AD102" i="1"/>
  <c r="AD105" i="1"/>
  <c r="J126" i="1"/>
  <c r="J128" i="1"/>
  <c r="J130" i="1"/>
  <c r="J132" i="1"/>
  <c r="N126" i="1"/>
  <c r="N130" i="1"/>
  <c r="N132" i="1"/>
  <c r="R126" i="1"/>
  <c r="R128" i="1"/>
  <c r="R130" i="1"/>
  <c r="R132" i="1"/>
  <c r="V126" i="1"/>
  <c r="V130" i="1"/>
  <c r="V132" i="1"/>
  <c r="Z126" i="1"/>
  <c r="Z128" i="1"/>
  <c r="Z130" i="1"/>
  <c r="Z132" i="1"/>
  <c r="B144" i="1"/>
  <c r="AB145" i="1" l="1"/>
  <c r="AD128" i="1"/>
  <c r="AD104" i="1"/>
  <c r="AB144" i="1"/>
  <c r="AB143" i="1"/>
</calcChain>
</file>

<file path=xl/sharedStrings.xml><?xml version="1.0" encoding="utf-8"?>
<sst xmlns="http://schemas.openxmlformats.org/spreadsheetml/2006/main" count="436" uniqueCount="40">
  <si>
    <t>Days Open</t>
  </si>
  <si>
    <t>Days Fished</t>
  </si>
  <si>
    <t>Sockeye</t>
  </si>
  <si>
    <t>Chinook</t>
  </si>
  <si>
    <t>Coho</t>
  </si>
  <si>
    <t>Pink</t>
  </si>
  <si>
    <t>Chum</t>
  </si>
  <si>
    <t>Total</t>
  </si>
  <si>
    <t>Year</t>
  </si>
  <si>
    <t>Est.</t>
  </si>
  <si>
    <t>SE</t>
  </si>
  <si>
    <r>
      <t>RP</t>
    </r>
    <r>
      <rPr>
        <vertAlign val="superscript"/>
        <sz val="10"/>
        <rFont val="Times New Roman"/>
        <family val="1"/>
      </rPr>
      <t>a</t>
    </r>
  </si>
  <si>
    <t>Fish Creek Dip Net</t>
  </si>
  <si>
    <t>Min.</t>
  </si>
  <si>
    <t>Mean</t>
  </si>
  <si>
    <t>Max.</t>
  </si>
  <si>
    <t>Kasilof River Dip Net</t>
  </si>
  <si>
    <t>Kasilof River Gillnet</t>
  </si>
  <si>
    <t>Days</t>
  </si>
  <si>
    <t>Open</t>
  </si>
  <si>
    <t>RP</t>
  </si>
  <si>
    <t>Kenai River Dip Net</t>
  </si>
  <si>
    <t>Unknown Fishery</t>
  </si>
  <si>
    <t>Upper Cook Inlet Personal Use Fisheries Total</t>
  </si>
  <si>
    <t>-</t>
  </si>
  <si>
    <t>Minimum</t>
  </si>
  <si>
    <t>Maximum</t>
  </si>
  <si>
    <t>Permits Issued</t>
  </si>
  <si>
    <t>Permits Returned</t>
  </si>
  <si>
    <t>Permits not Returned</t>
  </si>
  <si>
    <t>voluntary</t>
  </si>
  <si>
    <t>mailing 1</t>
  </si>
  <si>
    <t>mailing 2</t>
  </si>
  <si>
    <t>total</t>
  </si>
  <si>
    <r>
      <t>Number</t>
    </r>
    <r>
      <rPr>
        <vertAlign val="superscript"/>
        <sz val="10"/>
        <rFont val="Times New Roman"/>
        <family val="1"/>
      </rPr>
      <t>a</t>
    </r>
  </si>
  <si>
    <t>Number</t>
  </si>
  <si>
    <t>%</t>
  </si>
  <si>
    <t xml:space="preserve"> </t>
  </si>
  <si>
    <t>Did not Fish</t>
  </si>
  <si>
    <t>Fished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</si>
</sst>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General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Tms Rmn"/>
    </font>
    <font>
      <vertAlign val="superscript"/>
      <sz val="10"/>
      <name val="Times New Roman"/>
      <family val="1"/>
    </font>
    <font>
      <b/>
      <i/>
      <u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color rgb="FFFF0000"/>
      <name val="Times New Roman"/>
      <family val="1"/>
    </font>
    <font>
      <sz val="8"/>
      <color rgb="FFFF0000"/>
      <name val="Arial"/>
      <family val="2"/>
    </font>
    <font>
      <sz val="9"/>
      <name val="Times New Roman"/>
      <family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ill="0" applyBorder="0"/>
    <xf numFmtId="164" fontId="3" fillId="0" borderId="0"/>
    <xf numFmtId="164" fontId="3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164" fontId="2" fillId="0" borderId="0" xfId="5" applyFont="1"/>
    <xf numFmtId="164" fontId="2" fillId="0" borderId="0" xfId="5" applyFont="1" applyBorder="1"/>
    <xf numFmtId="164" fontId="2" fillId="0" borderId="1" xfId="5" applyFont="1" applyBorder="1"/>
    <xf numFmtId="0" fontId="2" fillId="0" borderId="0" xfId="2" applyFont="1" applyBorder="1"/>
    <xf numFmtId="3" fontId="2" fillId="0" borderId="0" xfId="2" applyNumberFormat="1" applyFont="1" applyBorder="1"/>
    <xf numFmtId="164" fontId="2" fillId="0" borderId="0" xfId="5" quotePrefix="1" applyFont="1" applyFill="1" applyBorder="1"/>
    <xf numFmtId="0" fontId="2" fillId="0" borderId="0" xfId="2" applyFont="1"/>
    <xf numFmtId="0" fontId="0" fillId="0" borderId="0" xfId="0" applyBorder="1"/>
    <xf numFmtId="0" fontId="2" fillId="2" borderId="0" xfId="2" applyFont="1" applyFill="1" applyBorder="1" applyAlignment="1">
      <alignment horizontal="left"/>
    </xf>
    <xf numFmtId="9" fontId="2" fillId="2" borderId="0" xfId="2" applyNumberFormat="1" applyFont="1" applyFill="1" applyBorder="1"/>
    <xf numFmtId="3" fontId="2" fillId="2" borderId="0" xfId="2" applyNumberFormat="1" applyFont="1" applyFill="1" applyBorder="1"/>
    <xf numFmtId="0" fontId="9" fillId="0" borderId="0" xfId="0" applyFont="1" applyBorder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/>
    <xf numFmtId="0" fontId="2" fillId="2" borderId="1" xfId="2" applyFont="1" applyFill="1" applyBorder="1" applyAlignment="1">
      <alignment horizontal="center" wrapText="1"/>
    </xf>
    <xf numFmtId="0" fontId="2" fillId="2" borderId="0" xfId="2" applyFont="1" applyFill="1"/>
    <xf numFmtId="0" fontId="2" fillId="2" borderId="1" xfId="2" applyFont="1" applyFill="1" applyBorder="1"/>
    <xf numFmtId="0" fontId="2" fillId="2" borderId="1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2" fillId="2" borderId="0" xfId="2" applyFont="1" applyFill="1" applyAlignment="1">
      <alignment horizontal="left"/>
    </xf>
    <xf numFmtId="9" fontId="2" fillId="2" borderId="0" xfId="2" applyNumberFormat="1" applyFont="1" applyFill="1"/>
    <xf numFmtId="3" fontId="2" fillId="2" borderId="0" xfId="2" applyNumberFormat="1" applyFont="1" applyFill="1"/>
    <xf numFmtId="3" fontId="2" fillId="2" borderId="0" xfId="2" applyNumberFormat="1" applyFont="1" applyFill="1" applyAlignment="1">
      <alignment horizontal="right"/>
    </xf>
    <xf numFmtId="3" fontId="2" fillId="2" borderId="0" xfId="2" applyNumberFormat="1" applyFont="1" applyFill="1" applyBorder="1" applyAlignment="1">
      <alignment horizontal="right"/>
    </xf>
    <xf numFmtId="9" fontId="2" fillId="2" borderId="0" xfId="8" applyFont="1" applyFill="1" applyBorder="1"/>
    <xf numFmtId="9" fontId="2" fillId="2" borderId="0" xfId="8" applyFont="1" applyFill="1"/>
    <xf numFmtId="3" fontId="2" fillId="2" borderId="1" xfId="2" applyNumberFormat="1" applyFont="1" applyFill="1" applyBorder="1"/>
    <xf numFmtId="9" fontId="2" fillId="2" borderId="1" xfId="2" applyNumberFormat="1" applyFont="1" applyFill="1" applyBorder="1"/>
    <xf numFmtId="164" fontId="2" fillId="2" borderId="2" xfId="5" applyFont="1" applyFill="1" applyBorder="1"/>
    <xf numFmtId="164" fontId="2" fillId="2" borderId="2" xfId="5" applyFont="1" applyFill="1" applyBorder="1" applyAlignment="1">
      <alignment horizontal="center" wrapText="1"/>
    </xf>
    <xf numFmtId="164" fontId="2" fillId="2" borderId="2" xfId="5" applyFont="1" applyFill="1" applyBorder="1" applyAlignment="1">
      <alignment horizontal="center"/>
    </xf>
    <xf numFmtId="164" fontId="2" fillId="2" borderId="1" xfId="5" applyFont="1" applyFill="1" applyBorder="1" applyAlignment="1">
      <alignment horizontal="center" wrapText="1"/>
    </xf>
    <xf numFmtId="164" fontId="5" fillId="2" borderId="2" xfId="5" applyFont="1" applyFill="1" applyBorder="1" applyAlignment="1">
      <alignment horizontal="left"/>
    </xf>
    <xf numFmtId="164" fontId="2" fillId="2" borderId="0" xfId="5" applyFont="1" applyFill="1" applyBorder="1"/>
    <xf numFmtId="1" fontId="2" fillId="2" borderId="0" xfId="5" applyNumberFormat="1" applyFont="1" applyFill="1" applyBorder="1"/>
    <xf numFmtId="3" fontId="2" fillId="2" borderId="0" xfId="5" applyNumberFormat="1" applyFont="1" applyFill="1" applyBorder="1"/>
    <xf numFmtId="3" fontId="2" fillId="2" borderId="0" xfId="7" applyNumberFormat="1" applyFont="1" applyFill="1" applyBorder="1" applyProtection="1"/>
    <xf numFmtId="3" fontId="2" fillId="2" borderId="0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9" fontId="2" fillId="2" borderId="0" xfId="8" applyFont="1" applyFill="1" applyBorder="1" applyAlignment="1">
      <alignment wrapText="1"/>
    </xf>
    <xf numFmtId="3" fontId="2" fillId="2" borderId="0" xfId="5" applyNumberFormat="1" applyFont="1" applyFill="1" applyBorder="1" applyAlignment="1">
      <alignment horizontal="center" wrapText="1"/>
    </xf>
    <xf numFmtId="3" fontId="2" fillId="2" borderId="0" xfId="1" applyNumberFormat="1" applyFont="1" applyFill="1" applyBorder="1"/>
    <xf numFmtId="1" fontId="2" fillId="2" borderId="0" xfId="5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right" wrapText="1"/>
    </xf>
    <xf numFmtId="3" fontId="2" fillId="2" borderId="2" xfId="2" applyNumberFormat="1" applyFont="1" applyFill="1" applyBorder="1"/>
    <xf numFmtId="164" fontId="5" fillId="2" borderId="0" xfId="5" applyFont="1" applyFill="1" applyBorder="1" applyAlignment="1">
      <alignment horizontal="left"/>
    </xf>
    <xf numFmtId="164" fontId="6" fillId="2" borderId="0" xfId="5" applyFont="1" applyFill="1" applyBorder="1" applyAlignment="1">
      <alignment horizontal="left"/>
    </xf>
    <xf numFmtId="164" fontId="2" fillId="2" borderId="0" xfId="5" applyFont="1" applyFill="1" applyBorder="1" applyAlignment="1">
      <alignment horizontal="center" wrapText="1"/>
    </xf>
    <xf numFmtId="1" fontId="2" fillId="2" borderId="0" xfId="1" applyNumberFormat="1" applyFont="1" applyFill="1" applyBorder="1" applyAlignment="1">
      <alignment horizontal="right"/>
    </xf>
    <xf numFmtId="3" fontId="2" fillId="2" borderId="0" xfId="3" applyNumberFormat="1" applyFont="1" applyFill="1" applyBorder="1"/>
    <xf numFmtId="164" fontId="2" fillId="2" borderId="0" xfId="5" applyFont="1" applyFill="1" applyBorder="1" applyAlignment="1">
      <alignment horizontal="right"/>
    </xf>
    <xf numFmtId="1" fontId="2" fillId="2" borderId="0" xfId="6" applyNumberFormat="1" applyFont="1" applyFill="1" applyBorder="1"/>
    <xf numFmtId="3" fontId="2" fillId="2" borderId="0" xfId="2" applyNumberFormat="1" applyFont="1" applyFill="1" applyBorder="1" applyAlignment="1">
      <alignment wrapText="1"/>
    </xf>
    <xf numFmtId="0" fontId="2" fillId="2" borderId="0" xfId="2" applyFont="1" applyFill="1" applyBorder="1" applyAlignment="1">
      <alignment wrapText="1"/>
    </xf>
    <xf numFmtId="164" fontId="2" fillId="2" borderId="0" xfId="5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2" fillId="2" borderId="0" xfId="5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 vertical="top" wrapText="1"/>
    </xf>
    <xf numFmtId="3" fontId="2" fillId="2" borderId="0" xfId="5" applyNumberFormat="1" applyFont="1" applyFill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164" fontId="2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/>
    <xf numFmtId="3" fontId="2" fillId="2" borderId="0" xfId="0" quotePrefix="1" applyNumberFormat="1" applyFont="1" applyFill="1" applyBorder="1" applyAlignment="1">
      <alignment horizontal="right" vertical="top"/>
    </xf>
    <xf numFmtId="3" fontId="2" fillId="2" borderId="0" xfId="0" applyNumberFormat="1" applyFont="1" applyFill="1" applyBorder="1" applyAlignment="1">
      <alignment horizontal="right"/>
    </xf>
    <xf numFmtId="3" fontId="2" fillId="2" borderId="0" xfId="5" applyNumberFormat="1" applyFont="1" applyFill="1" applyBorder="1" applyAlignment="1">
      <alignment horizontal="right"/>
    </xf>
    <xf numFmtId="1" fontId="2" fillId="2" borderId="0" xfId="4" applyNumberFormat="1" applyFont="1" applyFill="1"/>
    <xf numFmtId="3" fontId="2" fillId="2" borderId="0" xfId="0" applyNumberFormat="1" applyFont="1" applyFill="1" applyBorder="1" applyAlignment="1">
      <alignment horizontal="right" vertical="top" wrapText="1"/>
    </xf>
    <xf numFmtId="3" fontId="2" fillId="2" borderId="0" xfId="0" applyNumberFormat="1" applyFont="1" applyFill="1" applyBorder="1" applyAlignment="1">
      <alignment horizontal="center" wrapText="1"/>
    </xf>
    <xf numFmtId="0" fontId="2" fillId="2" borderId="0" xfId="0" quotePrefix="1" applyFont="1" applyFill="1" applyBorder="1" applyAlignment="1">
      <alignment horizontal="right" vertical="top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/>
    <xf numFmtId="3" fontId="11" fillId="2" borderId="0" xfId="1" applyNumberFormat="1" applyFont="1" applyFill="1" applyBorder="1"/>
    <xf numFmtId="3" fontId="11" fillId="2" borderId="0" xfId="7" applyNumberFormat="1" applyFont="1" applyFill="1" applyBorder="1" applyProtection="1"/>
    <xf numFmtId="0" fontId="11" fillId="2" borderId="0" xfId="0" applyFont="1" applyFill="1" applyBorder="1" applyAlignment="1">
      <alignment wrapText="1"/>
    </xf>
    <xf numFmtId="9" fontId="11" fillId="2" borderId="0" xfId="8" applyFont="1" applyFill="1" applyBorder="1" applyAlignment="1">
      <alignment wrapText="1"/>
    </xf>
    <xf numFmtId="165" fontId="11" fillId="2" borderId="0" xfId="1" applyNumberFormat="1" applyFont="1" applyFill="1" applyBorder="1" applyAlignment="1">
      <alignment horizontal="right" wrapText="1"/>
    </xf>
    <xf numFmtId="164" fontId="11" fillId="0" borderId="0" xfId="5" applyFont="1"/>
    <xf numFmtId="1" fontId="11" fillId="2" borderId="0" xfId="5" applyNumberFormat="1" applyFont="1" applyFill="1" applyBorder="1" applyAlignment="1">
      <alignment horizontal="center"/>
    </xf>
    <xf numFmtId="164" fontId="11" fillId="2" borderId="0" xfId="5" applyFont="1" applyFill="1" applyBorder="1" applyAlignment="1">
      <alignment horizontal="right"/>
    </xf>
    <xf numFmtId="3" fontId="11" fillId="2" borderId="0" xfId="2" applyNumberFormat="1" applyFont="1" applyFill="1" applyBorder="1"/>
    <xf numFmtId="164" fontId="11" fillId="2" borderId="0" xfId="0" applyNumberFormat="1" applyFont="1" applyFill="1" applyBorder="1" applyAlignment="1">
      <alignment horizontal="right"/>
    </xf>
    <xf numFmtId="3" fontId="11" fillId="2" borderId="0" xfId="0" applyNumberFormat="1" applyFont="1" applyFill="1" applyBorder="1"/>
    <xf numFmtId="3" fontId="11" fillId="2" borderId="0" xfId="5" applyNumberFormat="1" applyFont="1" applyFill="1" applyBorder="1" applyAlignment="1">
      <alignment horizontal="right"/>
    </xf>
    <xf numFmtId="0" fontId="12" fillId="2" borderId="0" xfId="0" applyFont="1" applyFill="1" applyBorder="1" applyAlignment="1"/>
    <xf numFmtId="0" fontId="11" fillId="2" borderId="0" xfId="0" quotePrefix="1" applyFont="1" applyFill="1" applyBorder="1" applyAlignment="1">
      <alignment horizontal="right" vertical="top"/>
    </xf>
    <xf numFmtId="0" fontId="10" fillId="0" borderId="0" xfId="0" applyFont="1" applyBorder="1"/>
    <xf numFmtId="3" fontId="10" fillId="0" borderId="0" xfId="0" applyNumberFormat="1" applyFont="1" applyBorder="1"/>
    <xf numFmtId="0" fontId="11" fillId="2" borderId="0" xfId="2" applyFont="1" applyFill="1" applyBorder="1" applyAlignment="1">
      <alignment horizontal="left"/>
    </xf>
    <xf numFmtId="9" fontId="11" fillId="2" borderId="0" xfId="2" applyNumberFormat="1" applyFont="1" applyFill="1" applyBorder="1"/>
    <xf numFmtId="3" fontId="11" fillId="2" borderId="0" xfId="2" applyNumberFormat="1" applyFont="1" applyFill="1" applyBorder="1" applyAlignment="1">
      <alignment horizontal="right"/>
    </xf>
    <xf numFmtId="0" fontId="12" fillId="0" borderId="0" xfId="0" applyFont="1" applyBorder="1"/>
    <xf numFmtId="3" fontId="12" fillId="0" borderId="0" xfId="0" applyNumberFormat="1" applyFont="1" applyBorder="1"/>
    <xf numFmtId="3" fontId="11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right" wrapText="1"/>
    </xf>
    <xf numFmtId="9" fontId="2" fillId="2" borderId="0" xfId="8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right"/>
    </xf>
    <xf numFmtId="3" fontId="11" fillId="2" borderId="0" xfId="5" applyNumberFormat="1" applyFont="1" applyFill="1" applyBorder="1" applyAlignment="1">
      <alignment horizontal="center"/>
    </xf>
    <xf numFmtId="164" fontId="2" fillId="2" borderId="2" xfId="5" applyFont="1" applyFill="1" applyBorder="1" applyAlignment="1">
      <alignment horizontal="center" wrapText="1"/>
    </xf>
    <xf numFmtId="3" fontId="2" fillId="2" borderId="0" xfId="0" applyNumberFormat="1" applyFont="1" applyFill="1" applyBorder="1" applyAlignment="1">
      <alignment horizontal="center"/>
    </xf>
    <xf numFmtId="1" fontId="11" fillId="0" borderId="0" xfId="5" applyNumberFormat="1" applyFont="1"/>
    <xf numFmtId="165" fontId="2" fillId="0" borderId="0" xfId="1" applyNumberFormat="1" applyFont="1"/>
    <xf numFmtId="165" fontId="2" fillId="2" borderId="1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/>
    <xf numFmtId="165" fontId="2" fillId="2" borderId="0" xfId="1" applyNumberFormat="1" applyFont="1" applyFill="1" applyBorder="1" applyAlignment="1">
      <alignment wrapText="1"/>
    </xf>
    <xf numFmtId="165" fontId="11" fillId="2" borderId="0" xfId="1" applyNumberFormat="1" applyFont="1" applyFill="1" applyBorder="1" applyAlignment="1">
      <alignment wrapText="1"/>
    </xf>
    <xf numFmtId="165" fontId="2" fillId="2" borderId="2" xfId="1" applyNumberFormat="1" applyFont="1" applyFill="1" applyBorder="1"/>
    <xf numFmtId="165" fontId="2" fillId="2" borderId="1" xfId="1" applyNumberFormat="1" applyFont="1" applyFill="1" applyBorder="1"/>
    <xf numFmtId="165" fontId="2" fillId="0" borderId="0" xfId="1" applyNumberFormat="1" applyFont="1" applyBorder="1"/>
    <xf numFmtId="165" fontId="6" fillId="2" borderId="0" xfId="1" applyNumberFormat="1" applyFont="1" applyFill="1" applyBorder="1" applyAlignment="1">
      <alignment horizontal="left"/>
    </xf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/>
    <xf numFmtId="165" fontId="2" fillId="2" borderId="0" xfId="1" quotePrefix="1" applyNumberFormat="1" applyFont="1" applyFill="1" applyBorder="1" applyAlignment="1">
      <alignment horizontal="right" vertical="top"/>
    </xf>
    <xf numFmtId="165" fontId="2" fillId="2" borderId="0" xfId="1" applyNumberFormat="1" applyFont="1" applyFill="1" applyBorder="1" applyAlignment="1">
      <alignment horizontal="center" wrapText="1"/>
    </xf>
    <xf numFmtId="165" fontId="2" fillId="2" borderId="0" xfId="1" applyNumberFormat="1" applyFont="1" applyFill="1" applyBorder="1" applyAlignment="1">
      <alignment horizontal="right"/>
    </xf>
    <xf numFmtId="9" fontId="2" fillId="0" borderId="0" xfId="8" applyFont="1"/>
    <xf numFmtId="9" fontId="2" fillId="2" borderId="1" xfId="8" applyFont="1" applyFill="1" applyBorder="1" applyAlignment="1">
      <alignment horizontal="center" wrapText="1"/>
    </xf>
    <xf numFmtId="9" fontId="2" fillId="2" borderId="2" xfId="8" applyFont="1" applyFill="1" applyBorder="1"/>
    <xf numFmtId="9" fontId="2" fillId="2" borderId="1" xfId="8" applyFont="1" applyFill="1" applyBorder="1"/>
    <xf numFmtId="9" fontId="2" fillId="0" borderId="0" xfId="8" applyFont="1" applyBorder="1"/>
    <xf numFmtId="9" fontId="6" fillId="2" borderId="0" xfId="8" applyFont="1" applyFill="1" applyBorder="1" applyAlignment="1">
      <alignment horizontal="left"/>
    </xf>
    <xf numFmtId="9" fontId="2" fillId="2" borderId="0" xfId="8" applyFont="1" applyFill="1" applyBorder="1" applyAlignment="1">
      <alignment horizontal="center" wrapText="1"/>
    </xf>
    <xf numFmtId="165" fontId="2" fillId="2" borderId="0" xfId="1" applyNumberFormat="1" applyFont="1" applyFill="1" applyAlignment="1">
      <alignment horizontal="right" vertical="top" wrapText="1"/>
    </xf>
    <xf numFmtId="165" fontId="11" fillId="2" borderId="0" xfId="1" applyNumberFormat="1" applyFont="1" applyFill="1" applyBorder="1"/>
    <xf numFmtId="1" fontId="11" fillId="3" borderId="0" xfId="5" applyNumberFormat="1" applyFont="1" applyFill="1" applyAlignment="1">
      <alignment horizontal="right"/>
    </xf>
    <xf numFmtId="165" fontId="11" fillId="3" borderId="0" xfId="1" applyNumberFormat="1" applyFont="1" applyFill="1" applyAlignment="1">
      <alignment horizontal="right"/>
    </xf>
    <xf numFmtId="9" fontId="11" fillId="3" borderId="0" xfId="8" applyFont="1" applyFill="1" applyAlignment="1">
      <alignment horizontal="right"/>
    </xf>
    <xf numFmtId="1" fontId="2" fillId="2" borderId="0" xfId="5" applyNumberFormat="1" applyFont="1" applyFill="1" applyBorder="1" applyAlignment="1">
      <alignment horizontal="center"/>
    </xf>
    <xf numFmtId="3" fontId="2" fillId="2" borderId="0" xfId="5" applyNumberFormat="1" applyFont="1" applyFill="1" applyBorder="1" applyAlignment="1">
      <alignment horizontal="center"/>
    </xf>
    <xf numFmtId="164" fontId="13" fillId="2" borderId="0" xfId="0" applyNumberFormat="1" applyFont="1" applyFill="1" applyAlignment="1">
      <alignment horizontal="right"/>
    </xf>
    <xf numFmtId="3" fontId="13" fillId="2" borderId="0" xfId="0" applyNumberFormat="1" applyFont="1" applyFill="1" applyBorder="1"/>
    <xf numFmtId="1" fontId="13" fillId="2" borderId="0" xfId="4" applyNumberFormat="1" applyFont="1" applyFill="1"/>
    <xf numFmtId="165" fontId="13" fillId="2" borderId="0" xfId="1" applyNumberFormat="1" applyFont="1" applyFill="1" applyBorder="1" applyAlignment="1">
      <alignment horizontal="center" wrapText="1"/>
    </xf>
    <xf numFmtId="3" fontId="13" fillId="2" borderId="0" xfId="0" applyNumberFormat="1" applyFont="1" applyFill="1" applyBorder="1" applyAlignment="1">
      <alignment horizontal="center" wrapText="1"/>
    </xf>
    <xf numFmtId="9" fontId="13" fillId="2" borderId="0" xfId="8" applyFont="1" applyFill="1" applyBorder="1" applyAlignment="1">
      <alignment horizontal="center" wrapText="1"/>
    </xf>
    <xf numFmtId="3" fontId="13" fillId="2" borderId="0" xfId="5" applyNumberFormat="1" applyFont="1" applyFill="1" applyBorder="1"/>
    <xf numFmtId="3" fontId="13" fillId="2" borderId="0" xfId="0" applyNumberFormat="1" applyFont="1" applyFill="1" applyBorder="1" applyAlignment="1">
      <alignment horizontal="right" vertical="top" wrapText="1"/>
    </xf>
    <xf numFmtId="164" fontId="13" fillId="0" borderId="0" xfId="5" applyFont="1"/>
    <xf numFmtId="164" fontId="13" fillId="2" borderId="0" xfId="0" applyNumberFormat="1" applyFont="1" applyFill="1" applyBorder="1" applyAlignment="1">
      <alignment horizontal="right"/>
    </xf>
    <xf numFmtId="0" fontId="14" fillId="2" borderId="0" xfId="0" applyFont="1" applyFill="1" applyBorder="1" applyAlignment="1"/>
    <xf numFmtId="0" fontId="13" fillId="2" borderId="0" xfId="0" quotePrefix="1" applyFont="1" applyFill="1" applyBorder="1" applyAlignment="1">
      <alignment horizontal="right" vertical="top"/>
    </xf>
    <xf numFmtId="0" fontId="2" fillId="0" borderId="0" xfId="0" applyFont="1"/>
    <xf numFmtId="9" fontId="2" fillId="0" borderId="0" xfId="0" applyNumberFormat="1" applyFont="1"/>
    <xf numFmtId="1" fontId="2" fillId="3" borderId="0" xfId="5" applyNumberFormat="1" applyFont="1" applyFill="1" applyAlignment="1">
      <alignment horizontal="right"/>
    </xf>
    <xf numFmtId="165" fontId="2" fillId="3" borderId="0" xfId="1" applyNumberFormat="1" applyFont="1" applyFill="1" applyAlignment="1">
      <alignment horizontal="right"/>
    </xf>
    <xf numFmtId="9" fontId="2" fillId="3" borderId="0" xfId="8" applyFont="1" applyFill="1" applyAlignment="1">
      <alignment horizontal="right"/>
    </xf>
    <xf numFmtId="1" fontId="2" fillId="0" borderId="0" xfId="5" applyNumberFormat="1" applyFont="1"/>
    <xf numFmtId="165" fontId="15" fillId="2" borderId="0" xfId="1" applyNumberFormat="1" applyFont="1" applyFill="1" applyBorder="1" applyAlignment="1">
      <alignment horizontal="center" wrapText="1"/>
    </xf>
    <xf numFmtId="3" fontId="15" fillId="2" borderId="0" xfId="0" applyNumberFormat="1" applyFont="1" applyFill="1" applyBorder="1" applyAlignment="1">
      <alignment horizontal="center" wrapText="1"/>
    </xf>
    <xf numFmtId="9" fontId="15" fillId="2" borderId="0" xfId="8" applyFont="1" applyFill="1" applyBorder="1" applyAlignment="1">
      <alignment horizontal="center" wrapText="1"/>
    </xf>
    <xf numFmtId="0" fontId="16" fillId="2" borderId="0" xfId="0" applyFont="1" applyFill="1" applyBorder="1" applyAlignment="1"/>
    <xf numFmtId="0" fontId="17" fillId="2" borderId="0" xfId="2" applyFont="1" applyFill="1" applyBorder="1" applyAlignment="1">
      <alignment horizontal="left"/>
    </xf>
    <xf numFmtId="3" fontId="17" fillId="2" borderId="0" xfId="2" applyNumberFormat="1" applyFont="1" applyFill="1" applyBorder="1"/>
    <xf numFmtId="3" fontId="17" fillId="2" borderId="0" xfId="2" applyNumberFormat="1" applyFont="1" applyFill="1" applyBorder="1" applyAlignment="1">
      <alignment horizontal="right"/>
    </xf>
    <xf numFmtId="9" fontId="17" fillId="2" borderId="0" xfId="2" applyNumberFormat="1" applyFont="1" applyFill="1" applyBorder="1"/>
    <xf numFmtId="0" fontId="18" fillId="0" borderId="0" xfId="0" applyFont="1" applyBorder="1"/>
    <xf numFmtId="0" fontId="11" fillId="0" borderId="0" xfId="0" applyFont="1"/>
    <xf numFmtId="9" fontId="11" fillId="0" borderId="0" xfId="0" applyNumberFormat="1" applyFont="1"/>
    <xf numFmtId="9" fontId="11" fillId="0" borderId="0" xfId="8" applyFont="1"/>
    <xf numFmtId="164" fontId="2" fillId="2" borderId="3" xfId="5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2" xfId="5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2" applyFont="1" applyAlignment="1">
      <alignment wrapText="1"/>
    </xf>
    <xf numFmtId="0" fontId="0" fillId="0" borderId="0" xfId="0" applyAlignment="1">
      <alignment wrapText="1"/>
    </xf>
    <xf numFmtId="0" fontId="2" fillId="2" borderId="2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  <xf numFmtId="3" fontId="11" fillId="3" borderId="0" xfId="1" applyNumberFormat="1" applyFont="1" applyFill="1" applyAlignment="1">
      <alignment horizontal="right"/>
    </xf>
  </cellXfs>
  <cellStyles count="9">
    <cellStyle name="Comma" xfId="1" builtinId="3"/>
    <cellStyle name="Normal" xfId="0" builtinId="0"/>
    <cellStyle name="Normal_FinalEst96-02" xfId="2"/>
    <cellStyle name="Normal_kasiolfgillnet" xfId="3"/>
    <cellStyle name="Normal_Legal PU Seasons" xfId="4"/>
    <cellStyle name="Normal_PersonalUsetablesforAdam" xfId="5"/>
    <cellStyle name="Normal_Tb38" xfId="6"/>
    <cellStyle name="Normal_UI942-34" xfId="7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1602023608771"/>
          <c:y val="6.9705185082399201E-2"/>
          <c:w val="0.81787521079258052"/>
          <c:h val="0.70509475679503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Permits!$A$5:$A$21</c:f>
              <c:numCache>
                <c:formatCode>General</c:formatCode>
                <c:ptCount val="1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</c:numCache>
            </c:numRef>
          </c:cat>
          <c:val>
            <c:numRef>
              <c:f>Permits!#REF!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Permits!$A$5:$A$21</c:f>
              <c:numCache>
                <c:formatCode>General</c:formatCode>
                <c:ptCount val="1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</c:numCache>
            </c:numRef>
          </c:cat>
          <c:val>
            <c:numRef>
              <c:f>Permits!$B$5:$B$21</c:f>
              <c:numCache>
                <c:formatCode>#,##0</c:formatCode>
                <c:ptCount val="17"/>
                <c:pt idx="0">
                  <c:v>14576</c:v>
                </c:pt>
                <c:pt idx="1">
                  <c:v>14919</c:v>
                </c:pt>
                <c:pt idx="2">
                  <c:v>15535</c:v>
                </c:pt>
                <c:pt idx="3">
                  <c:v>17197</c:v>
                </c:pt>
                <c:pt idx="4">
                  <c:v>16107</c:v>
                </c:pt>
                <c:pt idx="5">
                  <c:v>16915</c:v>
                </c:pt>
                <c:pt idx="6">
                  <c:v>17568</c:v>
                </c:pt>
                <c:pt idx="7">
                  <c:v>19110</c:v>
                </c:pt>
                <c:pt idx="8">
                  <c:v>21910</c:v>
                </c:pt>
                <c:pt idx="9">
                  <c:v>21905</c:v>
                </c:pt>
                <c:pt idx="10">
                  <c:v>18563</c:v>
                </c:pt>
                <c:pt idx="11">
                  <c:v>23046</c:v>
                </c:pt>
                <c:pt idx="12">
                  <c:v>23722</c:v>
                </c:pt>
                <c:pt idx="13">
                  <c:v>29619</c:v>
                </c:pt>
                <c:pt idx="14">
                  <c:v>31590</c:v>
                </c:pt>
                <c:pt idx="15">
                  <c:v>34515</c:v>
                </c:pt>
                <c:pt idx="16">
                  <c:v>34315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25920"/>
        <c:axId val="229712640"/>
      </c:barChart>
      <c:catAx>
        <c:axId val="224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79427230299284"/>
              <c:y val="0.89812445026141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1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712640"/>
        <c:scaling>
          <c:orientation val="minMax"/>
          <c:max val="35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Permits Issued  .</a:t>
                </a:r>
              </a:p>
            </c:rich>
          </c:tx>
          <c:layout>
            <c:manualLayout>
              <c:xMode val="edge"/>
              <c:yMode val="edge"/>
              <c:x val="2.1922370625173583E-2"/>
              <c:y val="0.17158205090315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259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6303063468419"/>
          <c:y val="4.2784276242926474E-2"/>
          <c:w val="0.78461617973428877"/>
          <c:h val="0.7922221716505090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'Did Not Fish'!$B$1</c:f>
              <c:strCache>
                <c:ptCount val="1"/>
                <c:pt idx="0">
                  <c:v>Fished</c:v>
                </c:pt>
              </c:strCache>
            </c:strRef>
          </c:tx>
          <c:invertIfNegative val="0"/>
          <c:cat>
            <c:numRef>
              <c:f>'Did Not Fish'!$A$2:$A$18</c:f>
              <c:numCache>
                <c:formatCode>General</c:formatCode>
                <c:ptCount val="1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</c:numCache>
            </c:numRef>
          </c:cat>
          <c:val>
            <c:numRef>
              <c:f>'Did Not Fish'!$B$2:$B$18</c:f>
              <c:numCache>
                <c:formatCode>0%</c:formatCode>
                <c:ptCount val="17"/>
                <c:pt idx="0">
                  <c:v>0.69758507135016468</c:v>
                </c:pt>
                <c:pt idx="1">
                  <c:v>0.58120517460955834</c:v>
                </c:pt>
                <c:pt idx="2">
                  <c:v>0.64345027357579654</c:v>
                </c:pt>
                <c:pt idx="3">
                  <c:v>0.67186137116938993</c:v>
                </c:pt>
                <c:pt idx="4">
                  <c:v>0.6433227789159992</c:v>
                </c:pt>
                <c:pt idx="5">
                  <c:v>0.79190067986993795</c:v>
                </c:pt>
                <c:pt idx="6">
                  <c:v>0.72347449908925321</c:v>
                </c:pt>
                <c:pt idx="7">
                  <c:v>0.71978021978021978</c:v>
                </c:pt>
                <c:pt idx="8">
                  <c:v>0.81738931994523045</c:v>
                </c:pt>
                <c:pt idx="9">
                  <c:v>0.82469755763524311</c:v>
                </c:pt>
                <c:pt idx="10">
                  <c:v>0.74707751979744652</c:v>
                </c:pt>
                <c:pt idx="11">
                  <c:v>0.81818970754143883</c:v>
                </c:pt>
                <c:pt idx="12">
                  <c:v>0.80773121996458985</c:v>
                </c:pt>
                <c:pt idx="13">
                  <c:v>0.83567980012829601</c:v>
                </c:pt>
                <c:pt idx="14">
                  <c:v>0.87119341563786001</c:v>
                </c:pt>
                <c:pt idx="15">
                  <c:v>0.87119341563786001</c:v>
                </c:pt>
                <c:pt idx="16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'Did Not Fish'!$C$1</c:f>
              <c:strCache>
                <c:ptCount val="1"/>
                <c:pt idx="0">
                  <c:v>Did not Fish</c:v>
                </c:pt>
              </c:strCache>
            </c:strRef>
          </c:tx>
          <c:invertIfNegative val="0"/>
          <c:cat>
            <c:numRef>
              <c:f>'Did Not Fish'!$A$2:$A$18</c:f>
              <c:numCache>
                <c:formatCode>General</c:formatCode>
                <c:ptCount val="1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</c:numCache>
            </c:numRef>
          </c:cat>
          <c:val>
            <c:numRef>
              <c:f>'Did Not Fish'!$C$2:$C$18</c:f>
              <c:numCache>
                <c:formatCode>0%</c:formatCode>
                <c:ptCount val="17"/>
                <c:pt idx="0">
                  <c:v>0.30241492864983532</c:v>
                </c:pt>
                <c:pt idx="1">
                  <c:v>0.41879482539044172</c:v>
                </c:pt>
                <c:pt idx="2">
                  <c:v>0.35654972642420341</c:v>
                </c:pt>
                <c:pt idx="3">
                  <c:v>0.32813862883061001</c:v>
                </c:pt>
                <c:pt idx="4">
                  <c:v>0.35667722108400074</c:v>
                </c:pt>
                <c:pt idx="5">
                  <c:v>0.20809932013006208</c:v>
                </c:pt>
                <c:pt idx="6">
                  <c:v>0.27652550091074679</c:v>
                </c:pt>
                <c:pt idx="7">
                  <c:v>0.28021978021978022</c:v>
                </c:pt>
                <c:pt idx="8">
                  <c:v>0.18261068005476952</c:v>
                </c:pt>
                <c:pt idx="9">
                  <c:v>0.17530244236475689</c:v>
                </c:pt>
                <c:pt idx="10">
                  <c:v>0.25292248020255348</c:v>
                </c:pt>
                <c:pt idx="11">
                  <c:v>0.18181029245856115</c:v>
                </c:pt>
                <c:pt idx="12">
                  <c:v>0.19226878003541018</c:v>
                </c:pt>
                <c:pt idx="13">
                  <c:v>0.16432019987170399</c:v>
                </c:pt>
                <c:pt idx="14">
                  <c:v>0.12880658436213993</c:v>
                </c:pt>
                <c:pt idx="15">
                  <c:v>0.12880658436213993</c:v>
                </c:pt>
                <c:pt idx="16">
                  <c:v>0.13100000000000001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68192"/>
        <c:axId val="230048512"/>
      </c:barChart>
      <c:catAx>
        <c:axId val="229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0048512"/>
        <c:crosses val="autoZero"/>
        <c:auto val="1"/>
        <c:lblAlgn val="ctr"/>
        <c:lblOffset val="100"/>
        <c:noMultiLvlLbl val="0"/>
      </c:catAx>
      <c:valAx>
        <c:axId val="23004851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22976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18</xdr:col>
      <xdr:colOff>314325</xdr:colOff>
      <xdr:row>48</xdr:row>
      <xdr:rowOff>152400</xdr:rowOff>
    </xdr:to>
    <xdr:graphicFrame macro="">
      <xdr:nvGraphicFramePr>
        <xdr:cNvPr id="1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161924</xdr:rowOff>
    </xdr:from>
    <xdr:to>
      <xdr:col>8</xdr:col>
      <xdr:colOff>590550</xdr:colOff>
      <xdr:row>43</xdr:row>
      <xdr:rowOff>142874</xdr:rowOff>
    </xdr:to>
    <xdr:graphicFrame macro="">
      <xdr:nvGraphicFramePr>
        <xdr:cNvPr id="1925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102"/>
  <sheetViews>
    <sheetView tabSelected="1" zoomScaleNormal="100" workbookViewId="0">
      <selection activeCell="A25" sqref="A25"/>
    </sheetView>
  </sheetViews>
  <sheetFormatPr defaultRowHeight="12.75" x14ac:dyDescent="0.2"/>
  <cols>
    <col min="1" max="1" width="5.5703125" style="1" customWidth="1"/>
    <col min="2" max="2" width="0.7109375" style="1" customWidth="1"/>
    <col min="3" max="3" width="4.85546875" style="1" customWidth="1"/>
    <col min="4" max="4" width="6.7109375" style="112" customWidth="1"/>
    <col min="5" max="5" width="3.7109375" style="1" customWidth="1"/>
    <col min="6" max="6" width="4" style="126" customWidth="1"/>
    <col min="7" max="7" width="0.7109375" style="1" customWidth="1"/>
    <col min="8" max="8" width="7.5703125" style="112" customWidth="1"/>
    <col min="9" max="9" width="5.28515625" style="1" customWidth="1"/>
    <col min="10" max="10" width="4" style="126" customWidth="1"/>
    <col min="11" max="11" width="0.7109375" style="1" customWidth="1"/>
    <col min="12" max="12" width="5.42578125" style="1" customWidth="1"/>
    <col min="13" max="13" width="3.7109375" style="1" customWidth="1"/>
    <col min="14" max="14" width="4" style="126" customWidth="1"/>
    <col min="15" max="15" width="0.7109375" style="1" customWidth="1"/>
    <col min="16" max="16" width="6.140625" style="1" customWidth="1"/>
    <col min="17" max="17" width="3.7109375" style="1" customWidth="1"/>
    <col min="18" max="18" width="4" style="126" customWidth="1"/>
    <col min="19" max="19" width="0.7109375" style="1" customWidth="1"/>
    <col min="20" max="20" width="6.42578125" style="1" customWidth="1"/>
    <col min="21" max="21" width="3.7109375" style="1" customWidth="1"/>
    <col min="22" max="22" width="4.85546875" style="126" customWidth="1"/>
    <col min="23" max="23" width="0.7109375" style="1" customWidth="1"/>
    <col min="24" max="24" width="4.5703125" style="1" customWidth="1"/>
    <col min="25" max="25" width="3.7109375" style="1" customWidth="1"/>
    <col min="26" max="26" width="4.85546875" style="126" customWidth="1"/>
    <col min="27" max="27" width="0.7109375" style="1" customWidth="1"/>
    <col min="28" max="28" width="7.42578125" style="112" customWidth="1"/>
    <col min="29" max="29" width="5.28515625" style="1" customWidth="1"/>
    <col min="30" max="30" width="4" style="126" customWidth="1"/>
    <col min="31" max="16384" width="9.140625" style="1"/>
  </cols>
  <sheetData>
    <row r="2" spans="1:30" ht="11.25" customHeight="1" x14ac:dyDescent="0.2">
      <c r="A2" s="32"/>
      <c r="B2" s="33"/>
      <c r="C2" s="33" t="s">
        <v>18</v>
      </c>
      <c r="D2" s="170" t="s">
        <v>1</v>
      </c>
      <c r="E2" s="171"/>
      <c r="F2" s="171"/>
      <c r="G2" s="34"/>
      <c r="H2" s="170" t="s">
        <v>2</v>
      </c>
      <c r="I2" s="170"/>
      <c r="J2" s="171"/>
      <c r="K2" s="34"/>
      <c r="L2" s="170" t="s">
        <v>3</v>
      </c>
      <c r="M2" s="170"/>
      <c r="N2" s="171"/>
      <c r="O2" s="34"/>
      <c r="P2" s="170" t="s">
        <v>4</v>
      </c>
      <c r="Q2" s="170"/>
      <c r="R2" s="171"/>
      <c r="S2" s="34"/>
      <c r="T2" s="170" t="s">
        <v>5</v>
      </c>
      <c r="U2" s="170"/>
      <c r="V2" s="171"/>
      <c r="W2" s="34"/>
      <c r="X2" s="170" t="s">
        <v>6</v>
      </c>
      <c r="Y2" s="170"/>
      <c r="Z2" s="171"/>
      <c r="AA2" s="34"/>
      <c r="AB2" s="170" t="s">
        <v>7</v>
      </c>
      <c r="AC2" s="172"/>
      <c r="AD2" s="171"/>
    </row>
    <row r="3" spans="1:30" ht="11.25" customHeight="1" x14ac:dyDescent="0.2">
      <c r="A3" s="35" t="s">
        <v>8</v>
      </c>
      <c r="B3" s="35"/>
      <c r="C3" s="35" t="s">
        <v>19</v>
      </c>
      <c r="D3" s="113" t="s">
        <v>9</v>
      </c>
      <c r="E3" s="35" t="s">
        <v>10</v>
      </c>
      <c r="F3" s="127" t="s">
        <v>20</v>
      </c>
      <c r="G3" s="35"/>
      <c r="H3" s="113" t="s">
        <v>9</v>
      </c>
      <c r="I3" s="35" t="s">
        <v>10</v>
      </c>
      <c r="J3" s="127" t="s">
        <v>20</v>
      </c>
      <c r="K3" s="35"/>
      <c r="L3" s="35" t="s">
        <v>9</v>
      </c>
      <c r="M3" s="35" t="s">
        <v>10</v>
      </c>
      <c r="N3" s="127" t="s">
        <v>20</v>
      </c>
      <c r="O3" s="35"/>
      <c r="P3" s="35" t="s">
        <v>9</v>
      </c>
      <c r="Q3" s="35" t="s">
        <v>10</v>
      </c>
      <c r="R3" s="127" t="s">
        <v>20</v>
      </c>
      <c r="S3" s="35"/>
      <c r="T3" s="35" t="s">
        <v>9</v>
      </c>
      <c r="U3" s="35" t="s">
        <v>10</v>
      </c>
      <c r="V3" s="127" t="s">
        <v>20</v>
      </c>
      <c r="W3" s="35"/>
      <c r="X3" s="35" t="s">
        <v>9</v>
      </c>
      <c r="Y3" s="35" t="s">
        <v>10</v>
      </c>
      <c r="Z3" s="127" t="s">
        <v>20</v>
      </c>
      <c r="AA3" s="35"/>
      <c r="AB3" s="113" t="s">
        <v>9</v>
      </c>
      <c r="AC3" s="35" t="s">
        <v>10</v>
      </c>
      <c r="AD3" s="127" t="s">
        <v>20</v>
      </c>
    </row>
    <row r="4" spans="1:30" ht="11.25" customHeight="1" x14ac:dyDescent="0.25">
      <c r="A4" s="49" t="s">
        <v>21</v>
      </c>
      <c r="B4" s="37"/>
      <c r="C4" s="37"/>
      <c r="D4" s="114"/>
      <c r="E4" s="37"/>
      <c r="F4" s="28"/>
      <c r="G4" s="37"/>
      <c r="H4" s="114"/>
      <c r="I4" s="37"/>
      <c r="J4" s="28"/>
      <c r="K4" s="37"/>
      <c r="L4" s="37"/>
      <c r="M4" s="37"/>
      <c r="N4" s="28"/>
      <c r="O4" s="37"/>
      <c r="P4" s="37"/>
      <c r="Q4" s="37"/>
      <c r="R4" s="28"/>
      <c r="S4" s="37"/>
      <c r="T4" s="37"/>
      <c r="U4" s="37"/>
      <c r="V4" s="28"/>
      <c r="W4" s="37"/>
      <c r="X4" s="37"/>
      <c r="Y4" s="37"/>
      <c r="Z4" s="28"/>
      <c r="AA4" s="37"/>
      <c r="AB4" s="114"/>
      <c r="AC4" s="37"/>
      <c r="AD4" s="28"/>
    </row>
    <row r="5" spans="1:30" ht="11.25" customHeight="1" x14ac:dyDescent="0.2">
      <c r="A5" s="37">
        <v>1996</v>
      </c>
      <c r="B5" s="45"/>
      <c r="C5" s="55">
        <v>27</v>
      </c>
      <c r="D5" s="115">
        <v>10503</v>
      </c>
      <c r="E5" s="57">
        <v>60</v>
      </c>
      <c r="F5" s="43">
        <f t="shared" ref="F5:F18" si="0">E5/D5*1.96</f>
        <v>1.1196800914024564E-2</v>
      </c>
      <c r="G5" s="45"/>
      <c r="H5" s="115">
        <v>102821</v>
      </c>
      <c r="I5" s="57">
        <v>367</v>
      </c>
      <c r="J5" s="43">
        <f t="shared" ref="J5:J18" si="1">I5/H5*1.96</f>
        <v>6.9958471518464125E-3</v>
      </c>
      <c r="K5" s="45"/>
      <c r="L5" s="56">
        <v>295</v>
      </c>
      <c r="M5" s="57">
        <v>5</v>
      </c>
      <c r="N5" s="43">
        <f t="shared" ref="N5:N18" si="2">M5/L5*1.96</f>
        <v>3.3220338983050844E-2</v>
      </c>
      <c r="O5" s="45"/>
      <c r="P5" s="56">
        <v>1932</v>
      </c>
      <c r="Q5" s="57">
        <v>29</v>
      </c>
      <c r="R5" s="43">
        <f t="shared" ref="R5:R18" si="3">Q5/P5*1.96</f>
        <v>2.9420289855072463E-2</v>
      </c>
      <c r="S5" s="45"/>
      <c r="T5" s="56">
        <v>2404</v>
      </c>
      <c r="U5" s="57">
        <v>33</v>
      </c>
      <c r="V5" s="43">
        <f t="shared" ref="V5:V18" si="4">U5/T5*1.96</f>
        <v>2.6905158069883528E-2</v>
      </c>
      <c r="W5" s="45"/>
      <c r="X5" s="57">
        <v>175</v>
      </c>
      <c r="Y5" s="57">
        <v>10</v>
      </c>
      <c r="Z5" s="43">
        <f t="shared" ref="Z5:Z18" si="5">Y5/X5*1.96</f>
        <v>0.11199999999999999</v>
      </c>
      <c r="AA5" s="45"/>
      <c r="AB5" s="114">
        <f t="shared" ref="AB5:AB18" si="6">SUM(H5,L5,P5,T5,X5)</f>
        <v>107627</v>
      </c>
      <c r="AC5" s="57">
        <v>375</v>
      </c>
      <c r="AD5" s="43">
        <f t="shared" ref="AD5:AD18" si="7">AC5/AB5*1.96</f>
        <v>6.8291413864550714E-3</v>
      </c>
    </row>
    <row r="6" spans="1:30" ht="11.25" customHeight="1" x14ac:dyDescent="0.2">
      <c r="A6" s="37">
        <v>1997</v>
      </c>
      <c r="B6" s="45"/>
      <c r="C6" s="55">
        <v>22</v>
      </c>
      <c r="D6" s="115">
        <v>11023</v>
      </c>
      <c r="E6" s="57">
        <v>87</v>
      </c>
      <c r="F6" s="43">
        <f t="shared" si="0"/>
        <v>1.5469472920257642E-2</v>
      </c>
      <c r="G6" s="45"/>
      <c r="H6" s="115">
        <v>114619</v>
      </c>
      <c r="I6" s="57">
        <v>439</v>
      </c>
      <c r="J6" s="43">
        <f t="shared" si="1"/>
        <v>7.5069578342159679E-3</v>
      </c>
      <c r="K6" s="45"/>
      <c r="L6" s="56">
        <v>364</v>
      </c>
      <c r="M6" s="57">
        <v>13</v>
      </c>
      <c r="N6" s="43">
        <f t="shared" si="2"/>
        <v>6.9999999999999993E-2</v>
      </c>
      <c r="O6" s="45"/>
      <c r="P6" s="57">
        <v>559</v>
      </c>
      <c r="Q6" s="57">
        <v>21</v>
      </c>
      <c r="R6" s="43">
        <f t="shared" si="3"/>
        <v>7.3631484794275504E-2</v>
      </c>
      <c r="S6" s="45"/>
      <c r="T6" s="57">
        <v>619</v>
      </c>
      <c r="U6" s="57">
        <v>14</v>
      </c>
      <c r="V6" s="43">
        <f t="shared" si="4"/>
        <v>4.4329563812600968E-2</v>
      </c>
      <c r="W6" s="45"/>
      <c r="X6" s="57">
        <v>58</v>
      </c>
      <c r="Y6" s="57">
        <v>5</v>
      </c>
      <c r="Z6" s="43">
        <f t="shared" si="5"/>
        <v>0.16896551724137931</v>
      </c>
      <c r="AA6" s="45"/>
      <c r="AB6" s="114">
        <f t="shared" si="6"/>
        <v>116219</v>
      </c>
      <c r="AC6" s="57">
        <v>448</v>
      </c>
      <c r="AD6" s="43">
        <f t="shared" si="7"/>
        <v>7.5553911150500353E-3</v>
      </c>
    </row>
    <row r="7" spans="1:30" ht="11.25" customHeight="1" x14ac:dyDescent="0.2">
      <c r="A7" s="37">
        <v>1998</v>
      </c>
      <c r="B7" s="45"/>
      <c r="C7" s="55">
        <v>18</v>
      </c>
      <c r="D7" s="115">
        <v>10802</v>
      </c>
      <c r="E7" s="57">
        <v>59</v>
      </c>
      <c r="F7" s="43">
        <f t="shared" si="0"/>
        <v>1.0705424921310868E-2</v>
      </c>
      <c r="G7" s="45"/>
      <c r="H7" s="115">
        <v>103847</v>
      </c>
      <c r="I7" s="57">
        <v>716</v>
      </c>
      <c r="J7" s="43">
        <f t="shared" si="1"/>
        <v>1.3513726925188017E-2</v>
      </c>
      <c r="K7" s="45"/>
      <c r="L7" s="56">
        <v>254</v>
      </c>
      <c r="M7" s="57">
        <v>10</v>
      </c>
      <c r="N7" s="43">
        <f t="shared" si="2"/>
        <v>7.716535433070866E-2</v>
      </c>
      <c r="O7" s="45"/>
      <c r="P7" s="56">
        <v>1011</v>
      </c>
      <c r="Q7" s="57">
        <v>62</v>
      </c>
      <c r="R7" s="43">
        <f t="shared" si="3"/>
        <v>0.12019782393669634</v>
      </c>
      <c r="S7" s="45"/>
      <c r="T7" s="56">
        <v>1032</v>
      </c>
      <c r="U7" s="57">
        <v>62</v>
      </c>
      <c r="V7" s="43">
        <f t="shared" si="4"/>
        <v>0.11775193798449612</v>
      </c>
      <c r="W7" s="45"/>
      <c r="X7" s="57">
        <v>85</v>
      </c>
      <c r="Y7" s="57">
        <v>3</v>
      </c>
      <c r="Z7" s="43">
        <f t="shared" si="5"/>
        <v>6.9176470588235298E-2</v>
      </c>
      <c r="AA7" s="45"/>
      <c r="AB7" s="114">
        <f t="shared" si="6"/>
        <v>106229</v>
      </c>
      <c r="AC7" s="57">
        <v>724</v>
      </c>
      <c r="AD7" s="43">
        <f t="shared" si="7"/>
        <v>1.3358310819079537E-2</v>
      </c>
    </row>
    <row r="8" spans="1:30" ht="11.25" customHeight="1" x14ac:dyDescent="0.2">
      <c r="A8" s="37">
        <v>1999</v>
      </c>
      <c r="B8" s="45"/>
      <c r="C8" s="55">
        <v>22</v>
      </c>
      <c r="D8" s="115">
        <v>13738</v>
      </c>
      <c r="E8" s="57">
        <v>79</v>
      </c>
      <c r="F8" s="43">
        <f t="shared" si="0"/>
        <v>1.1270927354782355E-2</v>
      </c>
      <c r="G8" s="45"/>
      <c r="H8" s="115">
        <v>149504</v>
      </c>
      <c r="I8" s="56">
        <v>1084</v>
      </c>
      <c r="J8" s="43">
        <f t="shared" si="1"/>
        <v>1.4211258561643837E-2</v>
      </c>
      <c r="K8" s="45"/>
      <c r="L8" s="56">
        <v>488</v>
      </c>
      <c r="M8" s="57">
        <v>13</v>
      </c>
      <c r="N8" s="43">
        <f t="shared" si="2"/>
        <v>5.2213114754098358E-2</v>
      </c>
      <c r="O8" s="45"/>
      <c r="P8" s="56">
        <v>1009</v>
      </c>
      <c r="Q8" s="57">
        <v>108</v>
      </c>
      <c r="R8" s="43">
        <f t="shared" si="3"/>
        <v>0.20979187314172448</v>
      </c>
      <c r="S8" s="45"/>
      <c r="T8" s="56">
        <v>1666</v>
      </c>
      <c r="U8" s="57">
        <v>64</v>
      </c>
      <c r="V8" s="43">
        <f t="shared" si="4"/>
        <v>7.5294117647058817E-2</v>
      </c>
      <c r="W8" s="45"/>
      <c r="X8" s="57">
        <v>102</v>
      </c>
      <c r="Y8" s="57">
        <v>13</v>
      </c>
      <c r="Z8" s="43">
        <f t="shared" si="5"/>
        <v>0.24980392156862744</v>
      </c>
      <c r="AA8" s="45"/>
      <c r="AB8" s="114">
        <f t="shared" si="6"/>
        <v>152769</v>
      </c>
      <c r="AC8" s="56">
        <v>1094</v>
      </c>
      <c r="AD8" s="43">
        <f t="shared" si="7"/>
        <v>1.4035831876886017E-2</v>
      </c>
    </row>
    <row r="9" spans="1:30" ht="11.25" customHeight="1" x14ac:dyDescent="0.2">
      <c r="A9" s="37">
        <v>2000</v>
      </c>
      <c r="B9" s="45"/>
      <c r="C9" s="55">
        <v>22</v>
      </c>
      <c r="D9" s="115">
        <v>12354</v>
      </c>
      <c r="E9" s="57">
        <v>69</v>
      </c>
      <c r="F9" s="43">
        <f t="shared" si="0"/>
        <v>1.0947061680427392E-2</v>
      </c>
      <c r="G9" s="45"/>
      <c r="H9" s="115">
        <v>98262</v>
      </c>
      <c r="I9" s="57">
        <v>752</v>
      </c>
      <c r="J9" s="43">
        <f t="shared" si="1"/>
        <v>1.4999898231259285E-2</v>
      </c>
      <c r="K9" s="45"/>
      <c r="L9" s="56">
        <v>410</v>
      </c>
      <c r="M9" s="57">
        <v>18</v>
      </c>
      <c r="N9" s="43">
        <f t="shared" si="2"/>
        <v>8.6048780487804871E-2</v>
      </c>
      <c r="O9" s="45"/>
      <c r="P9" s="56">
        <v>1449</v>
      </c>
      <c r="Q9" s="57">
        <v>62</v>
      </c>
      <c r="R9" s="43">
        <f t="shared" si="3"/>
        <v>8.3864734299516894E-2</v>
      </c>
      <c r="S9" s="45"/>
      <c r="T9" s="56">
        <v>1457</v>
      </c>
      <c r="U9" s="57">
        <v>75</v>
      </c>
      <c r="V9" s="43">
        <f t="shared" si="4"/>
        <v>0.10089224433768017</v>
      </c>
      <c r="W9" s="45"/>
      <c r="X9" s="57">
        <v>193</v>
      </c>
      <c r="Y9" s="57">
        <v>31</v>
      </c>
      <c r="Z9" s="43">
        <f t="shared" si="5"/>
        <v>0.31481865284974092</v>
      </c>
      <c r="AA9" s="45"/>
      <c r="AB9" s="114">
        <f t="shared" si="6"/>
        <v>101771</v>
      </c>
      <c r="AC9" s="57">
        <v>762</v>
      </c>
      <c r="AD9" s="43">
        <f t="shared" si="7"/>
        <v>1.4675300429395407E-2</v>
      </c>
    </row>
    <row r="10" spans="1:30" ht="11.25" customHeight="1" x14ac:dyDescent="0.2">
      <c r="A10" s="54">
        <v>2001</v>
      </c>
      <c r="B10" s="45"/>
      <c r="C10" s="55">
        <v>22</v>
      </c>
      <c r="D10" s="115">
        <v>14772</v>
      </c>
      <c r="E10" s="56">
        <v>66</v>
      </c>
      <c r="F10" s="43">
        <f t="shared" si="0"/>
        <v>8.7571080422420809E-3</v>
      </c>
      <c r="G10" s="45"/>
      <c r="H10" s="115">
        <v>150766</v>
      </c>
      <c r="I10" s="57">
        <v>909</v>
      </c>
      <c r="J10" s="43">
        <f t="shared" si="1"/>
        <v>1.1817253226854861E-2</v>
      </c>
      <c r="K10" s="45"/>
      <c r="L10" s="56">
        <v>638</v>
      </c>
      <c r="M10" s="57">
        <v>15</v>
      </c>
      <c r="N10" s="43">
        <f t="shared" si="2"/>
        <v>4.6081504702194361E-2</v>
      </c>
      <c r="O10" s="45"/>
      <c r="P10" s="56">
        <v>1555</v>
      </c>
      <c r="Q10" s="57">
        <v>105</v>
      </c>
      <c r="R10" s="43">
        <f t="shared" si="3"/>
        <v>0.13234726688102894</v>
      </c>
      <c r="S10" s="45"/>
      <c r="T10" s="56">
        <v>1326</v>
      </c>
      <c r="U10" s="57">
        <v>37</v>
      </c>
      <c r="V10" s="43">
        <f t="shared" si="4"/>
        <v>5.4690799396681748E-2</v>
      </c>
      <c r="W10" s="45"/>
      <c r="X10" s="57">
        <v>155</v>
      </c>
      <c r="Y10" s="57">
        <v>19</v>
      </c>
      <c r="Z10" s="43">
        <f t="shared" si="5"/>
        <v>0.24025806451612902</v>
      </c>
      <c r="AA10" s="45"/>
      <c r="AB10" s="114">
        <f t="shared" si="6"/>
        <v>154440</v>
      </c>
      <c r="AC10" s="56">
        <v>926</v>
      </c>
      <c r="AD10" s="43">
        <f t="shared" si="7"/>
        <v>1.1751877751877752E-2</v>
      </c>
    </row>
    <row r="11" spans="1:30" ht="11.25" customHeight="1" x14ac:dyDescent="0.2">
      <c r="A11" s="54">
        <v>2002</v>
      </c>
      <c r="B11" s="45"/>
      <c r="C11" s="55">
        <v>22</v>
      </c>
      <c r="D11" s="115">
        <v>14840</v>
      </c>
      <c r="E11" s="56">
        <v>56</v>
      </c>
      <c r="F11" s="43">
        <f t="shared" si="0"/>
        <v>7.3962264150943396E-3</v>
      </c>
      <c r="G11" s="45"/>
      <c r="H11" s="115">
        <v>180028</v>
      </c>
      <c r="I11" s="57">
        <v>844</v>
      </c>
      <c r="J11" s="43">
        <f t="shared" si="1"/>
        <v>9.1887928544448633E-3</v>
      </c>
      <c r="K11" s="45"/>
      <c r="L11" s="56">
        <v>606</v>
      </c>
      <c r="M11" s="57">
        <v>11</v>
      </c>
      <c r="N11" s="43">
        <f t="shared" si="2"/>
        <v>3.5577557755775577E-2</v>
      </c>
      <c r="O11" s="45"/>
      <c r="P11" s="56">
        <v>1721</v>
      </c>
      <c r="Q11" s="57">
        <v>64</v>
      </c>
      <c r="R11" s="43">
        <f t="shared" si="3"/>
        <v>7.2887855897733875E-2</v>
      </c>
      <c r="S11" s="45"/>
      <c r="T11" s="56">
        <v>5662</v>
      </c>
      <c r="U11" s="57">
        <v>102</v>
      </c>
      <c r="V11" s="43">
        <f t="shared" si="4"/>
        <v>3.5309078064288235E-2</v>
      </c>
      <c r="W11" s="45"/>
      <c r="X11" s="57">
        <v>551</v>
      </c>
      <c r="Y11" s="57">
        <v>36</v>
      </c>
      <c r="Z11" s="43">
        <f t="shared" si="5"/>
        <v>0.12805807622504536</v>
      </c>
      <c r="AA11" s="45"/>
      <c r="AB11" s="114">
        <f t="shared" si="6"/>
        <v>188568</v>
      </c>
      <c r="AC11" s="56">
        <v>874</v>
      </c>
      <c r="AD11" s="43">
        <f t="shared" si="7"/>
        <v>9.0844682024521645E-3</v>
      </c>
    </row>
    <row r="12" spans="1:30" ht="11.25" customHeight="1" x14ac:dyDescent="0.2">
      <c r="A12" s="54">
        <v>2003</v>
      </c>
      <c r="B12" s="45"/>
      <c r="C12" s="55">
        <v>22</v>
      </c>
      <c r="D12" s="115">
        <v>15263</v>
      </c>
      <c r="E12" s="56">
        <v>50</v>
      </c>
      <c r="F12" s="43">
        <f t="shared" si="0"/>
        <v>6.4207560767870009E-3</v>
      </c>
      <c r="G12" s="45"/>
      <c r="H12" s="115">
        <v>223580</v>
      </c>
      <c r="I12" s="56">
        <v>891</v>
      </c>
      <c r="J12" s="43">
        <f t="shared" si="1"/>
        <v>7.8108954289292428E-3</v>
      </c>
      <c r="K12" s="45"/>
      <c r="L12" s="56">
        <v>1016</v>
      </c>
      <c r="M12" s="57">
        <v>18</v>
      </c>
      <c r="N12" s="43">
        <f t="shared" si="2"/>
        <v>3.4724409448818896E-2</v>
      </c>
      <c r="O12" s="45"/>
      <c r="P12" s="56">
        <v>1332</v>
      </c>
      <c r="Q12" s="57">
        <v>68</v>
      </c>
      <c r="R12" s="43">
        <f t="shared" si="3"/>
        <v>0.10006006006006006</v>
      </c>
      <c r="S12" s="45"/>
      <c r="T12" s="56">
        <v>1647</v>
      </c>
      <c r="U12" s="57">
        <v>98</v>
      </c>
      <c r="V12" s="43">
        <f t="shared" si="4"/>
        <v>0.11662416514875532</v>
      </c>
      <c r="W12" s="45"/>
      <c r="X12" s="57">
        <v>249</v>
      </c>
      <c r="Y12" s="57">
        <v>22</v>
      </c>
      <c r="Z12" s="43">
        <f t="shared" si="5"/>
        <v>0.17317269076305222</v>
      </c>
      <c r="AA12" s="45"/>
      <c r="AB12" s="114">
        <f t="shared" si="6"/>
        <v>227824</v>
      </c>
      <c r="AC12" s="56">
        <v>905</v>
      </c>
      <c r="AD12" s="43">
        <f t="shared" si="7"/>
        <v>7.7858346794016436E-3</v>
      </c>
    </row>
    <row r="13" spans="1:30" ht="11.25" customHeight="1" x14ac:dyDescent="0.2">
      <c r="A13" s="54">
        <v>2004</v>
      </c>
      <c r="B13" s="45"/>
      <c r="C13" s="55">
        <v>22</v>
      </c>
      <c r="D13" s="115">
        <v>18513</v>
      </c>
      <c r="E13" s="56">
        <v>35</v>
      </c>
      <c r="F13" s="43">
        <f t="shared" si="0"/>
        <v>3.7055042402635986E-3</v>
      </c>
      <c r="G13" s="45"/>
      <c r="H13" s="115">
        <v>262831</v>
      </c>
      <c r="I13" s="56">
        <v>583</v>
      </c>
      <c r="J13" s="43">
        <f t="shared" si="1"/>
        <v>4.3475845695522975E-3</v>
      </c>
      <c r="K13" s="45"/>
      <c r="L13" s="56">
        <v>792</v>
      </c>
      <c r="M13" s="57">
        <v>7</v>
      </c>
      <c r="N13" s="43">
        <f t="shared" si="2"/>
        <v>1.7323232323232324E-2</v>
      </c>
      <c r="O13" s="45"/>
      <c r="P13" s="56">
        <v>2661</v>
      </c>
      <c r="Q13" s="57">
        <v>66</v>
      </c>
      <c r="R13" s="43">
        <f t="shared" si="3"/>
        <v>4.8613303269447572E-2</v>
      </c>
      <c r="S13" s="45"/>
      <c r="T13" s="56">
        <v>2103</v>
      </c>
      <c r="U13" s="57">
        <v>27</v>
      </c>
      <c r="V13" s="43">
        <f t="shared" si="4"/>
        <v>2.5164051355206846E-2</v>
      </c>
      <c r="W13" s="45"/>
      <c r="X13" s="57">
        <v>387</v>
      </c>
      <c r="Y13" s="57">
        <v>12</v>
      </c>
      <c r="Z13" s="43">
        <f t="shared" si="5"/>
        <v>6.077519379844961E-2</v>
      </c>
      <c r="AA13" s="45"/>
      <c r="AB13" s="114">
        <f t="shared" si="6"/>
        <v>268774</v>
      </c>
      <c r="AC13" s="56">
        <v>905</v>
      </c>
      <c r="AD13" s="43">
        <f t="shared" si="7"/>
        <v>6.5995966871795634E-3</v>
      </c>
    </row>
    <row r="14" spans="1:30" ht="11.25" customHeight="1" x14ac:dyDescent="0.2">
      <c r="A14" s="54">
        <v>2005</v>
      </c>
      <c r="B14" s="45"/>
      <c r="C14" s="55">
        <v>22</v>
      </c>
      <c r="D14" s="115">
        <v>20977</v>
      </c>
      <c r="E14" s="56">
        <v>18</v>
      </c>
      <c r="F14" s="43">
        <f t="shared" si="0"/>
        <v>1.6818420174476807E-3</v>
      </c>
      <c r="G14" s="45"/>
      <c r="H14" s="115">
        <v>295496</v>
      </c>
      <c r="I14" s="56">
        <v>273</v>
      </c>
      <c r="J14" s="43">
        <f t="shared" si="1"/>
        <v>1.8107859328045049E-3</v>
      </c>
      <c r="K14" s="45"/>
      <c r="L14" s="56">
        <v>997</v>
      </c>
      <c r="M14" s="57">
        <v>3</v>
      </c>
      <c r="N14" s="43">
        <f t="shared" si="2"/>
        <v>5.8976930792377126E-3</v>
      </c>
      <c r="O14" s="45"/>
      <c r="P14" s="56">
        <v>2512</v>
      </c>
      <c r="Q14" s="57">
        <v>24</v>
      </c>
      <c r="R14" s="43">
        <f t="shared" si="3"/>
        <v>1.8726114649681526E-2</v>
      </c>
      <c r="S14" s="45"/>
      <c r="T14" s="56">
        <v>1806</v>
      </c>
      <c r="U14" s="57">
        <v>12</v>
      </c>
      <c r="V14" s="43">
        <f t="shared" si="4"/>
        <v>1.3023255813953489E-2</v>
      </c>
      <c r="W14" s="45"/>
      <c r="X14" s="57">
        <v>321</v>
      </c>
      <c r="Y14" s="57">
        <v>2</v>
      </c>
      <c r="Z14" s="43">
        <f t="shared" si="5"/>
        <v>1.2211838006230529E-2</v>
      </c>
      <c r="AA14" s="45"/>
      <c r="AB14" s="114">
        <f t="shared" si="6"/>
        <v>301132</v>
      </c>
      <c r="AC14" s="56">
        <v>275</v>
      </c>
      <c r="AD14" s="43">
        <f t="shared" si="7"/>
        <v>1.7899127293014359E-3</v>
      </c>
    </row>
    <row r="15" spans="1:30" ht="11.25" customHeight="1" x14ac:dyDescent="0.2">
      <c r="A15" s="54">
        <v>2006</v>
      </c>
      <c r="B15" s="45"/>
      <c r="C15" s="55">
        <v>20</v>
      </c>
      <c r="D15" s="115">
        <v>12685</v>
      </c>
      <c r="E15" s="56">
        <v>16</v>
      </c>
      <c r="F15" s="43">
        <f>E15/D15*1.96</f>
        <v>2.4722112731572722E-3</v>
      </c>
      <c r="G15" s="45"/>
      <c r="H15" s="115">
        <v>127630</v>
      </c>
      <c r="I15" s="56">
        <v>183</v>
      </c>
      <c r="J15" s="43">
        <f>I15/H15*1.96</f>
        <v>2.8103110553944995E-3</v>
      </c>
      <c r="K15" s="45"/>
      <c r="L15" s="56">
        <v>1034</v>
      </c>
      <c r="M15" s="57">
        <v>3</v>
      </c>
      <c r="N15" s="43">
        <f>M15/L15*1.96</f>
        <v>5.6866537717601548E-3</v>
      </c>
      <c r="O15" s="45"/>
      <c r="P15" s="56">
        <v>2235</v>
      </c>
      <c r="Q15" s="57">
        <v>15</v>
      </c>
      <c r="R15" s="43">
        <f>Q15/P15*1.96</f>
        <v>1.3154362416107382E-2</v>
      </c>
      <c r="S15" s="45"/>
      <c r="T15" s="56">
        <v>11127</v>
      </c>
      <c r="U15" s="57">
        <v>37</v>
      </c>
      <c r="V15" s="43">
        <f>U15/T15*1.96</f>
        <v>6.5174800035948596E-3</v>
      </c>
      <c r="W15" s="45"/>
      <c r="X15" s="57">
        <v>551</v>
      </c>
      <c r="Y15" s="57">
        <v>9</v>
      </c>
      <c r="Z15" s="43">
        <f>Y15/X15*1.96</f>
        <v>3.2014519056261341E-2</v>
      </c>
      <c r="AA15" s="45"/>
      <c r="AB15" s="114">
        <f>SUM(H15,L15,P15,T15,X15)</f>
        <v>142577</v>
      </c>
      <c r="AC15" s="56">
        <v>203</v>
      </c>
      <c r="AD15" s="43">
        <f>AC15/AB15*1.96</f>
        <v>2.7906324301956134E-3</v>
      </c>
    </row>
    <row r="16" spans="1:30" ht="11.25" customHeight="1" x14ac:dyDescent="0.2">
      <c r="A16" s="54">
        <v>2007</v>
      </c>
      <c r="B16" s="45"/>
      <c r="C16" s="55">
        <v>22</v>
      </c>
      <c r="D16" s="115">
        <v>21908</v>
      </c>
      <c r="E16" s="56">
        <v>23</v>
      </c>
      <c r="F16" s="43">
        <f>E16/D16*1.96</f>
        <v>2.0576958188789482E-3</v>
      </c>
      <c r="G16" s="45"/>
      <c r="H16" s="115">
        <v>291270</v>
      </c>
      <c r="I16" s="56">
        <v>335</v>
      </c>
      <c r="J16" s="43">
        <f>I16/H16*1.96</f>
        <v>2.2542658014900263E-3</v>
      </c>
      <c r="K16" s="45"/>
      <c r="L16" s="56">
        <v>1509</v>
      </c>
      <c r="M16" s="57">
        <v>4</v>
      </c>
      <c r="N16" s="43">
        <f>M16/L16*1.96</f>
        <v>5.1954937044400261E-3</v>
      </c>
      <c r="O16" s="45"/>
      <c r="P16" s="56">
        <v>2111</v>
      </c>
      <c r="Q16" s="57">
        <v>24</v>
      </c>
      <c r="R16" s="43">
        <f>Q16/P16*1.96</f>
        <v>2.2283278067266699E-2</v>
      </c>
      <c r="S16" s="45"/>
      <c r="T16" s="56">
        <v>1939</v>
      </c>
      <c r="U16" s="57">
        <v>23</v>
      </c>
      <c r="V16" s="43">
        <f>U16/T16*1.96</f>
        <v>2.3249097472924186E-2</v>
      </c>
      <c r="W16" s="45"/>
      <c r="X16" s="57">
        <v>472</v>
      </c>
      <c r="Y16" s="57">
        <v>17</v>
      </c>
      <c r="Z16" s="43">
        <f>Y16/X16*1.96</f>
        <v>7.0593220338983048E-2</v>
      </c>
      <c r="AA16" s="45"/>
      <c r="AB16" s="114">
        <f>SUM(H16,L16,P16,T16,X16)</f>
        <v>297301</v>
      </c>
      <c r="AC16" s="56">
        <v>337</v>
      </c>
      <c r="AD16" s="43">
        <f>AC16/AB16*1.96</f>
        <v>2.2217214203786731E-3</v>
      </c>
    </row>
    <row r="17" spans="1:30" ht="11.25" customHeight="1" x14ac:dyDescent="0.2">
      <c r="A17" s="54">
        <v>2008</v>
      </c>
      <c r="B17" s="45"/>
      <c r="C17" s="55">
        <v>22</v>
      </c>
      <c r="D17" s="115">
        <v>20772</v>
      </c>
      <c r="E17" s="56">
        <v>27</v>
      </c>
      <c r="F17" s="43">
        <f>E17/D17*1.96</f>
        <v>2.5476603119584055E-3</v>
      </c>
      <c r="G17" s="45"/>
      <c r="H17" s="115">
        <v>234109</v>
      </c>
      <c r="I17" s="56">
        <v>338</v>
      </c>
      <c r="J17" s="43">
        <f>I17/H17*1.96</f>
        <v>2.8297929596897173E-3</v>
      </c>
      <c r="K17" s="45"/>
      <c r="L17" s="56">
        <v>1362</v>
      </c>
      <c r="M17" s="57">
        <v>10</v>
      </c>
      <c r="N17" s="43">
        <f>M17/L17*1.96</f>
        <v>1.4390602055800294E-2</v>
      </c>
      <c r="O17" s="45"/>
      <c r="P17" s="56">
        <v>2609</v>
      </c>
      <c r="Q17" s="57">
        <v>21</v>
      </c>
      <c r="R17" s="43">
        <f>Q17/P17*1.96</f>
        <v>1.5776159448064393E-2</v>
      </c>
      <c r="S17" s="45"/>
      <c r="T17" s="56">
        <v>10631</v>
      </c>
      <c r="U17" s="57">
        <v>49</v>
      </c>
      <c r="V17" s="43">
        <f>U17/T17*1.96</f>
        <v>9.0339572947041678E-3</v>
      </c>
      <c r="W17" s="45"/>
      <c r="X17" s="57">
        <v>504</v>
      </c>
      <c r="Y17" s="57">
        <v>8</v>
      </c>
      <c r="Z17" s="43">
        <f>Y17/X17*1.96</f>
        <v>3.111111111111111E-2</v>
      </c>
      <c r="AA17" s="45"/>
      <c r="AB17" s="114">
        <f>SUM(H17,L17,P17,T17,X17)</f>
        <v>249215</v>
      </c>
      <c r="AC17" s="56">
        <v>343</v>
      </c>
      <c r="AD17" s="43">
        <f>AC17/AB17*1.96</f>
        <v>2.6975904339626429E-3</v>
      </c>
    </row>
    <row r="18" spans="1:30" ht="11.25" customHeight="1" x14ac:dyDescent="0.2">
      <c r="A18" s="54">
        <v>2009</v>
      </c>
      <c r="B18" s="45"/>
      <c r="C18" s="55">
        <v>22</v>
      </c>
      <c r="D18" s="115">
        <v>26171</v>
      </c>
      <c r="E18" s="56">
        <v>35</v>
      </c>
      <c r="F18" s="43">
        <f t="shared" si="0"/>
        <v>2.6212219632417559E-3</v>
      </c>
      <c r="G18" s="45"/>
      <c r="H18" s="115">
        <v>339993</v>
      </c>
      <c r="I18" s="56">
        <v>524</v>
      </c>
      <c r="J18" s="43">
        <f t="shared" si="1"/>
        <v>3.0207680746368306E-3</v>
      </c>
      <c r="K18" s="45"/>
      <c r="L18" s="56">
        <v>1189</v>
      </c>
      <c r="M18" s="57">
        <v>7</v>
      </c>
      <c r="N18" s="43">
        <f t="shared" si="2"/>
        <v>1.1539108494533221E-2</v>
      </c>
      <c r="O18" s="45"/>
      <c r="P18" s="56">
        <v>2401</v>
      </c>
      <c r="Q18" s="57">
        <v>29</v>
      </c>
      <c r="R18" s="43">
        <f t="shared" si="3"/>
        <v>2.3673469387755101E-2</v>
      </c>
      <c r="S18" s="45"/>
      <c r="T18" s="56">
        <v>5482</v>
      </c>
      <c r="U18" s="57">
        <v>27</v>
      </c>
      <c r="V18" s="43">
        <f t="shared" si="4"/>
        <v>9.6534111638088282E-3</v>
      </c>
      <c r="W18" s="45"/>
      <c r="X18" s="57">
        <v>285</v>
      </c>
      <c r="Y18" s="57">
        <v>7</v>
      </c>
      <c r="Z18" s="43">
        <f t="shared" si="5"/>
        <v>4.8140350877192983E-2</v>
      </c>
      <c r="AA18" s="45"/>
      <c r="AB18" s="114">
        <f t="shared" si="6"/>
        <v>349350</v>
      </c>
      <c r="AC18" s="56">
        <v>525</v>
      </c>
      <c r="AD18" s="43">
        <f t="shared" si="7"/>
        <v>2.9454701588664664E-3</v>
      </c>
    </row>
    <row r="19" spans="1:30" ht="11.25" customHeight="1" x14ac:dyDescent="0.2">
      <c r="A19" s="54">
        <v>2010</v>
      </c>
      <c r="B19" s="45"/>
      <c r="C19" s="55">
        <v>22</v>
      </c>
      <c r="D19" s="115">
        <v>28342</v>
      </c>
      <c r="E19" s="56">
        <v>44</v>
      </c>
      <c r="F19" s="43">
        <f t="shared" ref="F19:F21" si="8">E19/D19*1.96</f>
        <v>3.0428339566720766E-3</v>
      </c>
      <c r="G19" s="45"/>
      <c r="H19" s="115">
        <v>389552</v>
      </c>
      <c r="I19" s="56">
        <v>702</v>
      </c>
      <c r="J19" s="43">
        <f t="shared" ref="J19:J21" si="9">I19/H19*1.96</f>
        <v>3.5320573376596705E-3</v>
      </c>
      <c r="K19" s="45"/>
      <c r="L19" s="57">
        <v>865</v>
      </c>
      <c r="M19" s="57">
        <v>7</v>
      </c>
      <c r="N19" s="43">
        <f t="shared" ref="N19:N21" si="10">M19/L19*1.96</f>
        <v>1.5861271676300578E-2</v>
      </c>
      <c r="O19" s="45"/>
      <c r="P19" s="56">
        <v>2870</v>
      </c>
      <c r="Q19" s="57">
        <v>56</v>
      </c>
      <c r="R19" s="43">
        <f t="shared" ref="R19:R21" si="11">Q19/P19*1.96</f>
        <v>3.824390243902439E-2</v>
      </c>
      <c r="S19" s="45"/>
      <c r="T19" s="56">
        <v>3655</v>
      </c>
      <c r="U19" s="57">
        <v>28</v>
      </c>
      <c r="V19" s="43">
        <f t="shared" ref="V19:V21" si="12">U19/T19*1.96</f>
        <v>1.5015047879616963E-2</v>
      </c>
      <c r="W19" s="45"/>
      <c r="X19" s="57">
        <v>508</v>
      </c>
      <c r="Y19" s="57">
        <v>15</v>
      </c>
      <c r="Z19" s="43">
        <f t="shared" ref="Z19:Z21" si="13">Y19/X19*1.96</f>
        <v>5.7874015748031492E-2</v>
      </c>
      <c r="AA19" s="45"/>
      <c r="AB19" s="114">
        <v>397451</v>
      </c>
      <c r="AC19" s="56">
        <v>705</v>
      </c>
      <c r="AD19" s="43">
        <f t="shared" ref="AD19:AD21" si="14">AC19/AB19*1.96</f>
        <v>3.4766549838848061E-3</v>
      </c>
    </row>
    <row r="20" spans="1:30" ht="11.25" customHeight="1" x14ac:dyDescent="0.2">
      <c r="A20" s="54">
        <v>2011</v>
      </c>
      <c r="B20" s="45"/>
      <c r="C20" s="55">
        <v>22</v>
      </c>
      <c r="D20" s="115">
        <v>32818</v>
      </c>
      <c r="E20" s="56">
        <v>60</v>
      </c>
      <c r="F20" s="43">
        <f t="shared" si="8"/>
        <v>3.5833993540130417E-3</v>
      </c>
      <c r="G20" s="45"/>
      <c r="H20" s="115">
        <v>537765</v>
      </c>
      <c r="I20" s="56">
        <v>1105</v>
      </c>
      <c r="J20" s="43">
        <f t="shared" si="9"/>
        <v>4.0274097421736264E-3</v>
      </c>
      <c r="K20" s="45"/>
      <c r="L20" s="115">
        <v>1243</v>
      </c>
      <c r="M20" s="57">
        <v>10</v>
      </c>
      <c r="N20" s="43">
        <f t="shared" si="10"/>
        <v>1.576830249396621E-2</v>
      </c>
      <c r="O20" s="45"/>
      <c r="P20" s="56">
        <v>4745</v>
      </c>
      <c r="Q20" s="57">
        <v>107</v>
      </c>
      <c r="R20" s="43">
        <f t="shared" si="11"/>
        <v>4.4198103266596421E-2</v>
      </c>
      <c r="S20" s="45"/>
      <c r="T20" s="56">
        <v>3914</v>
      </c>
      <c r="U20" s="57">
        <v>86</v>
      </c>
      <c r="V20" s="43">
        <f t="shared" si="12"/>
        <v>4.3065917220235055E-2</v>
      </c>
      <c r="W20" s="45"/>
      <c r="X20" s="57">
        <v>915</v>
      </c>
      <c r="Y20" s="57">
        <v>47</v>
      </c>
      <c r="Z20" s="43">
        <f t="shared" si="13"/>
        <v>0.10067759562841529</v>
      </c>
      <c r="AA20" s="45"/>
      <c r="AB20" s="114">
        <v>548583</v>
      </c>
      <c r="AC20" s="56">
        <v>1115</v>
      </c>
      <c r="AD20" s="43">
        <f t="shared" si="14"/>
        <v>3.9837180517806785E-3</v>
      </c>
    </row>
    <row r="21" spans="1:30" s="88" customFormat="1" ht="11.25" customHeight="1" x14ac:dyDescent="0.2">
      <c r="A21" s="90">
        <v>2012</v>
      </c>
      <c r="B21" s="83"/>
      <c r="C21" s="135">
        <v>22</v>
      </c>
      <c r="D21" s="136">
        <v>34373.887779888828</v>
      </c>
      <c r="E21" s="135">
        <v>61.296241478808525</v>
      </c>
      <c r="F21" s="137">
        <f t="shared" si="8"/>
        <v>3.495113327528681E-3</v>
      </c>
      <c r="G21" s="135"/>
      <c r="H21" s="136">
        <v>526992.14676286979</v>
      </c>
      <c r="I21" s="180">
        <v>1109.0875467748353</v>
      </c>
      <c r="J21" s="137">
        <f t="shared" si="9"/>
        <v>4.1249411495629463E-3</v>
      </c>
      <c r="K21" s="135"/>
      <c r="L21" s="135">
        <v>40.450229143249402</v>
      </c>
      <c r="M21" s="135">
        <v>3.4316812994897048</v>
      </c>
      <c r="N21" s="86">
        <f t="shared" si="10"/>
        <v>0.16628077243222034</v>
      </c>
      <c r="O21" s="135"/>
      <c r="P21" s="180">
        <v>4008.3123209557325</v>
      </c>
      <c r="Q21" s="135">
        <v>117.06073961625425</v>
      </c>
      <c r="R21" s="86">
        <f t="shared" si="11"/>
        <v>5.7240811412906926E-2</v>
      </c>
      <c r="S21" s="135"/>
      <c r="T21" s="135">
        <v>3770.1622621678944</v>
      </c>
      <c r="U21" s="135">
        <v>101.78203469161527</v>
      </c>
      <c r="V21" s="86">
        <f t="shared" si="12"/>
        <v>5.2913581465020253E-2</v>
      </c>
      <c r="W21" s="135"/>
      <c r="X21" s="135">
        <v>424.82388367767214</v>
      </c>
      <c r="Y21" s="135">
        <v>14.988720783860973</v>
      </c>
      <c r="Z21" s="86">
        <f t="shared" si="13"/>
        <v>6.9153109947691832E-2</v>
      </c>
      <c r="AA21" s="135"/>
      <c r="AB21" s="136">
        <v>535235.89545881434</v>
      </c>
      <c r="AC21" s="180">
        <v>1119.9885820595539</v>
      </c>
      <c r="AD21" s="86">
        <f t="shared" si="14"/>
        <v>4.1013273576410219E-3</v>
      </c>
    </row>
    <row r="22" spans="1:30" ht="11.25" customHeight="1" x14ac:dyDescent="0.2">
      <c r="A22" s="13" t="s">
        <v>13</v>
      </c>
      <c r="B22" s="48"/>
      <c r="C22" s="48">
        <f>MIN(C5:C21)</f>
        <v>18</v>
      </c>
      <c r="D22" s="117">
        <f t="shared" ref="D22:AB22" si="15">MIN(D5:D21)</f>
        <v>10503</v>
      </c>
      <c r="E22" s="48"/>
      <c r="F22" s="128"/>
      <c r="G22" s="48">
        <f t="shared" si="15"/>
        <v>0</v>
      </c>
      <c r="H22" s="117">
        <f t="shared" si="15"/>
        <v>98262</v>
      </c>
      <c r="I22" s="48"/>
      <c r="J22" s="128"/>
      <c r="K22" s="48">
        <f t="shared" si="15"/>
        <v>0</v>
      </c>
      <c r="L22" s="48">
        <f t="shared" si="15"/>
        <v>40.450229143249402</v>
      </c>
      <c r="M22" s="48"/>
      <c r="N22" s="128"/>
      <c r="O22" s="48">
        <f t="shared" si="15"/>
        <v>0</v>
      </c>
      <c r="P22" s="48">
        <f t="shared" si="15"/>
        <v>559</v>
      </c>
      <c r="Q22" s="48"/>
      <c r="R22" s="128"/>
      <c r="S22" s="48">
        <f t="shared" si="15"/>
        <v>0</v>
      </c>
      <c r="T22" s="48">
        <f t="shared" si="15"/>
        <v>619</v>
      </c>
      <c r="U22" s="48"/>
      <c r="V22" s="128"/>
      <c r="W22" s="48">
        <f t="shared" si="15"/>
        <v>0</v>
      </c>
      <c r="X22" s="48">
        <f t="shared" si="15"/>
        <v>58</v>
      </c>
      <c r="Y22" s="48"/>
      <c r="Z22" s="128"/>
      <c r="AA22" s="48">
        <f t="shared" si="15"/>
        <v>0</v>
      </c>
      <c r="AB22" s="117">
        <f t="shared" si="15"/>
        <v>101771</v>
      </c>
      <c r="AC22" s="48"/>
      <c r="AD22" s="128"/>
    </row>
    <row r="23" spans="1:30" ht="11.25" customHeight="1" x14ac:dyDescent="0.2">
      <c r="A23" s="16" t="s">
        <v>14</v>
      </c>
      <c r="B23" s="11"/>
      <c r="C23" s="11">
        <f>AVERAGE(C5:C21)</f>
        <v>21.941176470588236</v>
      </c>
      <c r="D23" s="114">
        <f>AVERAGE(D5:D21)</f>
        <v>18814.993398816991</v>
      </c>
      <c r="E23" s="11"/>
      <c r="F23" s="28"/>
      <c r="G23" s="11"/>
      <c r="H23" s="114">
        <f>AVERAGE(H5:H21)</f>
        <v>242886.18510369823</v>
      </c>
      <c r="I23" s="11"/>
      <c r="J23" s="28"/>
      <c r="K23" s="11"/>
      <c r="L23" s="11">
        <f>AVERAGE(L5:L21)</f>
        <v>770.73236642019117</v>
      </c>
      <c r="M23" s="11"/>
      <c r="N23" s="28"/>
      <c r="O23" s="11"/>
      <c r="P23" s="11">
        <f>AVERAGE(P5:P21)</f>
        <v>2160.0183718209255</v>
      </c>
      <c r="Q23" s="11"/>
      <c r="R23" s="28"/>
      <c r="S23" s="11"/>
      <c r="T23" s="11">
        <f>AVERAGE(T5:T21)</f>
        <v>3543.5389565981118</v>
      </c>
      <c r="U23" s="11"/>
      <c r="V23" s="28"/>
      <c r="W23" s="11"/>
      <c r="X23" s="11">
        <f>AVERAGE(X5:X21)</f>
        <v>349.16611080456892</v>
      </c>
      <c r="Y23" s="11"/>
      <c r="Z23" s="28"/>
      <c r="AA23" s="11"/>
      <c r="AB23" s="114">
        <f>AVERAGE(AB5:AB21)</f>
        <v>249709.75855640086</v>
      </c>
      <c r="AC23" s="11"/>
      <c r="AD23" s="28"/>
    </row>
    <row r="24" spans="1:30" ht="11.25" customHeight="1" x14ac:dyDescent="0.2">
      <c r="A24" s="19" t="s">
        <v>15</v>
      </c>
      <c r="B24" s="30"/>
      <c r="C24" s="30">
        <f>MAX(C5:C21)</f>
        <v>27</v>
      </c>
      <c r="D24" s="118">
        <f t="shared" ref="D24:AB24" si="16">MAX(D5:D21)</f>
        <v>34373.887779888828</v>
      </c>
      <c r="E24" s="30"/>
      <c r="F24" s="129"/>
      <c r="G24" s="30">
        <f t="shared" si="16"/>
        <v>0</v>
      </c>
      <c r="H24" s="118">
        <f t="shared" si="16"/>
        <v>537765</v>
      </c>
      <c r="I24" s="30"/>
      <c r="J24" s="129"/>
      <c r="K24" s="30">
        <f t="shared" si="16"/>
        <v>0</v>
      </c>
      <c r="L24" s="30">
        <f t="shared" si="16"/>
        <v>1509</v>
      </c>
      <c r="M24" s="30"/>
      <c r="N24" s="129"/>
      <c r="O24" s="30">
        <f t="shared" si="16"/>
        <v>0</v>
      </c>
      <c r="P24" s="30">
        <f t="shared" si="16"/>
        <v>4745</v>
      </c>
      <c r="Q24" s="30"/>
      <c r="R24" s="129"/>
      <c r="S24" s="30">
        <f t="shared" si="16"/>
        <v>0</v>
      </c>
      <c r="T24" s="30">
        <f t="shared" si="16"/>
        <v>11127</v>
      </c>
      <c r="U24" s="30"/>
      <c r="V24" s="129"/>
      <c r="W24" s="30">
        <f t="shared" si="16"/>
        <v>0</v>
      </c>
      <c r="X24" s="30">
        <f t="shared" si="16"/>
        <v>915</v>
      </c>
      <c r="Y24" s="30"/>
      <c r="Z24" s="129"/>
      <c r="AA24" s="30">
        <f t="shared" si="16"/>
        <v>0</v>
      </c>
      <c r="AB24" s="118">
        <f t="shared" si="16"/>
        <v>548583</v>
      </c>
      <c r="AC24" s="30"/>
      <c r="AD24" s="129"/>
    </row>
    <row r="26" spans="1:30" ht="11.25" customHeight="1" x14ac:dyDescent="0.2">
      <c r="A26" s="32"/>
      <c r="B26" s="33"/>
      <c r="C26" s="33" t="s">
        <v>18</v>
      </c>
      <c r="D26" s="170" t="s">
        <v>1</v>
      </c>
      <c r="E26" s="171"/>
      <c r="F26" s="171"/>
      <c r="G26" s="34"/>
      <c r="H26" s="170" t="s">
        <v>2</v>
      </c>
      <c r="I26" s="170"/>
      <c r="J26" s="171"/>
      <c r="K26" s="34"/>
      <c r="L26" s="170" t="s">
        <v>3</v>
      </c>
      <c r="M26" s="170"/>
      <c r="N26" s="171"/>
      <c r="O26" s="34"/>
      <c r="P26" s="170" t="s">
        <v>4</v>
      </c>
      <c r="Q26" s="170"/>
      <c r="R26" s="171"/>
      <c r="S26" s="34"/>
      <c r="T26" s="170" t="s">
        <v>5</v>
      </c>
      <c r="U26" s="170"/>
      <c r="V26" s="171"/>
      <c r="W26" s="34"/>
      <c r="X26" s="170" t="s">
        <v>6</v>
      </c>
      <c r="Y26" s="170"/>
      <c r="Z26" s="171"/>
      <c r="AA26" s="34"/>
      <c r="AB26" s="170" t="s">
        <v>7</v>
      </c>
      <c r="AC26" s="172"/>
      <c r="AD26" s="171"/>
    </row>
    <row r="27" spans="1:30" ht="11.25" customHeight="1" x14ac:dyDescent="0.2">
      <c r="A27" s="35" t="s">
        <v>8</v>
      </c>
      <c r="B27" s="35"/>
      <c r="C27" s="35" t="s">
        <v>19</v>
      </c>
      <c r="D27" s="113" t="s">
        <v>9</v>
      </c>
      <c r="E27" s="35" t="s">
        <v>10</v>
      </c>
      <c r="F27" s="127" t="s">
        <v>20</v>
      </c>
      <c r="G27" s="35"/>
      <c r="H27" s="113" t="s">
        <v>9</v>
      </c>
      <c r="I27" s="35" t="s">
        <v>10</v>
      </c>
      <c r="J27" s="127" t="s">
        <v>20</v>
      </c>
      <c r="K27" s="35"/>
      <c r="L27" s="35" t="s">
        <v>9</v>
      </c>
      <c r="M27" s="35" t="s">
        <v>10</v>
      </c>
      <c r="N27" s="127" t="s">
        <v>20</v>
      </c>
      <c r="O27" s="35"/>
      <c r="P27" s="35" t="s">
        <v>9</v>
      </c>
      <c r="Q27" s="35" t="s">
        <v>10</v>
      </c>
      <c r="R27" s="127" t="s">
        <v>20</v>
      </c>
      <c r="S27" s="35"/>
      <c r="T27" s="35" t="s">
        <v>9</v>
      </c>
      <c r="U27" s="35" t="s">
        <v>10</v>
      </c>
      <c r="V27" s="127" t="s">
        <v>20</v>
      </c>
      <c r="W27" s="35"/>
      <c r="X27" s="35" t="s">
        <v>9</v>
      </c>
      <c r="Y27" s="35" t="s">
        <v>10</v>
      </c>
      <c r="Z27" s="127" t="s">
        <v>20</v>
      </c>
      <c r="AA27" s="35"/>
      <c r="AB27" s="113" t="s">
        <v>9</v>
      </c>
      <c r="AC27" s="35" t="s">
        <v>10</v>
      </c>
      <c r="AD27" s="127" t="s">
        <v>20</v>
      </c>
    </row>
    <row r="28" spans="1:30" ht="11.25" customHeight="1" x14ac:dyDescent="0.25">
      <c r="A28" s="36" t="s">
        <v>16</v>
      </c>
      <c r="B28" s="37"/>
      <c r="C28" s="37"/>
      <c r="D28" s="114"/>
      <c r="E28" s="37"/>
      <c r="F28" s="28"/>
      <c r="G28" s="37"/>
      <c r="H28" s="114"/>
      <c r="I28" s="37"/>
      <c r="J28" s="28"/>
      <c r="K28" s="37"/>
      <c r="L28" s="37"/>
      <c r="M28" s="37"/>
      <c r="N28" s="28"/>
      <c r="O28" s="37"/>
      <c r="P28" s="37"/>
      <c r="Q28" s="37"/>
      <c r="R28" s="28"/>
      <c r="S28" s="37"/>
      <c r="T28" s="37"/>
      <c r="U28" s="37"/>
      <c r="V28" s="28"/>
      <c r="W28" s="37"/>
      <c r="X28" s="37"/>
      <c r="Y28" s="37"/>
      <c r="Z28" s="28"/>
      <c r="AA28" s="37"/>
      <c r="AB28" s="114"/>
      <c r="AC28" s="37"/>
      <c r="AD28" s="28"/>
    </row>
    <row r="29" spans="1:30" ht="11.25" customHeight="1" x14ac:dyDescent="0.2">
      <c r="A29" s="38">
        <v>1996</v>
      </c>
      <c r="B29" s="39"/>
      <c r="C29" s="40">
        <v>27</v>
      </c>
      <c r="D29" s="115">
        <v>1300</v>
      </c>
      <c r="E29" s="42">
        <v>23</v>
      </c>
      <c r="F29" s="43">
        <f t="shared" ref="F29:F38" si="17">E29/D29*1.96</f>
        <v>3.4676923076923077E-2</v>
      </c>
      <c r="G29" s="39"/>
      <c r="H29" s="115">
        <v>11197</v>
      </c>
      <c r="I29" s="42">
        <v>127</v>
      </c>
      <c r="J29" s="43">
        <f t="shared" ref="J29:J38" si="18">I29/H29*1.96</f>
        <v>2.2230954720014288E-2</v>
      </c>
      <c r="K29" s="39"/>
      <c r="L29" s="42">
        <v>50</v>
      </c>
      <c r="M29" s="42">
        <v>1</v>
      </c>
      <c r="N29" s="43">
        <f t="shared" ref="N29:N38" si="19">M29/L29*1.96</f>
        <v>3.9199999999999999E-2</v>
      </c>
      <c r="O29" s="39"/>
      <c r="P29" s="42">
        <v>334</v>
      </c>
      <c r="Q29" s="42">
        <v>18</v>
      </c>
      <c r="R29" s="43">
        <f t="shared" ref="R29:R38" si="20">Q29/P29*1.96</f>
        <v>0.10562874251497006</v>
      </c>
      <c r="S29" s="39"/>
      <c r="T29" s="42">
        <v>103</v>
      </c>
      <c r="U29" s="42">
        <v>2</v>
      </c>
      <c r="V29" s="43">
        <f t="shared" ref="V29:V38" si="21">U29/T29*1.96</f>
        <v>3.8058252427184462E-2</v>
      </c>
      <c r="W29" s="44"/>
      <c r="X29" s="42">
        <v>17</v>
      </c>
      <c r="Y29" s="42">
        <v>0</v>
      </c>
      <c r="Z29" s="43">
        <f t="shared" ref="Z29:Z38" si="22">Y29/X29*1.96</f>
        <v>0</v>
      </c>
      <c r="AA29" s="44"/>
      <c r="AB29" s="114">
        <f t="shared" ref="AB29:AB38" si="23">SUM(H29,L29,P29,T29,X29)</f>
        <v>11701</v>
      </c>
      <c r="AC29" s="42">
        <v>130</v>
      </c>
      <c r="AD29" s="43">
        <f t="shared" ref="AD29:AD38" si="24">AC29/AB29*1.96</f>
        <v>2.1775916588325783E-2</v>
      </c>
    </row>
    <row r="30" spans="1:30" ht="11.25" customHeight="1" x14ac:dyDescent="0.2">
      <c r="A30" s="38">
        <v>1997</v>
      </c>
      <c r="B30" s="45"/>
      <c r="C30" s="40">
        <v>27</v>
      </c>
      <c r="D30" s="115">
        <v>1091</v>
      </c>
      <c r="E30" s="42">
        <v>32</v>
      </c>
      <c r="F30" s="43">
        <f t="shared" si="17"/>
        <v>5.7488542621448216E-2</v>
      </c>
      <c r="G30" s="45"/>
      <c r="H30" s="115">
        <v>9737</v>
      </c>
      <c r="I30" s="42">
        <v>150</v>
      </c>
      <c r="J30" s="43">
        <f t="shared" si="18"/>
        <v>3.0194104960460103E-2</v>
      </c>
      <c r="K30" s="45"/>
      <c r="L30" s="42">
        <v>35</v>
      </c>
      <c r="M30" s="42">
        <v>2</v>
      </c>
      <c r="N30" s="43">
        <f t="shared" si="19"/>
        <v>0.11199999999999999</v>
      </c>
      <c r="O30" s="45"/>
      <c r="P30" s="42">
        <v>90</v>
      </c>
      <c r="Q30" s="42">
        <v>3</v>
      </c>
      <c r="R30" s="43">
        <f t="shared" si="20"/>
        <v>6.5333333333333327E-2</v>
      </c>
      <c r="S30" s="45"/>
      <c r="T30" s="42">
        <v>19</v>
      </c>
      <c r="U30" s="42">
        <v>2</v>
      </c>
      <c r="V30" s="43">
        <f t="shared" si="21"/>
        <v>0.2063157894736842</v>
      </c>
      <c r="W30" s="45"/>
      <c r="X30" s="42">
        <v>19</v>
      </c>
      <c r="Y30" s="42">
        <v>1</v>
      </c>
      <c r="Z30" s="43">
        <f t="shared" si="22"/>
        <v>0.1031578947368421</v>
      </c>
      <c r="AA30" s="45"/>
      <c r="AB30" s="114">
        <f t="shared" si="23"/>
        <v>9900</v>
      </c>
      <c r="AC30" s="42">
        <v>153</v>
      </c>
      <c r="AD30" s="43">
        <f t="shared" si="24"/>
        <v>3.0290909090909091E-2</v>
      </c>
    </row>
    <row r="31" spans="1:30" ht="11.25" customHeight="1" x14ac:dyDescent="0.2">
      <c r="A31" s="38">
        <v>1998</v>
      </c>
      <c r="B31" s="45"/>
      <c r="C31" s="40">
        <v>27</v>
      </c>
      <c r="D31" s="115">
        <v>3421</v>
      </c>
      <c r="E31" s="42">
        <v>33</v>
      </c>
      <c r="F31" s="43">
        <f t="shared" si="17"/>
        <v>1.8906752411575564E-2</v>
      </c>
      <c r="G31" s="45"/>
      <c r="H31" s="115">
        <v>45161</v>
      </c>
      <c r="I31" s="42">
        <v>525</v>
      </c>
      <c r="J31" s="43">
        <f t="shared" si="18"/>
        <v>2.2785146475941629E-2</v>
      </c>
      <c r="K31" s="45"/>
      <c r="L31" s="42">
        <v>134</v>
      </c>
      <c r="M31" s="42">
        <v>3</v>
      </c>
      <c r="N31" s="43">
        <f t="shared" si="19"/>
        <v>4.3880597014925367E-2</v>
      </c>
      <c r="O31" s="45"/>
      <c r="P31" s="42">
        <v>731</v>
      </c>
      <c r="Q31" s="42">
        <v>18</v>
      </c>
      <c r="R31" s="43">
        <f t="shared" si="20"/>
        <v>4.8262653898768805E-2</v>
      </c>
      <c r="S31" s="45"/>
      <c r="T31" s="42">
        <v>610</v>
      </c>
      <c r="U31" s="42">
        <v>25</v>
      </c>
      <c r="V31" s="43">
        <f t="shared" si="21"/>
        <v>8.0327868852459003E-2</v>
      </c>
      <c r="W31" s="45"/>
      <c r="X31" s="42">
        <v>74</v>
      </c>
      <c r="Y31" s="42">
        <v>32</v>
      </c>
      <c r="Z31" s="43">
        <f t="shared" si="22"/>
        <v>0.84756756756756757</v>
      </c>
      <c r="AA31" s="45"/>
      <c r="AB31" s="114">
        <f t="shared" si="23"/>
        <v>46710</v>
      </c>
      <c r="AC31" s="42">
        <v>528</v>
      </c>
      <c r="AD31" s="43">
        <f t="shared" si="24"/>
        <v>2.2155427103403982E-2</v>
      </c>
    </row>
    <row r="32" spans="1:30" ht="11.25" customHeight="1" x14ac:dyDescent="0.2">
      <c r="A32" s="38">
        <v>1999</v>
      </c>
      <c r="B32" s="45"/>
      <c r="C32" s="40">
        <v>27</v>
      </c>
      <c r="D32" s="115">
        <v>3611</v>
      </c>
      <c r="E32" s="42">
        <v>43</v>
      </c>
      <c r="F32" s="43">
        <f t="shared" si="17"/>
        <v>2.3339795070617557E-2</v>
      </c>
      <c r="G32" s="45"/>
      <c r="H32" s="115">
        <v>37176</v>
      </c>
      <c r="I32" s="42">
        <v>507</v>
      </c>
      <c r="J32" s="43">
        <f t="shared" si="18"/>
        <v>2.6730148482892187E-2</v>
      </c>
      <c r="K32" s="45"/>
      <c r="L32" s="42">
        <v>127</v>
      </c>
      <c r="M32" s="42">
        <v>5</v>
      </c>
      <c r="N32" s="43">
        <f t="shared" si="19"/>
        <v>7.716535433070866E-2</v>
      </c>
      <c r="O32" s="45"/>
      <c r="P32" s="42">
        <v>286</v>
      </c>
      <c r="Q32" s="42">
        <v>50</v>
      </c>
      <c r="R32" s="43">
        <f t="shared" si="20"/>
        <v>0.34265734265734266</v>
      </c>
      <c r="S32" s="45"/>
      <c r="T32" s="42">
        <v>264</v>
      </c>
      <c r="U32" s="42">
        <v>12</v>
      </c>
      <c r="V32" s="43">
        <f t="shared" si="21"/>
        <v>8.9090909090909096E-2</v>
      </c>
      <c r="W32" s="45"/>
      <c r="X32" s="42">
        <v>52</v>
      </c>
      <c r="Y32" s="42">
        <v>8</v>
      </c>
      <c r="Z32" s="43">
        <f t="shared" si="22"/>
        <v>0.30153846153846153</v>
      </c>
      <c r="AA32" s="45"/>
      <c r="AB32" s="114">
        <f t="shared" si="23"/>
        <v>37905</v>
      </c>
      <c r="AC32" s="42">
        <v>511</v>
      </c>
      <c r="AD32" s="43">
        <f t="shared" si="24"/>
        <v>2.6422899353647274E-2</v>
      </c>
    </row>
    <row r="33" spans="1:37" ht="11.25" customHeight="1" x14ac:dyDescent="0.2">
      <c r="A33" s="38">
        <v>2000</v>
      </c>
      <c r="B33" s="45"/>
      <c r="C33" s="40">
        <v>27</v>
      </c>
      <c r="D33" s="115">
        <v>2622</v>
      </c>
      <c r="E33" s="42">
        <v>36</v>
      </c>
      <c r="F33" s="43">
        <f t="shared" si="17"/>
        <v>2.6910755148741416E-2</v>
      </c>
      <c r="G33" s="45"/>
      <c r="H33" s="115">
        <v>23877</v>
      </c>
      <c r="I33" s="42">
        <v>403</v>
      </c>
      <c r="J33" s="43">
        <f t="shared" si="18"/>
        <v>3.3081207856933449E-2</v>
      </c>
      <c r="K33" s="45"/>
      <c r="L33" s="42">
        <v>134</v>
      </c>
      <c r="M33" s="42">
        <v>7</v>
      </c>
      <c r="N33" s="43">
        <f t="shared" si="19"/>
        <v>0.10238805970149253</v>
      </c>
      <c r="O33" s="45"/>
      <c r="P33" s="41">
        <v>1004</v>
      </c>
      <c r="Q33" s="42">
        <v>16</v>
      </c>
      <c r="R33" s="43">
        <f t="shared" si="20"/>
        <v>3.1235059760956176E-2</v>
      </c>
      <c r="S33" s="45"/>
      <c r="T33" s="42">
        <v>841</v>
      </c>
      <c r="U33" s="42">
        <v>39</v>
      </c>
      <c r="V33" s="43">
        <f t="shared" si="21"/>
        <v>9.0891795481569546E-2</v>
      </c>
      <c r="W33" s="45"/>
      <c r="X33" s="42">
        <v>34</v>
      </c>
      <c r="Y33" s="42">
        <v>0</v>
      </c>
      <c r="Z33" s="43">
        <f t="shared" si="22"/>
        <v>0</v>
      </c>
      <c r="AA33" s="45"/>
      <c r="AB33" s="114">
        <f t="shared" si="23"/>
        <v>25890</v>
      </c>
      <c r="AC33" s="42">
        <v>407</v>
      </c>
      <c r="AD33" s="43">
        <f t="shared" si="24"/>
        <v>3.0811896485129393E-2</v>
      </c>
    </row>
    <row r="34" spans="1:37" ht="11.25" customHeight="1" x14ac:dyDescent="0.2">
      <c r="A34" s="46">
        <v>2001</v>
      </c>
      <c r="B34" s="45"/>
      <c r="C34" s="40">
        <v>27</v>
      </c>
      <c r="D34" s="115">
        <v>3382</v>
      </c>
      <c r="E34" s="42">
        <v>37</v>
      </c>
      <c r="F34" s="43">
        <f t="shared" si="17"/>
        <v>2.1442933175635719E-2</v>
      </c>
      <c r="G34" s="45"/>
      <c r="H34" s="115">
        <v>37612</v>
      </c>
      <c r="I34" s="42">
        <v>505</v>
      </c>
      <c r="J34" s="43">
        <f t="shared" si="18"/>
        <v>2.6316069339572475E-2</v>
      </c>
      <c r="K34" s="45"/>
      <c r="L34" s="42">
        <v>138</v>
      </c>
      <c r="M34" s="42">
        <v>6</v>
      </c>
      <c r="N34" s="43">
        <f t="shared" si="19"/>
        <v>8.5217391304347828E-2</v>
      </c>
      <c r="O34" s="45"/>
      <c r="P34" s="42">
        <v>766</v>
      </c>
      <c r="Q34" s="42">
        <v>25</v>
      </c>
      <c r="R34" s="43">
        <f t="shared" si="20"/>
        <v>6.3968668407310705E-2</v>
      </c>
      <c r="S34" s="45"/>
      <c r="T34" s="42">
        <v>307</v>
      </c>
      <c r="U34" s="42">
        <v>14</v>
      </c>
      <c r="V34" s="43">
        <f t="shared" si="21"/>
        <v>8.9381107491856682E-2</v>
      </c>
      <c r="W34" s="45"/>
      <c r="X34" s="42">
        <v>23</v>
      </c>
      <c r="Y34" s="42">
        <v>0</v>
      </c>
      <c r="Z34" s="43">
        <f t="shared" si="22"/>
        <v>0</v>
      </c>
      <c r="AA34" s="45"/>
      <c r="AB34" s="114">
        <f t="shared" si="23"/>
        <v>38846</v>
      </c>
      <c r="AC34" s="42">
        <v>511</v>
      </c>
      <c r="AD34" s="43">
        <f t="shared" si="24"/>
        <v>2.5782834783504092E-2</v>
      </c>
    </row>
    <row r="35" spans="1:37" ht="11.25" customHeight="1" x14ac:dyDescent="0.2">
      <c r="A35" s="46">
        <v>2002</v>
      </c>
      <c r="B35" s="45"/>
      <c r="C35" s="40">
        <v>44</v>
      </c>
      <c r="D35" s="115">
        <v>4020</v>
      </c>
      <c r="E35" s="42">
        <v>38</v>
      </c>
      <c r="F35" s="43">
        <f t="shared" si="17"/>
        <v>1.85273631840796E-2</v>
      </c>
      <c r="G35" s="45"/>
      <c r="H35" s="115">
        <v>46769</v>
      </c>
      <c r="I35" s="42">
        <v>530</v>
      </c>
      <c r="J35" s="43">
        <f t="shared" si="18"/>
        <v>2.2211293805726014E-2</v>
      </c>
      <c r="K35" s="45"/>
      <c r="L35" s="42">
        <v>106</v>
      </c>
      <c r="M35" s="42">
        <v>6</v>
      </c>
      <c r="N35" s="43">
        <f t="shared" si="19"/>
        <v>0.11094339622641509</v>
      </c>
      <c r="O35" s="45"/>
      <c r="P35" s="42">
        <v>1197</v>
      </c>
      <c r="Q35" s="42">
        <v>59</v>
      </c>
      <c r="R35" s="43">
        <f t="shared" si="20"/>
        <v>9.6608187134502921E-2</v>
      </c>
      <c r="S35" s="45"/>
      <c r="T35" s="42">
        <v>1862</v>
      </c>
      <c r="U35" s="42">
        <v>73</v>
      </c>
      <c r="V35" s="43">
        <f t="shared" si="21"/>
        <v>7.6842105263157892E-2</v>
      </c>
      <c r="W35" s="45"/>
      <c r="X35" s="42">
        <v>139</v>
      </c>
      <c r="Y35" s="42">
        <v>7</v>
      </c>
      <c r="Z35" s="43">
        <f t="shared" si="22"/>
        <v>9.8705035971223015E-2</v>
      </c>
      <c r="AA35" s="45"/>
      <c r="AB35" s="114">
        <f t="shared" si="23"/>
        <v>50073</v>
      </c>
      <c r="AC35" s="42">
        <v>553</v>
      </c>
      <c r="AD35" s="43">
        <f t="shared" si="24"/>
        <v>2.1645996844606875E-2</v>
      </c>
    </row>
    <row r="36" spans="1:37" ht="11.25" customHeight="1" x14ac:dyDescent="0.2">
      <c r="A36" s="46">
        <v>2003</v>
      </c>
      <c r="B36" s="45"/>
      <c r="C36" s="40">
        <v>44</v>
      </c>
      <c r="D36" s="115">
        <v>3874</v>
      </c>
      <c r="E36" s="42">
        <v>28</v>
      </c>
      <c r="F36" s="43">
        <f t="shared" si="17"/>
        <v>1.4166236448115642E-2</v>
      </c>
      <c r="G36" s="45"/>
      <c r="H36" s="115">
        <v>43870</v>
      </c>
      <c r="I36" s="42">
        <v>440</v>
      </c>
      <c r="J36" s="43">
        <f t="shared" si="18"/>
        <v>1.9658080692956461E-2</v>
      </c>
      <c r="K36" s="45"/>
      <c r="L36" s="42">
        <v>57</v>
      </c>
      <c r="M36" s="42">
        <v>4</v>
      </c>
      <c r="N36" s="43">
        <f t="shared" si="19"/>
        <v>0.1375438596491228</v>
      </c>
      <c r="O36" s="45"/>
      <c r="P36" s="47">
        <v>592</v>
      </c>
      <c r="Q36" s="42">
        <v>49</v>
      </c>
      <c r="R36" s="43">
        <f t="shared" si="20"/>
        <v>0.16222972972972974</v>
      </c>
      <c r="S36" s="45"/>
      <c r="T36" s="47">
        <v>286</v>
      </c>
      <c r="U36" s="42">
        <v>21</v>
      </c>
      <c r="V36" s="43">
        <f t="shared" si="21"/>
        <v>0.1439160839160839</v>
      </c>
      <c r="W36" s="45"/>
      <c r="X36" s="42">
        <v>30</v>
      </c>
      <c r="Y36" s="42">
        <v>1</v>
      </c>
      <c r="Z36" s="43">
        <f t="shared" si="22"/>
        <v>6.5333333333333327E-2</v>
      </c>
      <c r="AA36" s="45"/>
      <c r="AB36" s="114">
        <f t="shared" si="23"/>
        <v>44835</v>
      </c>
      <c r="AC36" s="42">
        <v>447</v>
      </c>
      <c r="AD36" s="43">
        <f t="shared" si="24"/>
        <v>1.9540983606557375E-2</v>
      </c>
    </row>
    <row r="37" spans="1:37" ht="11.25" customHeight="1" x14ac:dyDescent="0.2">
      <c r="A37" s="46">
        <v>2004</v>
      </c>
      <c r="B37" s="45"/>
      <c r="C37" s="40">
        <v>44</v>
      </c>
      <c r="D37" s="115">
        <v>4432</v>
      </c>
      <c r="E37" s="42">
        <v>19</v>
      </c>
      <c r="F37" s="43">
        <f t="shared" si="17"/>
        <v>8.4025270758122748E-3</v>
      </c>
      <c r="G37" s="45"/>
      <c r="H37" s="115">
        <v>48315</v>
      </c>
      <c r="I37" s="42">
        <v>259</v>
      </c>
      <c r="J37" s="43">
        <f t="shared" si="18"/>
        <v>1.0506881920728552E-2</v>
      </c>
      <c r="K37" s="45"/>
      <c r="L37" s="42">
        <v>44</v>
      </c>
      <c r="M37" s="42">
        <v>3</v>
      </c>
      <c r="N37" s="43">
        <f t="shared" si="19"/>
        <v>0.13363636363636364</v>
      </c>
      <c r="O37" s="45"/>
      <c r="P37" s="47">
        <v>668</v>
      </c>
      <c r="Q37" s="42">
        <v>21</v>
      </c>
      <c r="R37" s="43">
        <f t="shared" si="20"/>
        <v>6.1616766467065862E-2</v>
      </c>
      <c r="S37" s="45"/>
      <c r="T37" s="47">
        <v>396</v>
      </c>
      <c r="U37" s="42">
        <v>15</v>
      </c>
      <c r="V37" s="43">
        <f t="shared" si="21"/>
        <v>7.4242424242424249E-2</v>
      </c>
      <c r="W37" s="45"/>
      <c r="X37" s="42">
        <v>90</v>
      </c>
      <c r="Y37" s="42">
        <v>5</v>
      </c>
      <c r="Z37" s="43">
        <f t="shared" si="22"/>
        <v>0.10888888888888888</v>
      </c>
      <c r="AA37" s="45"/>
      <c r="AB37" s="114">
        <f t="shared" si="23"/>
        <v>49513</v>
      </c>
      <c r="AC37" s="42">
        <v>263</v>
      </c>
      <c r="AD37" s="43">
        <f t="shared" si="24"/>
        <v>1.0411003170884415E-2</v>
      </c>
    </row>
    <row r="38" spans="1:37" ht="11.25" customHeight="1" x14ac:dyDescent="0.2">
      <c r="A38" s="46">
        <v>2005</v>
      </c>
      <c r="B38" s="45"/>
      <c r="C38" s="40">
        <v>44</v>
      </c>
      <c r="D38" s="115">
        <v>4500</v>
      </c>
      <c r="E38" s="42">
        <v>9</v>
      </c>
      <c r="F38" s="43">
        <f t="shared" si="17"/>
        <v>3.9199999999999999E-3</v>
      </c>
      <c r="G38" s="45"/>
      <c r="H38" s="115">
        <v>43151</v>
      </c>
      <c r="I38" s="42">
        <v>100</v>
      </c>
      <c r="J38" s="43">
        <f t="shared" si="18"/>
        <v>4.542189057032282E-3</v>
      </c>
      <c r="K38" s="45"/>
      <c r="L38" s="42">
        <v>16</v>
      </c>
      <c r="M38" s="42">
        <v>1</v>
      </c>
      <c r="N38" s="43">
        <f t="shared" si="19"/>
        <v>0.1225</v>
      </c>
      <c r="O38" s="45"/>
      <c r="P38" s="47">
        <v>538</v>
      </c>
      <c r="Q38" s="42">
        <v>16</v>
      </c>
      <c r="R38" s="43">
        <f t="shared" si="20"/>
        <v>5.8289962825278804E-2</v>
      </c>
      <c r="S38" s="45"/>
      <c r="T38" s="47">
        <v>658</v>
      </c>
      <c r="U38" s="42">
        <v>12</v>
      </c>
      <c r="V38" s="43">
        <f t="shared" si="21"/>
        <v>3.5744680851063824E-2</v>
      </c>
      <c r="W38" s="45"/>
      <c r="X38" s="42">
        <v>102</v>
      </c>
      <c r="Y38" s="42">
        <v>2</v>
      </c>
      <c r="Z38" s="43">
        <f t="shared" si="22"/>
        <v>3.8431372549019606E-2</v>
      </c>
      <c r="AA38" s="45"/>
      <c r="AB38" s="114">
        <f t="shared" si="23"/>
        <v>44465</v>
      </c>
      <c r="AC38" s="42">
        <v>103</v>
      </c>
      <c r="AD38" s="43">
        <f t="shared" si="24"/>
        <v>4.5402001574271897E-3</v>
      </c>
    </row>
    <row r="39" spans="1:37" ht="11.25" customHeight="1" x14ac:dyDescent="0.2">
      <c r="A39" s="46">
        <v>2006</v>
      </c>
      <c r="B39" s="45"/>
      <c r="C39" s="40">
        <v>44</v>
      </c>
      <c r="D39" s="115">
        <v>5763</v>
      </c>
      <c r="E39" s="42">
        <v>10</v>
      </c>
      <c r="F39" s="43">
        <f t="shared" ref="F39:F43" si="25">E39/D39*1.96</f>
        <v>3.4010064202672219E-3</v>
      </c>
      <c r="G39" s="45"/>
      <c r="H39" s="115">
        <v>56144</v>
      </c>
      <c r="I39" s="42">
        <v>113</v>
      </c>
      <c r="J39" s="43">
        <f t="shared" ref="J39:J43" si="26">I39/H39*1.96</f>
        <v>3.9448560843545165E-3</v>
      </c>
      <c r="K39" s="45"/>
      <c r="L39" s="42">
        <v>55</v>
      </c>
      <c r="M39" s="42">
        <v>1</v>
      </c>
      <c r="N39" s="43">
        <f t="shared" ref="N39:N43" si="27">M39/L39*1.96</f>
        <v>3.5636363636363633E-2</v>
      </c>
      <c r="O39" s="45"/>
      <c r="P39" s="47">
        <v>1057</v>
      </c>
      <c r="Q39" s="42">
        <v>15</v>
      </c>
      <c r="R39" s="43">
        <f t="shared" ref="R39:R43" si="28">Q39/P39*1.96</f>
        <v>2.7814569536423844E-2</v>
      </c>
      <c r="S39" s="45"/>
      <c r="T39" s="47">
        <v>992</v>
      </c>
      <c r="U39" s="42">
        <v>8</v>
      </c>
      <c r="V39" s="43">
        <f t="shared" ref="V39:V43" si="29">U39/T39*1.96</f>
        <v>1.5806451612903224E-2</v>
      </c>
      <c r="W39" s="45"/>
      <c r="X39" s="42">
        <v>105</v>
      </c>
      <c r="Y39" s="42">
        <v>4</v>
      </c>
      <c r="Z39" s="43">
        <f t="shared" ref="Z39:Z43" si="30">Y39/X39*1.96</f>
        <v>7.4666666666666673E-2</v>
      </c>
      <c r="AA39" s="45"/>
      <c r="AB39" s="114">
        <f>SUM(H39,L39,P39,T39,X39)</f>
        <v>58353</v>
      </c>
      <c r="AC39" s="42">
        <v>117</v>
      </c>
      <c r="AD39" s="43">
        <f t="shared" ref="AD39:AD43" si="31">AC39/AB39*1.96</f>
        <v>3.9298750706904528E-3</v>
      </c>
    </row>
    <row r="40" spans="1:37" ht="11.25" customHeight="1" x14ac:dyDescent="0.2">
      <c r="A40" s="46">
        <v>2007</v>
      </c>
      <c r="B40" s="45"/>
      <c r="C40" s="40">
        <v>44</v>
      </c>
      <c r="D40" s="115">
        <v>4627</v>
      </c>
      <c r="E40" s="42">
        <v>9</v>
      </c>
      <c r="F40" s="43">
        <f t="shared" si="25"/>
        <v>3.8124054462934948E-3</v>
      </c>
      <c r="G40" s="45"/>
      <c r="H40" s="115">
        <v>43293</v>
      </c>
      <c r="I40" s="42">
        <v>105</v>
      </c>
      <c r="J40" s="43">
        <f t="shared" si="26"/>
        <v>4.753655325341279E-3</v>
      </c>
      <c r="K40" s="45"/>
      <c r="L40" s="42">
        <v>35</v>
      </c>
      <c r="M40" s="42">
        <v>1</v>
      </c>
      <c r="N40" s="43">
        <f t="shared" si="27"/>
        <v>5.5999999999999994E-2</v>
      </c>
      <c r="O40" s="45"/>
      <c r="P40" s="47">
        <v>487</v>
      </c>
      <c r="Q40" s="42">
        <v>8</v>
      </c>
      <c r="R40" s="43">
        <f t="shared" si="28"/>
        <v>3.2197125256673509E-2</v>
      </c>
      <c r="S40" s="45"/>
      <c r="T40" s="47">
        <v>383</v>
      </c>
      <c r="U40" s="42">
        <v>6</v>
      </c>
      <c r="V40" s="43">
        <f t="shared" si="29"/>
        <v>3.0704960835509134E-2</v>
      </c>
      <c r="W40" s="45"/>
      <c r="X40" s="42">
        <v>136</v>
      </c>
      <c r="Y40" s="42">
        <v>2</v>
      </c>
      <c r="Z40" s="43">
        <f t="shared" si="30"/>
        <v>2.8823529411764706E-2</v>
      </c>
      <c r="AA40" s="45"/>
      <c r="AB40" s="114">
        <f>SUM(H40,L40,P40,T40,X40)</f>
        <v>44334</v>
      </c>
      <c r="AC40" s="42">
        <v>106</v>
      </c>
      <c r="AD40" s="43">
        <f t="shared" si="31"/>
        <v>4.6862453196192541E-3</v>
      </c>
    </row>
    <row r="41" spans="1:37" ht="11.25" customHeight="1" x14ac:dyDescent="0.2">
      <c r="A41" s="46">
        <v>2008</v>
      </c>
      <c r="B41" s="45"/>
      <c r="C41" s="40">
        <v>44</v>
      </c>
      <c r="D41" s="115">
        <v>5552</v>
      </c>
      <c r="E41" s="42">
        <v>14</v>
      </c>
      <c r="F41" s="43">
        <f t="shared" si="25"/>
        <v>4.9423631123919308E-3</v>
      </c>
      <c r="G41" s="45"/>
      <c r="H41" s="115">
        <v>54051</v>
      </c>
      <c r="I41" s="42">
        <v>153</v>
      </c>
      <c r="J41" s="43">
        <f t="shared" si="26"/>
        <v>5.5480934672809011E-3</v>
      </c>
      <c r="K41" s="45"/>
      <c r="L41" s="42">
        <v>46</v>
      </c>
      <c r="M41" s="42">
        <v>3</v>
      </c>
      <c r="N41" s="43">
        <f t="shared" si="27"/>
        <v>0.12782608695652173</v>
      </c>
      <c r="O41" s="45"/>
      <c r="P41" s="47">
        <v>509</v>
      </c>
      <c r="Q41" s="42">
        <v>11</v>
      </c>
      <c r="R41" s="43">
        <f t="shared" si="28"/>
        <v>4.2357563850687618E-2</v>
      </c>
      <c r="S41" s="45"/>
      <c r="T41" s="47">
        <v>787</v>
      </c>
      <c r="U41" s="42">
        <v>10</v>
      </c>
      <c r="V41" s="43">
        <f t="shared" si="29"/>
        <v>2.4904701397712833E-2</v>
      </c>
      <c r="W41" s="45">
        <v>143</v>
      </c>
      <c r="X41" s="42">
        <v>143</v>
      </c>
      <c r="Y41" s="42">
        <v>4</v>
      </c>
      <c r="Z41" s="43">
        <f t="shared" si="30"/>
        <v>5.4825174825174822E-2</v>
      </c>
      <c r="AA41" s="45"/>
      <c r="AB41" s="114">
        <f>SUM(H41,L41,P41,T41,X41)</f>
        <v>55536</v>
      </c>
      <c r="AC41" s="42">
        <v>154</v>
      </c>
      <c r="AD41" s="43">
        <f t="shared" si="31"/>
        <v>5.4350331316623457E-3</v>
      </c>
    </row>
    <row r="42" spans="1:37" ht="11.25" customHeight="1" x14ac:dyDescent="0.2">
      <c r="A42" s="46">
        <v>2009</v>
      </c>
      <c r="B42" s="45"/>
      <c r="C42" s="40">
        <v>44</v>
      </c>
      <c r="D42" s="115">
        <v>7650</v>
      </c>
      <c r="E42" s="42">
        <v>21</v>
      </c>
      <c r="F42" s="43">
        <f t="shared" si="25"/>
        <v>5.3803921568627453E-3</v>
      </c>
      <c r="G42" s="45"/>
      <c r="H42" s="115">
        <v>73035</v>
      </c>
      <c r="I42" s="42">
        <v>246</v>
      </c>
      <c r="J42" s="43">
        <f t="shared" si="26"/>
        <v>6.6017662764428012E-3</v>
      </c>
      <c r="K42" s="45"/>
      <c r="L42" s="42">
        <v>34</v>
      </c>
      <c r="M42" s="42">
        <v>1</v>
      </c>
      <c r="N42" s="43">
        <f t="shared" si="27"/>
        <v>5.7647058823529412E-2</v>
      </c>
      <c r="O42" s="45"/>
      <c r="P42" s="47">
        <v>1441</v>
      </c>
      <c r="Q42" s="42">
        <v>30</v>
      </c>
      <c r="R42" s="43">
        <f t="shared" si="28"/>
        <v>4.0804996530187369E-2</v>
      </c>
      <c r="S42" s="45"/>
      <c r="T42" s="47">
        <v>1274</v>
      </c>
      <c r="U42" s="42">
        <v>19</v>
      </c>
      <c r="V42" s="43">
        <f t="shared" si="29"/>
        <v>2.923076923076923E-2</v>
      </c>
      <c r="W42" s="45">
        <v>143</v>
      </c>
      <c r="X42" s="42">
        <v>173</v>
      </c>
      <c r="Y42" s="42">
        <v>3</v>
      </c>
      <c r="Z42" s="43">
        <f t="shared" si="30"/>
        <v>3.3988439306358378E-2</v>
      </c>
      <c r="AA42" s="45"/>
      <c r="AB42" s="114">
        <v>75957</v>
      </c>
      <c r="AC42" s="42">
        <v>248</v>
      </c>
      <c r="AD42" s="43">
        <f t="shared" si="31"/>
        <v>6.399410192608976E-3</v>
      </c>
    </row>
    <row r="43" spans="1:37" ht="11.25" customHeight="1" x14ac:dyDescent="0.2">
      <c r="A43" s="46">
        <v>2010</v>
      </c>
      <c r="B43" s="45"/>
      <c r="C43" s="40">
        <v>44</v>
      </c>
      <c r="D43" s="115">
        <v>7588</v>
      </c>
      <c r="E43" s="42">
        <v>27</v>
      </c>
      <c r="F43" s="43">
        <f t="shared" si="25"/>
        <v>6.9741697416974167E-3</v>
      </c>
      <c r="G43" s="45"/>
      <c r="H43" s="115">
        <v>70774</v>
      </c>
      <c r="I43" s="42">
        <v>303</v>
      </c>
      <c r="J43" s="43">
        <f t="shared" si="26"/>
        <v>8.3912171136292981E-3</v>
      </c>
      <c r="K43" s="45"/>
      <c r="L43" s="42">
        <v>31</v>
      </c>
      <c r="M43" s="42">
        <v>2</v>
      </c>
      <c r="N43" s="43">
        <f t="shared" si="27"/>
        <v>0.12645161290322579</v>
      </c>
      <c r="O43" s="45"/>
      <c r="P43" s="47">
        <v>1768</v>
      </c>
      <c r="Q43" s="42">
        <v>45</v>
      </c>
      <c r="R43" s="43">
        <f t="shared" si="28"/>
        <v>4.9886877828054295E-2</v>
      </c>
      <c r="S43" s="45"/>
      <c r="T43" s="47">
        <v>974</v>
      </c>
      <c r="U43" s="42">
        <v>24</v>
      </c>
      <c r="V43" s="43">
        <f t="shared" si="29"/>
        <v>4.829568788501027E-2</v>
      </c>
      <c r="W43" s="45"/>
      <c r="X43" s="42">
        <v>279</v>
      </c>
      <c r="Y43" s="42">
        <v>9</v>
      </c>
      <c r="Z43" s="43">
        <f t="shared" si="30"/>
        <v>6.3225806451612895E-2</v>
      </c>
      <c r="AA43" s="45"/>
      <c r="AB43" s="114">
        <v>73826</v>
      </c>
      <c r="AC43" s="42">
        <v>307</v>
      </c>
      <c r="AD43" s="43">
        <f t="shared" si="31"/>
        <v>8.1505160783463815E-3</v>
      </c>
    </row>
    <row r="44" spans="1:37" s="157" customFormat="1" x14ac:dyDescent="0.2">
      <c r="A44" s="154">
        <v>2011</v>
      </c>
      <c r="B44" s="154"/>
      <c r="C44" s="154">
        <v>44</v>
      </c>
      <c r="D44" s="155">
        <v>6571</v>
      </c>
      <c r="E44" s="154">
        <v>35</v>
      </c>
      <c r="F44" s="156">
        <f t="shared" ref="F44:F45" si="32">E44/D44*1.96</f>
        <v>1.0439811292040784E-2</v>
      </c>
      <c r="G44" s="154"/>
      <c r="H44" s="155">
        <v>49766</v>
      </c>
      <c r="I44" s="154">
        <v>351</v>
      </c>
      <c r="J44" s="156">
        <f t="shared" ref="J44:J45" si="33">I44/H44*1.96</f>
        <v>1.382389583249608E-2</v>
      </c>
      <c r="K44" s="154"/>
      <c r="L44" s="154">
        <v>24</v>
      </c>
      <c r="M44" s="154">
        <v>3</v>
      </c>
      <c r="N44" s="156">
        <f t="shared" ref="N44:N45" si="34">M44/L44*1.96</f>
        <v>0.245</v>
      </c>
      <c r="O44" s="154"/>
      <c r="P44" s="154">
        <v>977</v>
      </c>
      <c r="Q44" s="154">
        <v>39</v>
      </c>
      <c r="R44" s="156">
        <f t="shared" ref="R44:R45" si="35">Q44/P44*1.96</f>
        <v>7.823950870010235E-2</v>
      </c>
      <c r="S44" s="154"/>
      <c r="T44" s="154">
        <v>652</v>
      </c>
      <c r="U44" s="154">
        <v>40</v>
      </c>
      <c r="V44" s="156">
        <f t="shared" ref="V44:V45" si="36">U44/T44*1.96</f>
        <v>0.12024539877300613</v>
      </c>
      <c r="W44" s="154"/>
      <c r="X44" s="154">
        <v>144</v>
      </c>
      <c r="Y44" s="154">
        <v>14</v>
      </c>
      <c r="Z44" s="156">
        <f t="shared" ref="Z44:Z45" si="37">Y44/X44*1.96</f>
        <v>0.19055555555555556</v>
      </c>
      <c r="AA44" s="154"/>
      <c r="AB44" s="155">
        <v>51562</v>
      </c>
      <c r="AC44" s="154">
        <v>355</v>
      </c>
      <c r="AD44" s="156">
        <f t="shared" ref="AD44:AD45" si="38">AC44/AB44*1.96</f>
        <v>1.3494433885419495E-2</v>
      </c>
    </row>
    <row r="45" spans="1:37" s="111" customFormat="1" x14ac:dyDescent="0.2">
      <c r="A45" s="135">
        <v>2012</v>
      </c>
      <c r="B45" s="135"/>
      <c r="C45" s="135">
        <v>44</v>
      </c>
      <c r="D45" s="136">
        <v>6536.1484607931961</v>
      </c>
      <c r="E45" s="135">
        <v>32</v>
      </c>
      <c r="F45" s="137">
        <f t="shared" si="32"/>
        <v>9.5958652677831918E-3</v>
      </c>
      <c r="G45" s="135"/>
      <c r="H45" s="136">
        <v>73419.130724512928</v>
      </c>
      <c r="I45" s="180">
        <v>448</v>
      </c>
      <c r="J45" s="137">
        <f t="shared" si="33"/>
        <v>1.1959825611321622E-2</v>
      </c>
      <c r="K45" s="135"/>
      <c r="L45" s="135">
        <v>16</v>
      </c>
      <c r="M45" s="135">
        <v>1</v>
      </c>
      <c r="N45" s="86">
        <f t="shared" si="34"/>
        <v>0.1225</v>
      </c>
      <c r="O45" s="135"/>
      <c r="P45" s="180">
        <v>1170</v>
      </c>
      <c r="Q45" s="135">
        <v>42</v>
      </c>
      <c r="R45" s="86">
        <f t="shared" si="35"/>
        <v>7.0358974358974355E-2</v>
      </c>
      <c r="S45" s="135"/>
      <c r="T45" s="135">
        <v>896</v>
      </c>
      <c r="U45" s="135">
        <v>38</v>
      </c>
      <c r="V45" s="86">
        <f t="shared" si="36"/>
        <v>8.3125000000000004E-2</v>
      </c>
      <c r="W45" s="135"/>
      <c r="X45" s="135">
        <v>147</v>
      </c>
      <c r="Y45" s="135">
        <v>11</v>
      </c>
      <c r="Z45" s="86">
        <f t="shared" si="37"/>
        <v>0.14666666666666667</v>
      </c>
      <c r="AA45" s="135"/>
      <c r="AB45" s="136">
        <v>75648.928550656114</v>
      </c>
      <c r="AC45" s="180">
        <v>452</v>
      </c>
      <c r="AD45" s="86">
        <f t="shared" si="38"/>
        <v>1.1710939162962094E-2</v>
      </c>
    </row>
    <row r="46" spans="1:37" ht="11.25" customHeight="1" x14ac:dyDescent="0.2">
      <c r="A46" s="13" t="s">
        <v>13</v>
      </c>
      <c r="B46" s="48"/>
      <c r="C46" s="48">
        <f>MIN(C29:C45)</f>
        <v>27</v>
      </c>
      <c r="D46" s="117">
        <f>MIN(D29:D45)</f>
        <v>1091</v>
      </c>
      <c r="E46" s="48"/>
      <c r="F46" s="128"/>
      <c r="G46" s="48">
        <f>MIN(G29:G43)</f>
        <v>0</v>
      </c>
      <c r="H46" s="117">
        <f>MIN(H29:H45)</f>
        <v>9737</v>
      </c>
      <c r="I46" s="48"/>
      <c r="J46" s="128"/>
      <c r="K46" s="48">
        <f>MIN(K29:K43)</f>
        <v>0</v>
      </c>
      <c r="L46" s="48">
        <f>MIN(L29:L45)</f>
        <v>16</v>
      </c>
      <c r="M46" s="48"/>
      <c r="N46" s="128"/>
      <c r="O46" s="48">
        <f>MIN(O29:O43)</f>
        <v>0</v>
      </c>
      <c r="P46" s="48">
        <f>MIN(P29:P45)</f>
        <v>90</v>
      </c>
      <c r="Q46" s="48"/>
      <c r="R46" s="128"/>
      <c r="S46" s="48">
        <f>MIN(S29:S43)</f>
        <v>0</v>
      </c>
      <c r="T46" s="48">
        <f>MIN(T29:T45)</f>
        <v>19</v>
      </c>
      <c r="U46" s="48"/>
      <c r="V46" s="128"/>
      <c r="W46" s="48">
        <f>MIN(W29:W43)</f>
        <v>143</v>
      </c>
      <c r="X46" s="48">
        <f>MIN(X29:X45)</f>
        <v>17</v>
      </c>
      <c r="Y46" s="48"/>
      <c r="Z46" s="128"/>
      <c r="AA46" s="48">
        <f>MIN(AA29:AA43)</f>
        <v>0</v>
      </c>
      <c r="AB46" s="117">
        <f>MIN(AB29:AB43)</f>
        <v>9900</v>
      </c>
      <c r="AC46" s="48"/>
      <c r="AD46" s="128"/>
    </row>
    <row r="47" spans="1:37" ht="11.25" customHeight="1" x14ac:dyDescent="0.2">
      <c r="A47" s="16" t="s">
        <v>14</v>
      </c>
      <c r="B47" s="11"/>
      <c r="C47" s="11">
        <f>AVERAGE(C29:C45)</f>
        <v>38</v>
      </c>
      <c r="D47" s="114">
        <f>AVERAGE(D29:D45)</f>
        <v>4502.3616741643054</v>
      </c>
      <c r="E47" s="11"/>
      <c r="F47" s="28"/>
      <c r="G47" s="11" t="e">
        <f>AVERAGE(G29:G43)</f>
        <v>#DIV/0!</v>
      </c>
      <c r="H47" s="114">
        <f>AVERAGE(H29:H45)</f>
        <v>45138.066513206642</v>
      </c>
      <c r="I47" s="11"/>
      <c r="J47" s="28"/>
      <c r="K47" s="11" t="e">
        <f>AVERAGE(K29:K43)</f>
        <v>#DIV/0!</v>
      </c>
      <c r="L47" s="11">
        <f>AVERAGE(L29:L45)</f>
        <v>63.647058823529413</v>
      </c>
      <c r="M47" s="11"/>
      <c r="N47" s="28"/>
      <c r="O47" s="11" t="e">
        <f>AVERAGE(O29:O43)</f>
        <v>#DIV/0!</v>
      </c>
      <c r="P47" s="11">
        <f>AVERAGE(P29:P45)</f>
        <v>800.88235294117646</v>
      </c>
      <c r="Q47" s="11"/>
      <c r="R47" s="28"/>
      <c r="S47" s="11" t="e">
        <f>AVERAGE(S29:S43)</f>
        <v>#DIV/0!</v>
      </c>
      <c r="T47" s="11">
        <f>AVERAGE(T29:T45)</f>
        <v>664.94117647058829</v>
      </c>
      <c r="U47" s="11"/>
      <c r="V47" s="28"/>
      <c r="W47" s="11">
        <f>AVERAGE(W29:W43)</f>
        <v>143</v>
      </c>
      <c r="X47" s="11">
        <f>AVERAGE(X29:X45)</f>
        <v>100.41176470588235</v>
      </c>
      <c r="Y47" s="11"/>
      <c r="Z47" s="28"/>
      <c r="AA47" s="11" t="e">
        <f>AVERAGE(AA29:AA43)</f>
        <v>#DIV/0!</v>
      </c>
      <c r="AB47" s="114">
        <f>AVERAGE(AB29:AB43)</f>
        <v>44522.933333333334</v>
      </c>
      <c r="AC47" s="11"/>
      <c r="AD47" s="28"/>
    </row>
    <row r="48" spans="1:37" s="3" customFormat="1" ht="11.25" customHeight="1" x14ac:dyDescent="0.2">
      <c r="A48" s="19" t="s">
        <v>15</v>
      </c>
      <c r="B48" s="30"/>
      <c r="C48" s="30">
        <f>MAX(C29:C45)</f>
        <v>44</v>
      </c>
      <c r="D48" s="118">
        <f>MAX(D29:D45)</f>
        <v>7650</v>
      </c>
      <c r="E48" s="30"/>
      <c r="F48" s="129"/>
      <c r="G48" s="30"/>
      <c r="H48" s="118">
        <f>MAX(H29:H45)</f>
        <v>73419.130724512928</v>
      </c>
      <c r="I48" s="30"/>
      <c r="J48" s="129"/>
      <c r="K48" s="30"/>
      <c r="L48" s="30">
        <f>MAX(L29:L45)</f>
        <v>138</v>
      </c>
      <c r="M48" s="30"/>
      <c r="N48" s="129"/>
      <c r="O48" s="30"/>
      <c r="P48" s="30">
        <f>MAX(P29:P45)</f>
        <v>1768</v>
      </c>
      <c r="Q48" s="30"/>
      <c r="R48" s="129"/>
      <c r="S48" s="30"/>
      <c r="T48" s="30">
        <f>MAX(T29:T45)</f>
        <v>1862</v>
      </c>
      <c r="U48" s="30"/>
      <c r="V48" s="129"/>
      <c r="W48" s="30"/>
      <c r="X48" s="30">
        <f>MAX(X29:X45)</f>
        <v>279</v>
      </c>
      <c r="Y48" s="30"/>
      <c r="Z48" s="129"/>
      <c r="AA48" s="30"/>
      <c r="AB48" s="118">
        <f>MAX(AB29:AB43)</f>
        <v>75957</v>
      </c>
      <c r="AC48" s="30"/>
      <c r="AD48" s="129"/>
      <c r="AE48" s="2"/>
      <c r="AF48" s="2"/>
      <c r="AG48" s="2"/>
      <c r="AH48" s="2"/>
      <c r="AI48" s="2"/>
      <c r="AJ48" s="2"/>
      <c r="AK48" s="2"/>
    </row>
    <row r="49" spans="1:36" s="2" customFormat="1" ht="11.25" customHeight="1" x14ac:dyDescent="0.2">
      <c r="A49" s="4"/>
      <c r="B49" s="5"/>
      <c r="C49" s="5"/>
      <c r="D49" s="119"/>
      <c r="E49" s="5"/>
      <c r="F49" s="130"/>
      <c r="G49" s="5"/>
      <c r="H49" s="119"/>
      <c r="I49" s="5"/>
      <c r="J49" s="130"/>
      <c r="K49" s="5"/>
      <c r="L49" s="5"/>
      <c r="M49" s="5"/>
      <c r="N49" s="130"/>
      <c r="O49" s="5"/>
      <c r="P49" s="5"/>
      <c r="Q49" s="5"/>
      <c r="R49" s="130"/>
      <c r="S49" s="5"/>
      <c r="T49" s="5"/>
      <c r="U49" s="5"/>
      <c r="V49" s="130"/>
      <c r="W49" s="5"/>
      <c r="X49" s="5"/>
      <c r="Y49" s="5"/>
      <c r="Z49" s="130"/>
      <c r="AA49" s="5"/>
      <c r="AB49" s="119"/>
      <c r="AC49" s="5"/>
      <c r="AD49" s="130"/>
    </row>
    <row r="50" spans="1:36" s="2" customFormat="1" ht="11.25" customHeight="1" x14ac:dyDescent="0.2">
      <c r="A50" s="32"/>
      <c r="B50" s="33"/>
      <c r="C50" s="33" t="s">
        <v>18</v>
      </c>
      <c r="D50" s="170" t="s">
        <v>1</v>
      </c>
      <c r="E50" s="171"/>
      <c r="F50" s="171"/>
      <c r="G50" s="34"/>
      <c r="H50" s="170" t="s">
        <v>2</v>
      </c>
      <c r="I50" s="170"/>
      <c r="J50" s="171"/>
      <c r="K50" s="34"/>
      <c r="L50" s="170" t="s">
        <v>3</v>
      </c>
      <c r="M50" s="170"/>
      <c r="N50" s="171"/>
      <c r="O50" s="34"/>
      <c r="P50" s="170" t="s">
        <v>4</v>
      </c>
      <c r="Q50" s="170"/>
      <c r="R50" s="171"/>
      <c r="S50" s="34"/>
      <c r="T50" s="170" t="s">
        <v>5</v>
      </c>
      <c r="U50" s="170"/>
      <c r="V50" s="171"/>
      <c r="W50" s="34"/>
      <c r="X50" s="170" t="s">
        <v>6</v>
      </c>
      <c r="Y50" s="170"/>
      <c r="Z50" s="171"/>
      <c r="AA50" s="34"/>
      <c r="AB50" s="170" t="s">
        <v>7</v>
      </c>
      <c r="AC50" s="172"/>
      <c r="AD50" s="171"/>
    </row>
    <row r="51" spans="1:36" ht="11.25" customHeight="1" x14ac:dyDescent="0.2">
      <c r="A51" s="35" t="s">
        <v>8</v>
      </c>
      <c r="B51" s="35"/>
      <c r="C51" s="35" t="s">
        <v>19</v>
      </c>
      <c r="D51" s="113" t="s">
        <v>9</v>
      </c>
      <c r="E51" s="35" t="s">
        <v>10</v>
      </c>
      <c r="F51" s="127" t="s">
        <v>20</v>
      </c>
      <c r="G51" s="35"/>
      <c r="H51" s="113" t="s">
        <v>9</v>
      </c>
      <c r="I51" s="35" t="s">
        <v>10</v>
      </c>
      <c r="J51" s="127" t="s">
        <v>20</v>
      </c>
      <c r="K51" s="35"/>
      <c r="L51" s="35" t="s">
        <v>9</v>
      </c>
      <c r="M51" s="35" t="s">
        <v>10</v>
      </c>
      <c r="N51" s="127" t="s">
        <v>20</v>
      </c>
      <c r="O51" s="35"/>
      <c r="P51" s="35" t="s">
        <v>9</v>
      </c>
      <c r="Q51" s="35" t="s">
        <v>10</v>
      </c>
      <c r="R51" s="127" t="s">
        <v>20</v>
      </c>
      <c r="S51" s="35"/>
      <c r="T51" s="35" t="s">
        <v>9</v>
      </c>
      <c r="U51" s="35" t="s">
        <v>10</v>
      </c>
      <c r="V51" s="127" t="s">
        <v>20</v>
      </c>
      <c r="W51" s="35"/>
      <c r="X51" s="35" t="s">
        <v>9</v>
      </c>
      <c r="Y51" s="35" t="s">
        <v>10</v>
      </c>
      <c r="Z51" s="127" t="s">
        <v>20</v>
      </c>
      <c r="AA51" s="35"/>
      <c r="AB51" s="113" t="s">
        <v>9</v>
      </c>
      <c r="AC51" s="35" t="s">
        <v>10</v>
      </c>
      <c r="AD51" s="127" t="s">
        <v>20</v>
      </c>
    </row>
    <row r="52" spans="1:36" ht="11.25" customHeight="1" x14ac:dyDescent="0.25">
      <c r="A52" s="49" t="s">
        <v>17</v>
      </c>
      <c r="B52" s="50"/>
      <c r="C52" s="50"/>
      <c r="D52" s="120"/>
      <c r="E52" s="50"/>
      <c r="F52" s="131"/>
      <c r="G52" s="50"/>
      <c r="H52" s="120"/>
      <c r="I52" s="50"/>
      <c r="J52" s="131"/>
      <c r="K52" s="50"/>
      <c r="L52" s="50"/>
      <c r="M52" s="50"/>
      <c r="N52" s="131"/>
      <c r="O52" s="50"/>
      <c r="P52" s="50"/>
      <c r="Q52" s="50"/>
      <c r="R52" s="131"/>
      <c r="S52" s="50"/>
      <c r="T52" s="50"/>
      <c r="U52" s="50"/>
      <c r="V52" s="131"/>
      <c r="W52" s="50"/>
      <c r="X52" s="50"/>
      <c r="Y52" s="50"/>
      <c r="Z52" s="131"/>
      <c r="AA52" s="50"/>
      <c r="AB52" s="120"/>
      <c r="AC52" s="50"/>
      <c r="AD52" s="131"/>
    </row>
    <row r="53" spans="1:36" ht="11.25" customHeight="1" x14ac:dyDescent="0.2">
      <c r="A53" s="37">
        <v>1996</v>
      </c>
      <c r="B53" s="37"/>
      <c r="C53" s="46">
        <v>5</v>
      </c>
      <c r="D53" s="115">
        <v>582</v>
      </c>
      <c r="E53" s="42">
        <v>16</v>
      </c>
      <c r="F53" s="43">
        <f t="shared" ref="F53:F66" si="39">E53/D53*1.96</f>
        <v>5.3883161512027489E-2</v>
      </c>
      <c r="G53" s="37"/>
      <c r="H53" s="115">
        <v>9506</v>
      </c>
      <c r="I53" s="42">
        <v>156</v>
      </c>
      <c r="J53" s="43">
        <f t="shared" ref="J53:J66" si="40">I53/H53*1.96</f>
        <v>3.2164948453608247E-2</v>
      </c>
      <c r="K53" s="37"/>
      <c r="L53" s="42">
        <v>46</v>
      </c>
      <c r="M53" s="42">
        <v>3</v>
      </c>
      <c r="N53" s="43">
        <f t="shared" ref="N53:N66" si="41">M53/L53*1.96</f>
        <v>0.12782608695652173</v>
      </c>
      <c r="O53" s="37"/>
      <c r="P53" s="42">
        <v>0</v>
      </c>
      <c r="Q53" s="42">
        <v>0</v>
      </c>
      <c r="R53" s="43"/>
      <c r="S53" s="37"/>
      <c r="T53" s="42">
        <v>8</v>
      </c>
      <c r="U53" s="42">
        <v>0</v>
      </c>
      <c r="V53" s="43">
        <f t="shared" ref="V53:V66" si="42">U53/T53*1.96</f>
        <v>0</v>
      </c>
      <c r="W53" s="51"/>
      <c r="X53" s="42">
        <v>1</v>
      </c>
      <c r="Y53" s="42">
        <v>0</v>
      </c>
      <c r="Z53" s="43">
        <f t="shared" ref="Z53:Z62" si="43">Y53/X53*1.96</f>
        <v>0</v>
      </c>
      <c r="AA53" s="51"/>
      <c r="AB53" s="114">
        <f t="shared" ref="AB53:AB62" si="44">SUM(H53,L53,P53,T53,X53)</f>
        <v>9561</v>
      </c>
      <c r="AC53" s="42">
        <v>157</v>
      </c>
      <c r="AD53" s="43">
        <f t="shared" ref="AD53:AD66" si="45">AC53/AB53*1.96</f>
        <v>3.2184917895617615E-2</v>
      </c>
      <c r="AG53" s="5"/>
      <c r="AH53" s="5"/>
      <c r="AI53" s="5"/>
      <c r="AJ53" s="5"/>
    </row>
    <row r="54" spans="1:36" ht="11.25" customHeight="1" x14ac:dyDescent="0.2">
      <c r="A54" s="37">
        <v>1997</v>
      </c>
      <c r="B54" s="45"/>
      <c r="C54" s="52">
        <v>5</v>
      </c>
      <c r="D54" s="115">
        <v>815</v>
      </c>
      <c r="E54" s="42">
        <v>26</v>
      </c>
      <c r="F54" s="43">
        <f t="shared" si="39"/>
        <v>6.2527607361963194E-2</v>
      </c>
      <c r="G54" s="53"/>
      <c r="H54" s="115">
        <v>17997</v>
      </c>
      <c r="I54" s="42">
        <v>231</v>
      </c>
      <c r="J54" s="43">
        <f t="shared" si="40"/>
        <v>2.5157526254375728E-2</v>
      </c>
      <c r="K54" s="53"/>
      <c r="L54" s="42">
        <v>65</v>
      </c>
      <c r="M54" s="42">
        <v>2</v>
      </c>
      <c r="N54" s="43">
        <f t="shared" si="41"/>
        <v>6.0307692307692312E-2</v>
      </c>
      <c r="O54" s="53"/>
      <c r="P54" s="42">
        <v>1</v>
      </c>
      <c r="Q54" s="42">
        <v>0</v>
      </c>
      <c r="R54" s="43">
        <f>Q54/P54*1.96</f>
        <v>0</v>
      </c>
      <c r="S54" s="53"/>
      <c r="T54" s="42">
        <v>102</v>
      </c>
      <c r="U54" s="42">
        <v>7</v>
      </c>
      <c r="V54" s="43">
        <f t="shared" si="42"/>
        <v>0.13450980392156864</v>
      </c>
      <c r="W54" s="53"/>
      <c r="X54" s="42">
        <v>3</v>
      </c>
      <c r="Y54" s="42">
        <v>1</v>
      </c>
      <c r="Z54" s="43">
        <f t="shared" si="43"/>
        <v>0.65333333333333332</v>
      </c>
      <c r="AA54" s="53"/>
      <c r="AB54" s="114">
        <f t="shared" si="44"/>
        <v>18168</v>
      </c>
      <c r="AC54" s="42">
        <v>233</v>
      </c>
      <c r="AD54" s="43">
        <f t="shared" si="45"/>
        <v>2.5136503742844561E-2</v>
      </c>
      <c r="AG54" s="5"/>
      <c r="AH54" s="5"/>
      <c r="AI54" s="5"/>
      <c r="AJ54" s="5"/>
    </row>
    <row r="55" spans="1:36" ht="11.25" customHeight="1" x14ac:dyDescent="0.2">
      <c r="A55" s="37">
        <v>1998</v>
      </c>
      <c r="B55" s="45"/>
      <c r="C55" s="52">
        <v>5</v>
      </c>
      <c r="D55" s="115">
        <v>1075</v>
      </c>
      <c r="E55" s="42">
        <v>24</v>
      </c>
      <c r="F55" s="43">
        <f t="shared" si="39"/>
        <v>4.3758139534883722E-2</v>
      </c>
      <c r="G55" s="53"/>
      <c r="H55" s="115">
        <v>15975</v>
      </c>
      <c r="I55" s="42">
        <v>425</v>
      </c>
      <c r="J55" s="43">
        <f t="shared" si="40"/>
        <v>5.2143974960876367E-2</v>
      </c>
      <c r="K55" s="53"/>
      <c r="L55" s="42">
        <v>126</v>
      </c>
      <c r="M55" s="42">
        <v>7</v>
      </c>
      <c r="N55" s="43">
        <f t="shared" si="41"/>
        <v>0.10888888888888888</v>
      </c>
      <c r="O55" s="53"/>
      <c r="P55" s="42">
        <v>0</v>
      </c>
      <c r="Q55" s="42">
        <v>0</v>
      </c>
      <c r="R55" s="43"/>
      <c r="S55" s="53"/>
      <c r="T55" s="42">
        <v>15</v>
      </c>
      <c r="U55" s="42">
        <v>4</v>
      </c>
      <c r="V55" s="43">
        <f t="shared" si="42"/>
        <v>0.52266666666666661</v>
      </c>
      <c r="W55" s="53"/>
      <c r="X55" s="42">
        <v>12</v>
      </c>
      <c r="Y55" s="42">
        <v>10</v>
      </c>
      <c r="Z55" s="43">
        <f t="shared" si="43"/>
        <v>1.6333333333333333</v>
      </c>
      <c r="AA55" s="53"/>
      <c r="AB55" s="114">
        <f t="shared" si="44"/>
        <v>16128</v>
      </c>
      <c r="AC55" s="42">
        <v>426</v>
      </c>
      <c r="AD55" s="43">
        <f t="shared" si="45"/>
        <v>5.1770833333333335E-2</v>
      </c>
      <c r="AG55" s="5"/>
      <c r="AH55" s="5"/>
      <c r="AI55" s="5"/>
      <c r="AJ55" s="5"/>
    </row>
    <row r="56" spans="1:36" ht="11.25" customHeight="1" x14ac:dyDescent="0.2">
      <c r="A56" s="37">
        <v>1999</v>
      </c>
      <c r="B56" s="45"/>
      <c r="C56" s="52">
        <v>10</v>
      </c>
      <c r="D56" s="115">
        <v>1287</v>
      </c>
      <c r="E56" s="42">
        <v>39</v>
      </c>
      <c r="F56" s="43">
        <f t="shared" si="39"/>
        <v>5.9393939393939395E-2</v>
      </c>
      <c r="G56" s="53"/>
      <c r="H56" s="115">
        <v>12832</v>
      </c>
      <c r="I56" s="42">
        <v>371</v>
      </c>
      <c r="J56" s="43">
        <f t="shared" si="40"/>
        <v>5.6667705735660844E-2</v>
      </c>
      <c r="K56" s="53"/>
      <c r="L56" s="42">
        <v>442</v>
      </c>
      <c r="M56" s="42">
        <v>27</v>
      </c>
      <c r="N56" s="43">
        <f t="shared" si="41"/>
        <v>0.11972850678733031</v>
      </c>
      <c r="O56" s="53"/>
      <c r="P56" s="42">
        <v>25</v>
      </c>
      <c r="Q56" s="42">
        <v>2</v>
      </c>
      <c r="R56" s="43">
        <f t="shared" ref="R56:R66" si="46">Q56/P56*1.96</f>
        <v>0.15679999999999999</v>
      </c>
      <c r="S56" s="53"/>
      <c r="T56" s="42">
        <v>10</v>
      </c>
      <c r="U56" s="42">
        <v>0</v>
      </c>
      <c r="V56" s="43">
        <f t="shared" si="42"/>
        <v>0</v>
      </c>
      <c r="W56" s="53"/>
      <c r="X56" s="42">
        <v>10</v>
      </c>
      <c r="Y56" s="42">
        <v>0</v>
      </c>
      <c r="Z56" s="43">
        <f t="shared" si="43"/>
        <v>0</v>
      </c>
      <c r="AA56" s="53"/>
      <c r="AB56" s="114">
        <f t="shared" si="44"/>
        <v>13319</v>
      </c>
      <c r="AC56" s="42">
        <v>374</v>
      </c>
      <c r="AD56" s="43">
        <f t="shared" si="45"/>
        <v>5.5037164952323747E-2</v>
      </c>
    </row>
    <row r="57" spans="1:36" ht="11.25" customHeight="1" x14ac:dyDescent="0.2">
      <c r="A57" s="37">
        <v>2000</v>
      </c>
      <c r="B57" s="45"/>
      <c r="C57" s="52">
        <v>13</v>
      </c>
      <c r="D57" s="115">
        <v>1252</v>
      </c>
      <c r="E57" s="42">
        <v>23</v>
      </c>
      <c r="F57" s="43">
        <f t="shared" si="39"/>
        <v>3.6006389776357825E-2</v>
      </c>
      <c r="G57" s="53"/>
      <c r="H57" s="115">
        <v>14774</v>
      </c>
      <c r="I57" s="42">
        <v>275</v>
      </c>
      <c r="J57" s="43">
        <f t="shared" si="40"/>
        <v>3.6483010694463247E-2</v>
      </c>
      <c r="K57" s="53"/>
      <c r="L57" s="42">
        <v>514</v>
      </c>
      <c r="M57" s="42">
        <v>15</v>
      </c>
      <c r="N57" s="43">
        <f t="shared" si="41"/>
        <v>5.7198443579766535E-2</v>
      </c>
      <c r="O57" s="53"/>
      <c r="P57" s="42">
        <v>9</v>
      </c>
      <c r="Q57" s="42">
        <v>0</v>
      </c>
      <c r="R57" s="43">
        <f t="shared" si="46"/>
        <v>0</v>
      </c>
      <c r="S57" s="53"/>
      <c r="T57" s="42">
        <v>17</v>
      </c>
      <c r="U57" s="42">
        <v>2</v>
      </c>
      <c r="V57" s="43">
        <f t="shared" si="42"/>
        <v>0.23058823529411765</v>
      </c>
      <c r="W57" s="53"/>
      <c r="X57" s="42">
        <v>10</v>
      </c>
      <c r="Y57" s="42">
        <v>0</v>
      </c>
      <c r="Z57" s="43">
        <f t="shared" si="43"/>
        <v>0</v>
      </c>
      <c r="AA57" s="53"/>
      <c r="AB57" s="114">
        <f t="shared" si="44"/>
        <v>15324</v>
      </c>
      <c r="AC57" s="42">
        <v>276</v>
      </c>
      <c r="AD57" s="43">
        <f t="shared" si="45"/>
        <v>3.5301487862176975E-2</v>
      </c>
    </row>
    <row r="58" spans="1:36" ht="11.25" customHeight="1" x14ac:dyDescent="0.2">
      <c r="A58" s="54">
        <v>2001</v>
      </c>
      <c r="B58" s="45"/>
      <c r="C58" s="52">
        <v>8</v>
      </c>
      <c r="D58" s="115">
        <v>1001</v>
      </c>
      <c r="E58" s="42">
        <v>20</v>
      </c>
      <c r="F58" s="43">
        <f t="shared" si="39"/>
        <v>3.9160839160839157E-2</v>
      </c>
      <c r="G58" s="53"/>
      <c r="H58" s="115">
        <v>17201</v>
      </c>
      <c r="I58" s="42">
        <v>394</v>
      </c>
      <c r="J58" s="43">
        <f t="shared" si="40"/>
        <v>4.489506424045113E-2</v>
      </c>
      <c r="K58" s="53"/>
      <c r="L58" s="42">
        <v>174</v>
      </c>
      <c r="M58" s="42">
        <v>6</v>
      </c>
      <c r="N58" s="43">
        <f t="shared" si="41"/>
        <v>6.7586206896551718E-2</v>
      </c>
      <c r="O58" s="53"/>
      <c r="P58" s="42">
        <v>6</v>
      </c>
      <c r="Q58" s="42">
        <v>0</v>
      </c>
      <c r="R58" s="43">
        <f t="shared" si="46"/>
        <v>0</v>
      </c>
      <c r="S58" s="53"/>
      <c r="T58" s="42">
        <v>11</v>
      </c>
      <c r="U58" s="42">
        <v>0</v>
      </c>
      <c r="V58" s="43">
        <f t="shared" si="42"/>
        <v>0</v>
      </c>
      <c r="W58" s="53"/>
      <c r="X58" s="42">
        <v>7</v>
      </c>
      <c r="Y58" s="42">
        <v>5</v>
      </c>
      <c r="Z58" s="43">
        <f t="shared" si="43"/>
        <v>1.4</v>
      </c>
      <c r="AA58" s="53"/>
      <c r="AB58" s="114">
        <f t="shared" si="44"/>
        <v>17399</v>
      </c>
      <c r="AC58" s="42">
        <v>397</v>
      </c>
      <c r="AD58" s="43">
        <f t="shared" si="45"/>
        <v>4.4722110466118743E-2</v>
      </c>
    </row>
    <row r="59" spans="1:36" ht="11.25" customHeight="1" x14ac:dyDescent="0.2">
      <c r="A59" s="54">
        <v>2002</v>
      </c>
      <c r="B59" s="45"/>
      <c r="C59" s="52">
        <v>10</v>
      </c>
      <c r="D59" s="115">
        <v>1025</v>
      </c>
      <c r="E59" s="42">
        <v>16</v>
      </c>
      <c r="F59" s="43">
        <f t="shared" si="39"/>
        <v>3.0595121951219512E-2</v>
      </c>
      <c r="G59" s="53"/>
      <c r="H59" s="115">
        <v>17980</v>
      </c>
      <c r="I59" s="42">
        <v>274</v>
      </c>
      <c r="J59" s="43">
        <f t="shared" si="40"/>
        <v>2.9868743047830923E-2</v>
      </c>
      <c r="K59" s="53"/>
      <c r="L59" s="42">
        <v>192</v>
      </c>
      <c r="M59" s="42">
        <v>5</v>
      </c>
      <c r="N59" s="43">
        <f t="shared" si="41"/>
        <v>5.1041666666666666E-2</v>
      </c>
      <c r="O59" s="53"/>
      <c r="P59" s="42">
        <v>12</v>
      </c>
      <c r="Q59" s="42">
        <v>0</v>
      </c>
      <c r="R59" s="43">
        <f t="shared" si="46"/>
        <v>0</v>
      </c>
      <c r="S59" s="53"/>
      <c r="T59" s="42">
        <v>30</v>
      </c>
      <c r="U59" s="42">
        <v>2</v>
      </c>
      <c r="V59" s="43">
        <f t="shared" si="42"/>
        <v>0.13066666666666665</v>
      </c>
      <c r="W59" s="53"/>
      <c r="X59" s="42">
        <v>13</v>
      </c>
      <c r="Y59" s="42">
        <v>4</v>
      </c>
      <c r="Z59" s="43">
        <f t="shared" si="43"/>
        <v>0.60307692307692307</v>
      </c>
      <c r="AA59" s="53"/>
      <c r="AB59" s="114">
        <f t="shared" si="44"/>
        <v>18227</v>
      </c>
      <c r="AC59" s="42">
        <v>277</v>
      </c>
      <c r="AD59" s="43">
        <f t="shared" si="45"/>
        <v>2.9786580347835628E-2</v>
      </c>
    </row>
    <row r="60" spans="1:36" ht="11.25" customHeight="1" x14ac:dyDescent="0.2">
      <c r="A60" s="54">
        <v>2003</v>
      </c>
      <c r="B60" s="45"/>
      <c r="C60" s="52">
        <v>10</v>
      </c>
      <c r="D60" s="115">
        <v>1206</v>
      </c>
      <c r="E60" s="42">
        <v>17</v>
      </c>
      <c r="F60" s="43">
        <f t="shared" si="39"/>
        <v>2.7628524046434493E-2</v>
      </c>
      <c r="G60" s="45"/>
      <c r="H60" s="115">
        <v>15706</v>
      </c>
      <c r="I60" s="42">
        <v>277</v>
      </c>
      <c r="J60" s="43">
        <f t="shared" si="40"/>
        <v>3.4567681140965235E-2</v>
      </c>
      <c r="K60" s="45"/>
      <c r="L60" s="42">
        <v>400</v>
      </c>
      <c r="M60" s="42">
        <v>13</v>
      </c>
      <c r="N60" s="43">
        <f t="shared" si="41"/>
        <v>6.3700000000000007E-2</v>
      </c>
      <c r="O60" s="45"/>
      <c r="P60" s="42">
        <v>107</v>
      </c>
      <c r="Q60" s="42">
        <v>0</v>
      </c>
      <c r="R60" s="43">
        <f t="shared" si="46"/>
        <v>0</v>
      </c>
      <c r="S60" s="45"/>
      <c r="T60" s="42">
        <v>9</v>
      </c>
      <c r="U60" s="42">
        <v>0</v>
      </c>
      <c r="V60" s="43">
        <f t="shared" si="42"/>
        <v>0</v>
      </c>
      <c r="W60" s="45"/>
      <c r="X60" s="42">
        <v>4</v>
      </c>
      <c r="Y60" s="42">
        <v>0</v>
      </c>
      <c r="Z60" s="43">
        <f t="shared" si="43"/>
        <v>0</v>
      </c>
      <c r="AA60" s="45"/>
      <c r="AB60" s="114">
        <f t="shared" si="44"/>
        <v>16226</v>
      </c>
      <c r="AC60" s="42">
        <v>284</v>
      </c>
      <c r="AD60" s="43">
        <f t="shared" si="45"/>
        <v>3.4305435720448661E-2</v>
      </c>
    </row>
    <row r="61" spans="1:36" ht="11.25" customHeight="1" x14ac:dyDescent="0.2">
      <c r="A61" s="54">
        <v>2004</v>
      </c>
      <c r="B61" s="45"/>
      <c r="C61" s="52">
        <v>10</v>
      </c>
      <c r="D61" s="115">
        <v>1272</v>
      </c>
      <c r="E61" s="42">
        <v>10</v>
      </c>
      <c r="F61" s="43">
        <f t="shared" si="39"/>
        <v>1.5408805031446541E-2</v>
      </c>
      <c r="G61" s="45"/>
      <c r="H61" s="115">
        <v>25417</v>
      </c>
      <c r="I61" s="42">
        <v>203</v>
      </c>
      <c r="J61" s="43">
        <f t="shared" si="40"/>
        <v>1.5654089782429083E-2</v>
      </c>
      <c r="K61" s="45"/>
      <c r="L61" s="42">
        <v>163</v>
      </c>
      <c r="M61" s="42">
        <v>4</v>
      </c>
      <c r="N61" s="43">
        <f t="shared" si="41"/>
        <v>4.8098159509202452E-2</v>
      </c>
      <c r="O61" s="45"/>
      <c r="P61" s="42">
        <v>58</v>
      </c>
      <c r="Q61" s="42">
        <v>13</v>
      </c>
      <c r="R61" s="43">
        <f t="shared" si="46"/>
        <v>0.43931034482758619</v>
      </c>
      <c r="S61" s="45"/>
      <c r="T61" s="42">
        <v>6</v>
      </c>
      <c r="U61" s="42">
        <v>1</v>
      </c>
      <c r="V61" s="43">
        <f t="shared" si="42"/>
        <v>0.32666666666666666</v>
      </c>
      <c r="W61" s="45"/>
      <c r="X61" s="42">
        <v>0</v>
      </c>
      <c r="Y61" s="42">
        <v>0</v>
      </c>
      <c r="Z61" s="43">
        <v>0</v>
      </c>
      <c r="AA61" s="45"/>
      <c r="AB61" s="114">
        <f t="shared" si="44"/>
        <v>25644</v>
      </c>
      <c r="AC61" s="42">
        <v>205</v>
      </c>
      <c r="AD61" s="43">
        <f t="shared" si="45"/>
        <v>1.5668382467633753E-2</v>
      </c>
    </row>
    <row r="62" spans="1:36" ht="11.25" customHeight="1" x14ac:dyDescent="0.2">
      <c r="A62" s="54">
        <v>2005</v>
      </c>
      <c r="B62" s="45"/>
      <c r="C62" s="52">
        <v>11</v>
      </c>
      <c r="D62" s="115">
        <v>1506</v>
      </c>
      <c r="E62" s="42">
        <v>6</v>
      </c>
      <c r="F62" s="43">
        <f t="shared" si="39"/>
        <v>7.8087649402390439E-3</v>
      </c>
      <c r="G62" s="45"/>
      <c r="H62" s="115">
        <v>26609</v>
      </c>
      <c r="I62" s="42">
        <v>104</v>
      </c>
      <c r="J62" s="43">
        <f t="shared" si="40"/>
        <v>7.6605659739185988E-3</v>
      </c>
      <c r="K62" s="45"/>
      <c r="L62" s="42">
        <v>87</v>
      </c>
      <c r="M62" s="42">
        <v>1</v>
      </c>
      <c r="N62" s="43">
        <f t="shared" si="41"/>
        <v>2.2528735632183907E-2</v>
      </c>
      <c r="O62" s="45"/>
      <c r="P62" s="42">
        <v>326</v>
      </c>
      <c r="Q62" s="42">
        <v>5</v>
      </c>
      <c r="R62" s="43">
        <f t="shared" si="46"/>
        <v>3.0061349693251534E-2</v>
      </c>
      <c r="S62" s="45"/>
      <c r="T62" s="42">
        <v>16</v>
      </c>
      <c r="U62" s="42">
        <v>1</v>
      </c>
      <c r="V62" s="43">
        <f t="shared" si="42"/>
        <v>0.1225</v>
      </c>
      <c r="W62" s="45"/>
      <c r="X62" s="42">
        <v>1</v>
      </c>
      <c r="Y62" s="42">
        <v>0</v>
      </c>
      <c r="Z62" s="43">
        <f t="shared" si="43"/>
        <v>0</v>
      </c>
      <c r="AA62" s="45"/>
      <c r="AB62" s="114">
        <f t="shared" si="44"/>
        <v>27039</v>
      </c>
      <c r="AC62" s="42">
        <v>104</v>
      </c>
      <c r="AD62" s="43">
        <f t="shared" si="45"/>
        <v>7.5387403380302526E-3</v>
      </c>
    </row>
    <row r="63" spans="1:36" ht="11.25" customHeight="1" x14ac:dyDescent="0.2">
      <c r="A63" s="54">
        <v>2006</v>
      </c>
      <c r="B63" s="45"/>
      <c r="C63" s="52">
        <v>10</v>
      </c>
      <c r="D63" s="115">
        <v>1724</v>
      </c>
      <c r="E63" s="42">
        <v>5</v>
      </c>
      <c r="F63" s="43">
        <f>E63/D63*1.96</f>
        <v>5.6844547563805097E-3</v>
      </c>
      <c r="G63" s="45"/>
      <c r="H63" s="115">
        <v>28867</v>
      </c>
      <c r="I63" s="42">
        <v>91</v>
      </c>
      <c r="J63" s="43">
        <f>I63/H63*1.96</f>
        <v>6.1786815394741399E-3</v>
      </c>
      <c r="K63" s="45"/>
      <c r="L63" s="42">
        <v>287</v>
      </c>
      <c r="M63" s="42">
        <v>2</v>
      </c>
      <c r="N63" s="43">
        <f>M63/L63*1.96</f>
        <v>1.3658536585365854E-2</v>
      </c>
      <c r="O63" s="45"/>
      <c r="P63" s="42">
        <v>420</v>
      </c>
      <c r="Q63" s="42">
        <v>16</v>
      </c>
      <c r="R63" s="43">
        <f>Q63/P63*1.96</f>
        <v>7.4666666666666673E-2</v>
      </c>
      <c r="S63" s="45"/>
      <c r="T63" s="42">
        <v>11</v>
      </c>
      <c r="U63" s="42">
        <v>0</v>
      </c>
      <c r="V63" s="43">
        <f>U63/T63*1.96</f>
        <v>0</v>
      </c>
      <c r="W63" s="45"/>
      <c r="X63" s="42">
        <v>6</v>
      </c>
      <c r="Y63" s="42">
        <v>0</v>
      </c>
      <c r="Z63" s="43">
        <f>Y63/X63*1.96</f>
        <v>0</v>
      </c>
      <c r="AA63" s="45"/>
      <c r="AB63" s="114">
        <f>SUM(H63,L63,P63,T63,X63)</f>
        <v>29591</v>
      </c>
      <c r="AC63" s="42">
        <v>94</v>
      </c>
      <c r="AD63" s="43">
        <f>AC63/AB63*1.96</f>
        <v>6.2262174309756346E-3</v>
      </c>
    </row>
    <row r="64" spans="1:36" ht="11.25" customHeight="1" x14ac:dyDescent="0.2">
      <c r="A64" s="54">
        <v>2007</v>
      </c>
      <c r="B64" s="45"/>
      <c r="C64" s="52">
        <v>10</v>
      </c>
      <c r="D64" s="115">
        <v>1570</v>
      </c>
      <c r="E64" s="42">
        <v>7</v>
      </c>
      <c r="F64" s="43">
        <f>E64/D64*1.96</f>
        <v>8.7388535031847122E-3</v>
      </c>
      <c r="G64" s="45"/>
      <c r="H64" s="115">
        <v>14943</v>
      </c>
      <c r="I64" s="42">
        <v>66</v>
      </c>
      <c r="J64" s="43">
        <f>I64/H64*1.96</f>
        <v>8.656896205581209E-3</v>
      </c>
      <c r="K64" s="45"/>
      <c r="L64" s="42">
        <v>343</v>
      </c>
      <c r="M64" s="42">
        <v>3</v>
      </c>
      <c r="N64" s="43">
        <f>M64/L64*1.96</f>
        <v>1.7142857142857144E-2</v>
      </c>
      <c r="O64" s="45"/>
      <c r="P64" s="42">
        <v>68</v>
      </c>
      <c r="Q64" s="42">
        <v>4</v>
      </c>
      <c r="R64" s="43">
        <f>Q64/P64*1.96</f>
        <v>0.11529411764705882</v>
      </c>
      <c r="S64" s="45"/>
      <c r="T64" s="42">
        <v>2</v>
      </c>
      <c r="U64" s="42">
        <v>0</v>
      </c>
      <c r="V64" s="43">
        <f>U64/T64*1.96</f>
        <v>0</v>
      </c>
      <c r="W64" s="45"/>
      <c r="X64" s="42">
        <v>0</v>
      </c>
      <c r="Y64" s="42">
        <v>0</v>
      </c>
      <c r="Z64" s="43">
        <v>0</v>
      </c>
      <c r="AA64" s="45"/>
      <c r="AB64" s="114">
        <f>SUM(H64,L64,P64,T64,X64)</f>
        <v>15356</v>
      </c>
      <c r="AC64" s="42">
        <v>66</v>
      </c>
      <c r="AD64" s="43">
        <f>AC64/AB64*1.96</f>
        <v>8.4240687679083097E-3</v>
      </c>
    </row>
    <row r="65" spans="1:30" ht="11.25" customHeight="1" x14ac:dyDescent="0.2">
      <c r="A65" s="54">
        <v>2008</v>
      </c>
      <c r="B65" s="45"/>
      <c r="C65" s="52">
        <v>10</v>
      </c>
      <c r="D65" s="115">
        <v>1534</v>
      </c>
      <c r="E65" s="42">
        <v>7</v>
      </c>
      <c r="F65" s="43">
        <f>E65/D65*1.96</f>
        <v>8.943937418513688E-3</v>
      </c>
      <c r="G65" s="45"/>
      <c r="H65" s="115">
        <v>23432</v>
      </c>
      <c r="I65" s="42">
        <v>107</v>
      </c>
      <c r="J65" s="43">
        <f>I65/H65*1.96</f>
        <v>8.950153636053261E-3</v>
      </c>
      <c r="K65" s="45"/>
      <c r="L65" s="42">
        <v>151</v>
      </c>
      <c r="M65" s="42">
        <v>2</v>
      </c>
      <c r="N65" s="43">
        <f>M65/L65*1.96</f>
        <v>2.596026490066225E-2</v>
      </c>
      <c r="O65" s="45"/>
      <c r="P65" s="42">
        <v>65</v>
      </c>
      <c r="Q65" s="42">
        <v>3</v>
      </c>
      <c r="R65" s="43">
        <f>Q65/P65*1.96</f>
        <v>9.0461538461538468E-2</v>
      </c>
      <c r="S65" s="45"/>
      <c r="T65" s="42">
        <v>35</v>
      </c>
      <c r="U65" s="42">
        <v>4</v>
      </c>
      <c r="V65" s="43">
        <f>U65/T65*1.96</f>
        <v>0.22399999999999998</v>
      </c>
      <c r="W65" s="45"/>
      <c r="X65" s="42">
        <v>23</v>
      </c>
      <c r="Y65" s="42">
        <v>3</v>
      </c>
      <c r="Z65" s="43">
        <f>Y65/X65*1.96</f>
        <v>0.25565217391304346</v>
      </c>
      <c r="AA65" s="45"/>
      <c r="AB65" s="114">
        <f>SUM(H65,L65,P65,T65,X65)</f>
        <v>23706</v>
      </c>
      <c r="AC65" s="42">
        <v>107</v>
      </c>
      <c r="AD65" s="43">
        <f>AC65/AB65*1.96</f>
        <v>8.8467054754070695E-3</v>
      </c>
    </row>
    <row r="66" spans="1:30" ht="11.25" customHeight="1" x14ac:dyDescent="0.2">
      <c r="A66" s="54">
        <v>2009</v>
      </c>
      <c r="B66" s="45"/>
      <c r="C66" s="52">
        <v>10</v>
      </c>
      <c r="D66" s="115">
        <v>1761</v>
      </c>
      <c r="E66" s="42">
        <v>9</v>
      </c>
      <c r="F66" s="43">
        <f t="shared" si="39"/>
        <v>1.0017035775127768E-2</v>
      </c>
      <c r="G66" s="45"/>
      <c r="H66" s="115">
        <v>26646</v>
      </c>
      <c r="I66" s="42">
        <v>167</v>
      </c>
      <c r="J66" s="43">
        <f t="shared" si="40"/>
        <v>1.2284020115589581E-2</v>
      </c>
      <c r="K66" s="45"/>
      <c r="L66" s="42">
        <v>127</v>
      </c>
      <c r="M66" s="42">
        <v>2</v>
      </c>
      <c r="N66" s="43">
        <f t="shared" si="41"/>
        <v>3.0866141732283463E-2</v>
      </c>
      <c r="O66" s="45"/>
      <c r="P66" s="42">
        <v>165</v>
      </c>
      <c r="Q66" s="42">
        <v>0</v>
      </c>
      <c r="R66" s="43">
        <f t="shared" si="46"/>
        <v>0</v>
      </c>
      <c r="S66" s="45"/>
      <c r="T66" s="42">
        <v>14</v>
      </c>
      <c r="U66" s="42">
        <v>1</v>
      </c>
      <c r="V66" s="43">
        <f t="shared" si="42"/>
        <v>0.13999999999999999</v>
      </c>
      <c r="W66" s="45"/>
      <c r="X66" s="42">
        <v>11</v>
      </c>
      <c r="Y66" s="42">
        <v>2</v>
      </c>
      <c r="Z66" s="43">
        <f>Y66/X66*1.96</f>
        <v>0.35636363636363638</v>
      </c>
      <c r="AA66" s="45"/>
      <c r="AB66" s="114">
        <v>26963</v>
      </c>
      <c r="AC66" s="42">
        <v>167</v>
      </c>
      <c r="AD66" s="43">
        <f t="shared" si="45"/>
        <v>1.2139598709342432E-2</v>
      </c>
    </row>
    <row r="67" spans="1:30" ht="11.25" customHeight="1" x14ac:dyDescent="0.2">
      <c r="A67" s="138">
        <v>2010</v>
      </c>
      <c r="B67" s="45"/>
      <c r="C67" s="40">
        <v>10</v>
      </c>
      <c r="D67" s="115">
        <v>1855</v>
      </c>
      <c r="E67" s="42">
        <v>13</v>
      </c>
      <c r="F67" s="43">
        <f t="shared" ref="F67:F69" si="47">E67/D67*1.96</f>
        <v>1.3735849056603773E-2</v>
      </c>
      <c r="G67" s="45"/>
      <c r="H67" s="115">
        <v>21924</v>
      </c>
      <c r="I67" s="42">
        <v>170</v>
      </c>
      <c r="J67" s="43">
        <f t="shared" ref="J67:J69" si="48">I67/H67*1.96</f>
        <v>1.5197956577266922E-2</v>
      </c>
      <c r="K67" s="45"/>
      <c r="L67" s="42">
        <v>136</v>
      </c>
      <c r="M67" s="42">
        <v>3</v>
      </c>
      <c r="N67" s="43">
        <f t="shared" ref="N67:N69" si="49">M67/L67*1.96</f>
        <v>4.3235294117647059E-2</v>
      </c>
      <c r="O67" s="45"/>
      <c r="P67" s="47">
        <v>23</v>
      </c>
      <c r="Q67" s="42">
        <v>5</v>
      </c>
      <c r="R67" s="43">
        <f t="shared" ref="R67:R69" si="50">Q67/P67*1.96</f>
        <v>0.42608695652173911</v>
      </c>
      <c r="S67" s="45"/>
      <c r="T67" s="47">
        <v>23</v>
      </c>
      <c r="U67" s="42">
        <v>5</v>
      </c>
      <c r="V67" s="43">
        <f t="shared" ref="V67:V69" si="51">U67/T67*1.96</f>
        <v>0.42608695652173911</v>
      </c>
      <c r="W67" s="45"/>
      <c r="X67" s="42">
        <v>1</v>
      </c>
      <c r="Y67" s="42">
        <v>0</v>
      </c>
      <c r="Z67" s="43">
        <f>Y67/X67*1.96</f>
        <v>0</v>
      </c>
      <c r="AA67" s="45"/>
      <c r="AB67" s="114">
        <v>22106</v>
      </c>
      <c r="AC67" s="42">
        <v>170</v>
      </c>
      <c r="AD67" s="43">
        <f t="shared" ref="AD67:AD69" si="52">AC67/AB67*1.96</f>
        <v>1.507283090563648E-2</v>
      </c>
    </row>
    <row r="68" spans="1:30" ht="11.25" customHeight="1" x14ac:dyDescent="0.2">
      <c r="A68" s="138">
        <v>2011</v>
      </c>
      <c r="B68" s="45"/>
      <c r="C68" s="40">
        <v>10</v>
      </c>
      <c r="D68" s="115">
        <v>1846</v>
      </c>
      <c r="E68" s="42">
        <v>16</v>
      </c>
      <c r="F68" s="43">
        <f t="shared" si="47"/>
        <v>1.6988082340195016E-2</v>
      </c>
      <c r="G68" s="45"/>
      <c r="H68" s="115">
        <v>26780</v>
      </c>
      <c r="I68" s="42">
        <v>244</v>
      </c>
      <c r="J68" s="43">
        <f t="shared" si="48"/>
        <v>1.7858103061986558E-2</v>
      </c>
      <c r="K68" s="45"/>
      <c r="L68" s="42">
        <v>167</v>
      </c>
      <c r="M68" s="42">
        <v>4</v>
      </c>
      <c r="N68" s="43">
        <f t="shared" si="49"/>
        <v>4.6946107784431139E-2</v>
      </c>
      <c r="O68" s="45"/>
      <c r="P68" s="47">
        <v>47</v>
      </c>
      <c r="Q68" s="42">
        <v>10</v>
      </c>
      <c r="R68" s="43">
        <f t="shared" si="50"/>
        <v>0.41702127659574467</v>
      </c>
      <c r="S68" s="45"/>
      <c r="T68" s="47">
        <v>23</v>
      </c>
      <c r="U68" s="42">
        <v>1</v>
      </c>
      <c r="V68" s="43">
        <f t="shared" si="51"/>
        <v>8.5217391304347828E-2</v>
      </c>
      <c r="W68" s="45"/>
      <c r="X68" s="42">
        <v>3</v>
      </c>
      <c r="Y68" s="42">
        <v>0</v>
      </c>
      <c r="Z68" s="43">
        <f>Y68/X68*1.96</f>
        <v>0</v>
      </c>
      <c r="AA68" s="45"/>
      <c r="AB68" s="114">
        <v>27020</v>
      </c>
      <c r="AC68" s="42">
        <v>244</v>
      </c>
      <c r="AD68" s="43">
        <f t="shared" si="52"/>
        <v>1.7699481865284975E-2</v>
      </c>
    </row>
    <row r="69" spans="1:30" s="88" customFormat="1" ht="11.25" customHeight="1" x14ac:dyDescent="0.2">
      <c r="A69" s="89">
        <v>2012</v>
      </c>
      <c r="B69" s="83"/>
      <c r="C69" s="84">
        <v>10</v>
      </c>
      <c r="D69" s="116">
        <v>1696</v>
      </c>
      <c r="E69" s="85">
        <v>21</v>
      </c>
      <c r="F69" s="86">
        <f t="shared" si="47"/>
        <v>2.4268867924528304E-2</v>
      </c>
      <c r="G69" s="83"/>
      <c r="H69" s="116">
        <v>15638</v>
      </c>
      <c r="I69" s="85">
        <v>197</v>
      </c>
      <c r="J69" s="86">
        <f t="shared" si="48"/>
        <v>2.46911369740376E-2</v>
      </c>
      <c r="K69" s="83"/>
      <c r="L69" s="85">
        <v>103</v>
      </c>
      <c r="M69" s="85">
        <v>3</v>
      </c>
      <c r="N69" s="86">
        <f t="shared" si="49"/>
        <v>5.7087378640776697E-2</v>
      </c>
      <c r="O69" s="83"/>
      <c r="P69" s="87">
        <v>161</v>
      </c>
      <c r="Q69" s="85">
        <v>19</v>
      </c>
      <c r="R69" s="86">
        <f t="shared" si="50"/>
        <v>0.23130434782608694</v>
      </c>
      <c r="S69" s="83"/>
      <c r="T69" s="87">
        <v>53</v>
      </c>
      <c r="U69" s="85">
        <v>19</v>
      </c>
      <c r="V69" s="86">
        <f t="shared" si="51"/>
        <v>0.7026415094339622</v>
      </c>
      <c r="W69" s="83"/>
      <c r="X69" s="85">
        <v>15</v>
      </c>
      <c r="Y69" s="85">
        <v>1</v>
      </c>
      <c r="Z69" s="86">
        <f>Y69/X69*1.96</f>
        <v>0.13066666666666665</v>
      </c>
      <c r="AA69" s="83"/>
      <c r="AB69" s="134">
        <v>15969.17590520339</v>
      </c>
      <c r="AC69" s="85">
        <v>199</v>
      </c>
      <c r="AD69" s="86">
        <f t="shared" si="52"/>
        <v>2.4424554048083941E-2</v>
      </c>
    </row>
    <row r="70" spans="1:30" ht="11.25" customHeight="1" x14ac:dyDescent="0.2">
      <c r="A70" s="13" t="s">
        <v>13</v>
      </c>
      <c r="B70" s="48"/>
      <c r="C70" s="48">
        <f>MIN(C53:C69)</f>
        <v>5</v>
      </c>
      <c r="D70" s="117">
        <f t="shared" ref="D70:AB70" si="53">MIN(D53:D69)</f>
        <v>582</v>
      </c>
      <c r="E70" s="48"/>
      <c r="F70" s="128"/>
      <c r="G70" s="48">
        <f t="shared" si="53"/>
        <v>0</v>
      </c>
      <c r="H70" s="117">
        <f t="shared" si="53"/>
        <v>9506</v>
      </c>
      <c r="I70" s="48"/>
      <c r="J70" s="128"/>
      <c r="K70" s="48">
        <f t="shared" si="53"/>
        <v>0</v>
      </c>
      <c r="L70" s="48">
        <f t="shared" si="53"/>
        <v>46</v>
      </c>
      <c r="M70" s="48"/>
      <c r="N70" s="128"/>
      <c r="O70" s="48">
        <f t="shared" si="53"/>
        <v>0</v>
      </c>
      <c r="P70" s="48">
        <f t="shared" si="53"/>
        <v>0</v>
      </c>
      <c r="Q70" s="48"/>
      <c r="R70" s="128"/>
      <c r="S70" s="48">
        <f t="shared" si="53"/>
        <v>0</v>
      </c>
      <c r="T70" s="48">
        <f t="shared" si="53"/>
        <v>2</v>
      </c>
      <c r="U70" s="48"/>
      <c r="V70" s="128"/>
      <c r="W70" s="48">
        <f t="shared" si="53"/>
        <v>0</v>
      </c>
      <c r="X70" s="48">
        <f t="shared" si="53"/>
        <v>0</v>
      </c>
      <c r="Y70" s="48"/>
      <c r="Z70" s="128"/>
      <c r="AA70" s="48">
        <f t="shared" si="53"/>
        <v>0</v>
      </c>
      <c r="AB70" s="117">
        <f t="shared" si="53"/>
        <v>9561</v>
      </c>
      <c r="AC70" s="48"/>
      <c r="AD70" s="128"/>
    </row>
    <row r="71" spans="1:30" ht="11.25" customHeight="1" x14ac:dyDescent="0.2">
      <c r="A71" s="16" t="s">
        <v>14</v>
      </c>
      <c r="B71" s="11"/>
      <c r="C71" s="11">
        <f>AVERAGE(C53:C69)</f>
        <v>9.235294117647058</v>
      </c>
      <c r="D71" s="114">
        <f>AVERAGE(D53:D69)</f>
        <v>1353.3529411764705</v>
      </c>
      <c r="E71" s="11"/>
      <c r="F71" s="28"/>
      <c r="G71" s="11"/>
      <c r="H71" s="114">
        <f>AVERAGE(H53:H69)</f>
        <v>19542.764705882353</v>
      </c>
      <c r="I71" s="11"/>
      <c r="J71" s="28"/>
      <c r="K71" s="11"/>
      <c r="L71" s="11">
        <f>AVERAGE(L53:L69)</f>
        <v>207.23529411764707</v>
      </c>
      <c r="M71" s="11"/>
      <c r="N71" s="28"/>
      <c r="O71" s="11"/>
      <c r="P71" s="11">
        <f>AVERAGE(P53:P69)</f>
        <v>87.82352941176471</v>
      </c>
      <c r="Q71" s="11"/>
      <c r="R71" s="28"/>
      <c r="S71" s="11"/>
      <c r="T71" s="11">
        <f>AVERAGE(T53:T69)</f>
        <v>22.647058823529413</v>
      </c>
      <c r="U71" s="11"/>
      <c r="V71" s="28"/>
      <c r="W71" s="11"/>
      <c r="X71" s="11">
        <f>AVERAGE(X53:X69)</f>
        <v>7.0588235294117645</v>
      </c>
      <c r="Y71" s="11"/>
      <c r="Z71" s="28"/>
      <c r="AA71" s="11"/>
      <c r="AB71" s="114">
        <f>AVERAGE(AB53:AB69)</f>
        <v>19867.422112070788</v>
      </c>
      <c r="AC71" s="11"/>
      <c r="AD71" s="28"/>
    </row>
    <row r="72" spans="1:30" ht="11.25" customHeight="1" x14ac:dyDescent="0.2">
      <c r="A72" s="19" t="s">
        <v>15</v>
      </c>
      <c r="B72" s="30"/>
      <c r="C72" s="30">
        <f>MAX(C53:C69)</f>
        <v>13</v>
      </c>
      <c r="D72" s="118">
        <f t="shared" ref="D72:AB72" si="54">MAX(D53:D69)</f>
        <v>1855</v>
      </c>
      <c r="E72" s="30"/>
      <c r="F72" s="129"/>
      <c r="G72" s="30">
        <f t="shared" si="54"/>
        <v>0</v>
      </c>
      <c r="H72" s="118">
        <f t="shared" si="54"/>
        <v>28867</v>
      </c>
      <c r="I72" s="30"/>
      <c r="J72" s="129"/>
      <c r="K72" s="30">
        <f t="shared" si="54"/>
        <v>0</v>
      </c>
      <c r="L72" s="30">
        <f t="shared" si="54"/>
        <v>514</v>
      </c>
      <c r="M72" s="30"/>
      <c r="N72" s="129"/>
      <c r="O72" s="30">
        <f t="shared" si="54"/>
        <v>0</v>
      </c>
      <c r="P72" s="30">
        <f t="shared" si="54"/>
        <v>420</v>
      </c>
      <c r="Q72" s="30"/>
      <c r="R72" s="129"/>
      <c r="S72" s="30">
        <f t="shared" si="54"/>
        <v>0</v>
      </c>
      <c r="T72" s="30">
        <f t="shared" si="54"/>
        <v>102</v>
      </c>
      <c r="U72" s="30"/>
      <c r="V72" s="129"/>
      <c r="W72" s="30">
        <f t="shared" si="54"/>
        <v>0</v>
      </c>
      <c r="X72" s="30">
        <f t="shared" si="54"/>
        <v>23</v>
      </c>
      <c r="Y72" s="30"/>
      <c r="Z72" s="129"/>
      <c r="AA72" s="30">
        <f t="shared" si="54"/>
        <v>0</v>
      </c>
      <c r="AB72" s="118">
        <f t="shared" si="54"/>
        <v>29591</v>
      </c>
      <c r="AC72" s="30"/>
      <c r="AD72" s="129"/>
    </row>
    <row r="73" spans="1:30" ht="11.25" customHeight="1" x14ac:dyDescent="0.2">
      <c r="A73" s="6"/>
      <c r="B73" s="5"/>
      <c r="C73" s="5"/>
      <c r="D73" s="119"/>
      <c r="E73" s="5"/>
      <c r="F73" s="130"/>
      <c r="G73" s="5"/>
      <c r="H73" s="119"/>
      <c r="I73" s="5"/>
      <c r="J73" s="130"/>
      <c r="K73" s="5"/>
      <c r="L73" s="5"/>
      <c r="M73" s="5"/>
      <c r="N73" s="130"/>
      <c r="O73" s="5"/>
      <c r="P73" s="5"/>
      <c r="Q73" s="5"/>
      <c r="R73" s="130"/>
      <c r="S73" s="5"/>
      <c r="T73" s="5"/>
      <c r="U73" s="5"/>
      <c r="V73" s="130"/>
      <c r="W73" s="5"/>
      <c r="X73" s="5"/>
      <c r="Y73" s="5"/>
      <c r="Z73" s="130"/>
      <c r="AA73" s="5"/>
      <c r="AB73" s="119"/>
      <c r="AC73" s="5"/>
      <c r="AD73" s="130"/>
    </row>
    <row r="74" spans="1:30" ht="11.25" customHeight="1" x14ac:dyDescent="0.2">
      <c r="A74" s="32"/>
      <c r="B74" s="33"/>
      <c r="C74" s="173" t="s">
        <v>0</v>
      </c>
      <c r="D74" s="170" t="s">
        <v>1</v>
      </c>
      <c r="E74" s="171"/>
      <c r="F74" s="171"/>
      <c r="G74" s="34"/>
      <c r="H74" s="170" t="s">
        <v>2</v>
      </c>
      <c r="I74" s="170"/>
      <c r="J74" s="171"/>
      <c r="K74" s="34"/>
      <c r="L74" s="170" t="s">
        <v>3</v>
      </c>
      <c r="M74" s="170"/>
      <c r="N74" s="171"/>
      <c r="O74" s="34"/>
      <c r="P74" s="170" t="s">
        <v>4</v>
      </c>
      <c r="Q74" s="170"/>
      <c r="R74" s="171"/>
      <c r="S74" s="34"/>
      <c r="T74" s="170" t="s">
        <v>5</v>
      </c>
      <c r="U74" s="170"/>
      <c r="V74" s="171"/>
      <c r="W74" s="34"/>
      <c r="X74" s="170" t="s">
        <v>6</v>
      </c>
      <c r="Y74" s="170"/>
      <c r="Z74" s="171"/>
      <c r="AA74" s="34"/>
      <c r="AB74" s="170" t="s">
        <v>7</v>
      </c>
      <c r="AC74" s="172"/>
      <c r="AD74" s="171"/>
    </row>
    <row r="75" spans="1:30" ht="11.25" customHeight="1" x14ac:dyDescent="0.2">
      <c r="A75" s="35" t="s">
        <v>8</v>
      </c>
      <c r="B75" s="35"/>
      <c r="C75" s="174"/>
      <c r="D75" s="113" t="s">
        <v>9</v>
      </c>
      <c r="E75" s="35" t="s">
        <v>10</v>
      </c>
      <c r="F75" s="127" t="s">
        <v>11</v>
      </c>
      <c r="G75" s="35"/>
      <c r="H75" s="113" t="s">
        <v>9</v>
      </c>
      <c r="I75" s="35" t="s">
        <v>10</v>
      </c>
      <c r="J75" s="127" t="s">
        <v>11</v>
      </c>
      <c r="K75" s="35"/>
      <c r="L75" s="35" t="s">
        <v>9</v>
      </c>
      <c r="M75" s="35" t="s">
        <v>10</v>
      </c>
      <c r="N75" s="127" t="s">
        <v>11</v>
      </c>
      <c r="O75" s="35"/>
      <c r="P75" s="35" t="s">
        <v>9</v>
      </c>
      <c r="Q75" s="35" t="s">
        <v>10</v>
      </c>
      <c r="R75" s="127" t="s">
        <v>11</v>
      </c>
      <c r="S75" s="35"/>
      <c r="T75" s="35" t="s">
        <v>9</v>
      </c>
      <c r="U75" s="35" t="s">
        <v>10</v>
      </c>
      <c r="V75" s="127" t="s">
        <v>11</v>
      </c>
      <c r="W75" s="35"/>
      <c r="X75" s="35" t="s">
        <v>9</v>
      </c>
      <c r="Y75" s="35" t="s">
        <v>10</v>
      </c>
      <c r="Z75" s="127" t="s">
        <v>11</v>
      </c>
      <c r="AA75" s="35"/>
      <c r="AB75" s="113" t="s">
        <v>9</v>
      </c>
      <c r="AC75" s="35" t="s">
        <v>10</v>
      </c>
      <c r="AD75" s="127" t="s">
        <v>11</v>
      </c>
    </row>
    <row r="76" spans="1:30" ht="11.25" customHeight="1" x14ac:dyDescent="0.2">
      <c r="A76" s="51"/>
      <c r="B76" s="51"/>
      <c r="C76" s="81"/>
      <c r="D76" s="124"/>
      <c r="E76" s="51"/>
      <c r="F76" s="132"/>
      <c r="G76" s="51"/>
      <c r="H76" s="124"/>
      <c r="I76" s="51"/>
      <c r="J76" s="132"/>
      <c r="K76" s="51"/>
      <c r="L76" s="51"/>
      <c r="M76" s="51"/>
      <c r="N76" s="132"/>
      <c r="O76" s="51"/>
      <c r="P76" s="51"/>
      <c r="Q76" s="51"/>
      <c r="R76" s="132"/>
      <c r="S76" s="51"/>
      <c r="T76" s="51"/>
      <c r="U76" s="51"/>
      <c r="V76" s="132"/>
      <c r="W76" s="51"/>
      <c r="X76" s="51"/>
      <c r="Y76" s="51"/>
      <c r="Z76" s="132"/>
      <c r="AA76" s="51"/>
      <c r="AB76" s="124"/>
      <c r="AC76" s="51"/>
      <c r="AD76" s="132"/>
    </row>
    <row r="77" spans="1:30" ht="11.25" customHeight="1" x14ac:dyDescent="0.25">
      <c r="A77" s="49" t="s">
        <v>12</v>
      </c>
      <c r="B77" s="51"/>
      <c r="C77" s="51"/>
      <c r="D77" s="124"/>
      <c r="E77" s="51"/>
      <c r="F77" s="132"/>
      <c r="G77" s="51"/>
      <c r="H77" s="124"/>
      <c r="I77" s="51"/>
      <c r="J77" s="132"/>
      <c r="K77" s="51"/>
      <c r="L77" s="51"/>
      <c r="M77" s="51"/>
      <c r="N77" s="132"/>
      <c r="O77" s="51"/>
      <c r="P77" s="51"/>
      <c r="Q77" s="51"/>
      <c r="R77" s="132"/>
      <c r="S77" s="51"/>
      <c r="T77" s="51"/>
      <c r="U77" s="51"/>
      <c r="V77" s="132"/>
      <c r="W77" s="51"/>
      <c r="X77" s="51"/>
      <c r="Y77" s="51"/>
      <c r="Z77" s="132"/>
      <c r="AA77" s="51"/>
      <c r="AB77" s="124"/>
      <c r="AC77" s="51"/>
      <c r="AD77" s="132"/>
    </row>
    <row r="78" spans="1:30" ht="11.25" customHeight="1" x14ac:dyDescent="0.2">
      <c r="A78" s="59">
        <v>1996</v>
      </c>
      <c r="B78" s="39"/>
      <c r="C78" s="77">
        <v>22</v>
      </c>
      <c r="D78" s="115">
        <v>3749</v>
      </c>
      <c r="E78" s="42">
        <v>41</v>
      </c>
      <c r="F78" s="43">
        <f t="shared" ref="F78:F91" si="55">E78/D78*1.96</f>
        <v>2.1435049346492395E-2</v>
      </c>
      <c r="G78" s="39"/>
      <c r="H78" s="115">
        <v>17260</v>
      </c>
      <c r="I78" s="42">
        <v>161</v>
      </c>
      <c r="J78" s="43">
        <f t="shared" ref="J78:J91" si="56">I78/H78*1.96</f>
        <v>1.8282734646581689E-2</v>
      </c>
      <c r="K78" s="39"/>
      <c r="L78" s="42">
        <v>37</v>
      </c>
      <c r="M78" s="42">
        <v>8</v>
      </c>
      <c r="N78" s="43">
        <f>M78/L78*1.96</f>
        <v>0.42378378378378379</v>
      </c>
      <c r="O78" s="39"/>
      <c r="P78" s="41">
        <v>2414</v>
      </c>
      <c r="Q78" s="42">
        <v>25</v>
      </c>
      <c r="R78" s="43">
        <f t="shared" ref="R78:R91" si="57">Q78/P78*1.96</f>
        <v>2.0298260149130075E-2</v>
      </c>
      <c r="S78" s="39"/>
      <c r="T78" s="42">
        <v>331</v>
      </c>
      <c r="U78" s="42">
        <v>9</v>
      </c>
      <c r="V78" s="43">
        <f t="shared" ref="V78:V91" si="58">U78/T78*1.96</f>
        <v>5.3293051359516612E-2</v>
      </c>
      <c r="W78" s="44"/>
      <c r="X78" s="42">
        <v>153</v>
      </c>
      <c r="Y78" s="42">
        <v>5</v>
      </c>
      <c r="Z78" s="43">
        <f>Y78/X78*1.96</f>
        <v>6.4052287581699355E-2</v>
      </c>
      <c r="AA78" s="44"/>
      <c r="AB78" s="115">
        <f t="shared" ref="AB78:AB83" si="59">SUM(H78,L78,P78,T78,X78)</f>
        <v>20195</v>
      </c>
      <c r="AC78" s="56">
        <v>168</v>
      </c>
      <c r="AD78" s="43">
        <f t="shared" ref="AD78:AD91" si="60">AC78/AB78*1.96</f>
        <v>1.6305025996533794E-2</v>
      </c>
    </row>
    <row r="79" spans="1:30" ht="11.25" customHeight="1" x14ac:dyDescent="0.2">
      <c r="A79" s="59">
        <v>1997</v>
      </c>
      <c r="B79" s="73"/>
      <c r="C79" s="77">
        <v>13</v>
      </c>
      <c r="D79" s="115">
        <v>991</v>
      </c>
      <c r="E79" s="42">
        <v>34</v>
      </c>
      <c r="F79" s="43">
        <f t="shared" si="55"/>
        <v>6.7245206861755794E-2</v>
      </c>
      <c r="G79" s="39"/>
      <c r="H79" s="115">
        <v>3277</v>
      </c>
      <c r="I79" s="42">
        <v>76</v>
      </c>
      <c r="J79" s="43">
        <f t="shared" si="56"/>
        <v>4.5456209948123279E-2</v>
      </c>
      <c r="K79" s="78"/>
      <c r="L79" s="42">
        <v>0</v>
      </c>
      <c r="M79" s="42">
        <v>0</v>
      </c>
      <c r="N79" s="43"/>
      <c r="O79" s="78"/>
      <c r="P79" s="42">
        <v>63</v>
      </c>
      <c r="Q79" s="42">
        <v>5</v>
      </c>
      <c r="R79" s="43">
        <f t="shared" si="57"/>
        <v>0.15555555555555553</v>
      </c>
      <c r="S79" s="78"/>
      <c r="T79" s="42">
        <v>53</v>
      </c>
      <c r="U79" s="42">
        <v>7</v>
      </c>
      <c r="V79" s="43">
        <f t="shared" si="58"/>
        <v>0.25886792452830187</v>
      </c>
      <c r="W79" s="78"/>
      <c r="X79" s="42">
        <v>4</v>
      </c>
      <c r="Y79" s="42">
        <v>1</v>
      </c>
      <c r="Z79" s="43">
        <f>Y79/X79*1.96</f>
        <v>0.49</v>
      </c>
      <c r="AA79" s="78"/>
      <c r="AB79" s="115">
        <f t="shared" si="59"/>
        <v>3397</v>
      </c>
      <c r="AC79" s="56">
        <v>84</v>
      </c>
      <c r="AD79" s="43">
        <f t="shared" si="60"/>
        <v>4.8466293788637031E-2</v>
      </c>
    </row>
    <row r="80" spans="1:30" ht="11.25" customHeight="1" x14ac:dyDescent="0.2">
      <c r="A80" s="59">
        <v>1998</v>
      </c>
      <c r="B80" s="73"/>
      <c r="C80" s="77">
        <v>15</v>
      </c>
      <c r="D80" s="115">
        <v>1141</v>
      </c>
      <c r="E80" s="42">
        <v>21</v>
      </c>
      <c r="F80" s="43">
        <f t="shared" si="55"/>
        <v>3.6073619631901845E-2</v>
      </c>
      <c r="G80" s="39"/>
      <c r="H80" s="115">
        <v>4036</v>
      </c>
      <c r="I80" s="42">
        <v>113</v>
      </c>
      <c r="J80" s="43">
        <f t="shared" si="56"/>
        <v>5.4876114965312195E-2</v>
      </c>
      <c r="K80" s="78"/>
      <c r="L80" s="42">
        <v>1</v>
      </c>
      <c r="M80" s="42">
        <v>0</v>
      </c>
      <c r="N80" s="43">
        <f>M80/L80*1.96</f>
        <v>0</v>
      </c>
      <c r="O80" s="78"/>
      <c r="P80" s="42">
        <v>649</v>
      </c>
      <c r="Q80" s="42">
        <v>19</v>
      </c>
      <c r="R80" s="43">
        <f t="shared" si="57"/>
        <v>5.738058551617873E-2</v>
      </c>
      <c r="S80" s="78"/>
      <c r="T80" s="42">
        <v>80</v>
      </c>
      <c r="U80" s="42">
        <v>10</v>
      </c>
      <c r="V80" s="43">
        <f t="shared" si="58"/>
        <v>0.245</v>
      </c>
      <c r="W80" s="78"/>
      <c r="X80" s="42">
        <v>29</v>
      </c>
      <c r="Y80" s="42">
        <v>2</v>
      </c>
      <c r="Z80" s="43">
        <f>Y80/X80*1.96</f>
        <v>0.13517241379310344</v>
      </c>
      <c r="AA80" s="78"/>
      <c r="AB80" s="115">
        <f t="shared" si="59"/>
        <v>4795</v>
      </c>
      <c r="AC80" s="56">
        <v>117</v>
      </c>
      <c r="AD80" s="43">
        <f t="shared" si="60"/>
        <v>4.7824817518248179E-2</v>
      </c>
    </row>
    <row r="81" spans="1:30" ht="11.25" customHeight="1" x14ac:dyDescent="0.2">
      <c r="A81" s="59">
        <v>1999</v>
      </c>
      <c r="B81" s="73"/>
      <c r="C81" s="77">
        <v>16</v>
      </c>
      <c r="D81" s="115">
        <v>432</v>
      </c>
      <c r="E81" s="42">
        <v>16</v>
      </c>
      <c r="F81" s="43">
        <f t="shared" si="55"/>
        <v>7.2592592592592584E-2</v>
      </c>
      <c r="G81" s="39"/>
      <c r="H81" s="115">
        <v>1083</v>
      </c>
      <c r="I81" s="42">
        <v>138</v>
      </c>
      <c r="J81" s="43">
        <f t="shared" si="56"/>
        <v>0.24975069252077564</v>
      </c>
      <c r="K81" s="78"/>
      <c r="L81" s="42">
        <v>0</v>
      </c>
      <c r="M81" s="42">
        <v>0</v>
      </c>
      <c r="N81" s="43"/>
      <c r="O81" s="78"/>
      <c r="P81" s="42">
        <v>17</v>
      </c>
      <c r="Q81" s="42">
        <v>3</v>
      </c>
      <c r="R81" s="43">
        <f t="shared" si="57"/>
        <v>0.34588235294117647</v>
      </c>
      <c r="S81" s="78"/>
      <c r="T81" s="42">
        <v>12</v>
      </c>
      <c r="U81" s="42">
        <v>7</v>
      </c>
      <c r="V81" s="43">
        <f t="shared" si="58"/>
        <v>1.1433333333333333</v>
      </c>
      <c r="W81" s="78"/>
      <c r="X81" s="42">
        <v>0</v>
      </c>
      <c r="Y81" s="42">
        <v>0</v>
      </c>
      <c r="Z81" s="43"/>
      <c r="AA81" s="78"/>
      <c r="AB81" s="115">
        <f t="shared" si="59"/>
        <v>1112</v>
      </c>
      <c r="AC81" s="56">
        <v>139</v>
      </c>
      <c r="AD81" s="43">
        <f t="shared" si="60"/>
        <v>0.245</v>
      </c>
    </row>
    <row r="82" spans="1:30" ht="11.25" customHeight="1" x14ac:dyDescent="0.2">
      <c r="A82" s="59">
        <v>2000</v>
      </c>
      <c r="B82" s="73"/>
      <c r="C82" s="77">
        <v>16</v>
      </c>
      <c r="D82" s="115">
        <v>1054</v>
      </c>
      <c r="E82" s="42">
        <v>25</v>
      </c>
      <c r="F82" s="43">
        <f t="shared" si="55"/>
        <v>4.6489563567362432E-2</v>
      </c>
      <c r="G82" s="39"/>
      <c r="H82" s="115">
        <v>6925</v>
      </c>
      <c r="I82" s="42">
        <v>211</v>
      </c>
      <c r="J82" s="43">
        <f t="shared" si="56"/>
        <v>5.9719855595667871E-2</v>
      </c>
      <c r="K82" s="78"/>
      <c r="L82" s="42">
        <v>0</v>
      </c>
      <c r="M82" s="42">
        <v>0</v>
      </c>
      <c r="N82" s="43"/>
      <c r="O82" s="78"/>
      <c r="P82" s="42">
        <v>958</v>
      </c>
      <c r="Q82" s="42">
        <v>72</v>
      </c>
      <c r="R82" s="43">
        <f t="shared" si="57"/>
        <v>0.14730688935281835</v>
      </c>
      <c r="S82" s="78"/>
      <c r="T82" s="42">
        <v>83</v>
      </c>
      <c r="U82" s="42">
        <v>12</v>
      </c>
      <c r="V82" s="43">
        <f t="shared" si="58"/>
        <v>0.28337349397590361</v>
      </c>
      <c r="W82" s="78"/>
      <c r="X82" s="42">
        <v>29</v>
      </c>
      <c r="Y82" s="42">
        <v>3</v>
      </c>
      <c r="Z82" s="43">
        <f>Y82/X82*1.96</f>
        <v>0.20275862068965517</v>
      </c>
      <c r="AA82" s="78"/>
      <c r="AB82" s="115">
        <f t="shared" si="59"/>
        <v>7995</v>
      </c>
      <c r="AC82" s="56">
        <v>225</v>
      </c>
      <c r="AD82" s="43">
        <f t="shared" si="60"/>
        <v>5.5159474671669789E-2</v>
      </c>
    </row>
    <row r="83" spans="1:30" ht="11.25" customHeight="1" x14ac:dyDescent="0.2">
      <c r="A83" s="65">
        <v>2001</v>
      </c>
      <c r="B83" s="73"/>
      <c r="C83" s="77">
        <v>3</v>
      </c>
      <c r="D83" s="115">
        <v>131</v>
      </c>
      <c r="E83" s="42">
        <v>7</v>
      </c>
      <c r="F83" s="43">
        <f t="shared" si="55"/>
        <v>0.10473282442748091</v>
      </c>
      <c r="G83" s="39"/>
      <c r="H83" s="115">
        <v>436</v>
      </c>
      <c r="I83" s="42">
        <v>40</v>
      </c>
      <c r="J83" s="43">
        <f t="shared" si="56"/>
        <v>0.1798165137614679</v>
      </c>
      <c r="K83" s="78"/>
      <c r="L83" s="42">
        <v>0</v>
      </c>
      <c r="M83" s="42">
        <v>0</v>
      </c>
      <c r="N83" s="43"/>
      <c r="O83" s="78"/>
      <c r="P83" s="42">
        <v>18</v>
      </c>
      <c r="Q83" s="42">
        <v>7</v>
      </c>
      <c r="R83" s="43">
        <f t="shared" si="57"/>
        <v>0.76222222222222225</v>
      </c>
      <c r="S83" s="78"/>
      <c r="T83" s="42">
        <v>2</v>
      </c>
      <c r="U83" s="42">
        <v>0</v>
      </c>
      <c r="V83" s="43">
        <f t="shared" si="58"/>
        <v>0</v>
      </c>
      <c r="W83" s="78"/>
      <c r="X83" s="42">
        <v>1</v>
      </c>
      <c r="Y83" s="42">
        <v>0</v>
      </c>
      <c r="Z83" s="43">
        <f>Y83/X83*1.96</f>
        <v>0</v>
      </c>
      <c r="AA83" s="78"/>
      <c r="AB83" s="115">
        <f t="shared" si="59"/>
        <v>457</v>
      </c>
      <c r="AC83" s="56">
        <v>41</v>
      </c>
      <c r="AD83" s="43">
        <f t="shared" si="60"/>
        <v>0.17584245076586433</v>
      </c>
    </row>
    <row r="84" spans="1:30" s="148" customFormat="1" ht="9.75" customHeight="1" x14ac:dyDescent="0.2">
      <c r="A84" s="140">
        <v>2002</v>
      </c>
      <c r="B84" s="141"/>
      <c r="C84" s="142">
        <v>0</v>
      </c>
      <c r="D84" s="143" t="s">
        <v>24</v>
      </c>
      <c r="E84" s="144" t="s">
        <v>24</v>
      </c>
      <c r="F84" s="145" t="s">
        <v>24</v>
      </c>
      <c r="G84" s="146"/>
      <c r="H84" s="143" t="s">
        <v>24</v>
      </c>
      <c r="I84" s="144" t="s">
        <v>24</v>
      </c>
      <c r="J84" s="145" t="s">
        <v>24</v>
      </c>
      <c r="K84" s="147"/>
      <c r="L84" s="144" t="s">
        <v>24</v>
      </c>
      <c r="M84" s="144" t="s">
        <v>24</v>
      </c>
      <c r="N84" s="145" t="s">
        <v>24</v>
      </c>
      <c r="O84" s="147"/>
      <c r="P84" s="144" t="s">
        <v>24</v>
      </c>
      <c r="Q84" s="144" t="s">
        <v>24</v>
      </c>
      <c r="R84" s="145" t="s">
        <v>24</v>
      </c>
      <c r="S84" s="147"/>
      <c r="T84" s="144" t="s">
        <v>24</v>
      </c>
      <c r="U84" s="144" t="s">
        <v>24</v>
      </c>
      <c r="V84" s="145" t="s">
        <v>24</v>
      </c>
      <c r="W84" s="147"/>
      <c r="X84" s="144" t="s">
        <v>24</v>
      </c>
      <c r="Y84" s="144" t="s">
        <v>24</v>
      </c>
      <c r="Z84" s="145" t="s">
        <v>24</v>
      </c>
      <c r="AA84" s="147"/>
      <c r="AB84" s="143" t="s">
        <v>24</v>
      </c>
      <c r="AC84" s="144" t="s">
        <v>24</v>
      </c>
      <c r="AD84" s="145" t="s">
        <v>24</v>
      </c>
    </row>
    <row r="85" spans="1:30" s="148" customFormat="1" ht="9.75" customHeight="1" x14ac:dyDescent="0.2">
      <c r="A85" s="149">
        <v>2003</v>
      </c>
      <c r="B85" s="150"/>
      <c r="C85" s="151">
        <v>0</v>
      </c>
      <c r="D85" s="143" t="s">
        <v>24</v>
      </c>
      <c r="E85" s="144" t="s">
        <v>24</v>
      </c>
      <c r="F85" s="145" t="s">
        <v>24</v>
      </c>
      <c r="G85" s="150"/>
      <c r="H85" s="143" t="s">
        <v>24</v>
      </c>
      <c r="I85" s="144" t="s">
        <v>24</v>
      </c>
      <c r="J85" s="145" t="s">
        <v>24</v>
      </c>
      <c r="K85" s="150"/>
      <c r="L85" s="144" t="s">
        <v>24</v>
      </c>
      <c r="M85" s="144" t="s">
        <v>24</v>
      </c>
      <c r="N85" s="145" t="s">
        <v>24</v>
      </c>
      <c r="O85" s="150"/>
      <c r="P85" s="144" t="s">
        <v>24</v>
      </c>
      <c r="Q85" s="144" t="s">
        <v>24</v>
      </c>
      <c r="R85" s="145" t="s">
        <v>24</v>
      </c>
      <c r="S85" s="150"/>
      <c r="T85" s="144" t="s">
        <v>24</v>
      </c>
      <c r="U85" s="144" t="s">
        <v>24</v>
      </c>
      <c r="V85" s="145" t="s">
        <v>24</v>
      </c>
      <c r="W85" s="150"/>
      <c r="X85" s="144" t="s">
        <v>24</v>
      </c>
      <c r="Y85" s="144" t="s">
        <v>24</v>
      </c>
      <c r="Z85" s="145" t="s">
        <v>24</v>
      </c>
      <c r="AA85" s="150"/>
      <c r="AB85" s="143" t="s">
        <v>24</v>
      </c>
      <c r="AC85" s="144" t="s">
        <v>24</v>
      </c>
      <c r="AD85" s="145" t="s">
        <v>24</v>
      </c>
    </row>
    <row r="86" spans="1:30" s="148" customFormat="1" ht="9.75" customHeight="1" x14ac:dyDescent="0.2">
      <c r="A86" s="149">
        <v>2004</v>
      </c>
      <c r="B86" s="150"/>
      <c r="C86" s="151">
        <v>0</v>
      </c>
      <c r="D86" s="143" t="s">
        <v>24</v>
      </c>
      <c r="E86" s="144" t="s">
        <v>24</v>
      </c>
      <c r="F86" s="145" t="s">
        <v>24</v>
      </c>
      <c r="G86" s="150"/>
      <c r="H86" s="143" t="s">
        <v>24</v>
      </c>
      <c r="I86" s="144" t="s">
        <v>24</v>
      </c>
      <c r="J86" s="145" t="s">
        <v>24</v>
      </c>
      <c r="K86" s="150"/>
      <c r="L86" s="144" t="s">
        <v>24</v>
      </c>
      <c r="M86" s="144" t="s">
        <v>24</v>
      </c>
      <c r="N86" s="145" t="s">
        <v>24</v>
      </c>
      <c r="O86" s="150"/>
      <c r="P86" s="144" t="s">
        <v>24</v>
      </c>
      <c r="Q86" s="144" t="s">
        <v>24</v>
      </c>
      <c r="R86" s="145" t="s">
        <v>24</v>
      </c>
      <c r="S86" s="150"/>
      <c r="T86" s="144" t="s">
        <v>24</v>
      </c>
      <c r="U86" s="144" t="s">
        <v>24</v>
      </c>
      <c r="V86" s="145" t="s">
        <v>24</v>
      </c>
      <c r="W86" s="150"/>
      <c r="X86" s="144" t="s">
        <v>24</v>
      </c>
      <c r="Y86" s="144" t="s">
        <v>24</v>
      </c>
      <c r="Z86" s="145" t="s">
        <v>24</v>
      </c>
      <c r="AA86" s="150"/>
      <c r="AB86" s="143" t="s">
        <v>24</v>
      </c>
      <c r="AC86" s="144" t="s">
        <v>24</v>
      </c>
      <c r="AD86" s="145" t="s">
        <v>24</v>
      </c>
    </row>
    <row r="87" spans="1:30" s="148" customFormat="1" ht="9.75" customHeight="1" x14ac:dyDescent="0.2">
      <c r="A87" s="149">
        <v>2005</v>
      </c>
      <c r="B87" s="150"/>
      <c r="C87" s="151">
        <v>0</v>
      </c>
      <c r="D87" s="143" t="s">
        <v>24</v>
      </c>
      <c r="E87" s="144" t="s">
        <v>24</v>
      </c>
      <c r="F87" s="145" t="s">
        <v>24</v>
      </c>
      <c r="G87" s="150"/>
      <c r="H87" s="143" t="s">
        <v>24</v>
      </c>
      <c r="I87" s="144" t="s">
        <v>24</v>
      </c>
      <c r="J87" s="145" t="s">
        <v>24</v>
      </c>
      <c r="K87" s="150"/>
      <c r="L87" s="144" t="s">
        <v>24</v>
      </c>
      <c r="M87" s="144" t="s">
        <v>24</v>
      </c>
      <c r="N87" s="145" t="s">
        <v>24</v>
      </c>
      <c r="O87" s="150"/>
      <c r="P87" s="144" t="s">
        <v>24</v>
      </c>
      <c r="Q87" s="144" t="s">
        <v>24</v>
      </c>
      <c r="R87" s="145" t="s">
        <v>24</v>
      </c>
      <c r="S87" s="150"/>
      <c r="T87" s="144" t="s">
        <v>24</v>
      </c>
      <c r="U87" s="144" t="s">
        <v>24</v>
      </c>
      <c r="V87" s="145" t="s">
        <v>24</v>
      </c>
      <c r="W87" s="150"/>
      <c r="X87" s="144" t="s">
        <v>24</v>
      </c>
      <c r="Y87" s="144" t="s">
        <v>24</v>
      </c>
      <c r="Z87" s="145" t="s">
        <v>24</v>
      </c>
      <c r="AA87" s="150"/>
      <c r="AB87" s="143" t="s">
        <v>24</v>
      </c>
      <c r="AC87" s="144" t="s">
        <v>24</v>
      </c>
      <c r="AD87" s="145" t="s">
        <v>24</v>
      </c>
    </row>
    <row r="88" spans="1:30" s="148" customFormat="1" ht="9.75" customHeight="1" x14ac:dyDescent="0.2">
      <c r="A88" s="149">
        <v>2006</v>
      </c>
      <c r="B88" s="150"/>
      <c r="C88" s="151">
        <v>0</v>
      </c>
      <c r="D88" s="143" t="s">
        <v>24</v>
      </c>
      <c r="E88" s="144" t="s">
        <v>24</v>
      </c>
      <c r="F88" s="145" t="s">
        <v>24</v>
      </c>
      <c r="G88" s="150"/>
      <c r="H88" s="143" t="s">
        <v>24</v>
      </c>
      <c r="I88" s="144" t="s">
        <v>24</v>
      </c>
      <c r="J88" s="145" t="s">
        <v>24</v>
      </c>
      <c r="K88" s="150"/>
      <c r="L88" s="144" t="s">
        <v>24</v>
      </c>
      <c r="M88" s="144" t="s">
        <v>24</v>
      </c>
      <c r="N88" s="145" t="s">
        <v>24</v>
      </c>
      <c r="O88" s="150"/>
      <c r="P88" s="144" t="s">
        <v>24</v>
      </c>
      <c r="Q88" s="144" t="s">
        <v>24</v>
      </c>
      <c r="R88" s="145" t="s">
        <v>24</v>
      </c>
      <c r="S88" s="150"/>
      <c r="T88" s="144" t="s">
        <v>24</v>
      </c>
      <c r="U88" s="144" t="s">
        <v>24</v>
      </c>
      <c r="V88" s="145" t="s">
        <v>24</v>
      </c>
      <c r="W88" s="150"/>
      <c r="X88" s="144" t="s">
        <v>24</v>
      </c>
      <c r="Y88" s="144" t="s">
        <v>24</v>
      </c>
      <c r="Z88" s="145" t="s">
        <v>24</v>
      </c>
      <c r="AA88" s="150"/>
      <c r="AB88" s="143" t="s">
        <v>24</v>
      </c>
      <c r="AC88" s="144" t="s">
        <v>24</v>
      </c>
      <c r="AD88" s="145" t="s">
        <v>24</v>
      </c>
    </row>
    <row r="89" spans="1:30" s="148" customFormat="1" ht="9.75" customHeight="1" x14ac:dyDescent="0.2">
      <c r="A89" s="149">
        <v>2007</v>
      </c>
      <c r="B89" s="150"/>
      <c r="C89" s="151">
        <v>0</v>
      </c>
      <c r="D89" s="143" t="s">
        <v>24</v>
      </c>
      <c r="E89" s="144" t="s">
        <v>24</v>
      </c>
      <c r="F89" s="145" t="s">
        <v>24</v>
      </c>
      <c r="G89" s="150"/>
      <c r="H89" s="143" t="s">
        <v>24</v>
      </c>
      <c r="I89" s="144" t="s">
        <v>24</v>
      </c>
      <c r="J89" s="145" t="s">
        <v>24</v>
      </c>
      <c r="K89" s="150"/>
      <c r="L89" s="144" t="s">
        <v>24</v>
      </c>
      <c r="M89" s="144" t="s">
        <v>24</v>
      </c>
      <c r="N89" s="145" t="s">
        <v>24</v>
      </c>
      <c r="O89" s="150"/>
      <c r="P89" s="144" t="s">
        <v>24</v>
      </c>
      <c r="Q89" s="144" t="s">
        <v>24</v>
      </c>
      <c r="R89" s="145" t="s">
        <v>24</v>
      </c>
      <c r="S89" s="150"/>
      <c r="T89" s="144" t="s">
        <v>24</v>
      </c>
      <c r="U89" s="144" t="s">
        <v>24</v>
      </c>
      <c r="V89" s="145" t="s">
        <v>24</v>
      </c>
      <c r="W89" s="150"/>
      <c r="X89" s="144" t="s">
        <v>24</v>
      </c>
      <c r="Y89" s="144" t="s">
        <v>24</v>
      </c>
      <c r="Z89" s="145" t="s">
        <v>24</v>
      </c>
      <c r="AA89" s="150"/>
      <c r="AB89" s="143" t="s">
        <v>24</v>
      </c>
      <c r="AC89" s="144" t="s">
        <v>24</v>
      </c>
      <c r="AD89" s="145" t="s">
        <v>24</v>
      </c>
    </row>
    <row r="90" spans="1:30" s="148" customFormat="1" ht="9.75" customHeight="1" x14ac:dyDescent="0.2">
      <c r="A90" s="149">
        <v>2008</v>
      </c>
      <c r="B90" s="150"/>
      <c r="C90" s="151">
        <v>0</v>
      </c>
      <c r="D90" s="143" t="s">
        <v>24</v>
      </c>
      <c r="E90" s="144" t="s">
        <v>24</v>
      </c>
      <c r="F90" s="145" t="s">
        <v>24</v>
      </c>
      <c r="G90" s="150"/>
      <c r="H90" s="143" t="s">
        <v>24</v>
      </c>
      <c r="I90" s="144" t="s">
        <v>24</v>
      </c>
      <c r="J90" s="145" t="s">
        <v>24</v>
      </c>
      <c r="K90" s="150"/>
      <c r="L90" s="144" t="s">
        <v>24</v>
      </c>
      <c r="M90" s="144" t="s">
        <v>24</v>
      </c>
      <c r="N90" s="145" t="s">
        <v>24</v>
      </c>
      <c r="O90" s="150"/>
      <c r="P90" s="144" t="s">
        <v>24</v>
      </c>
      <c r="Q90" s="144" t="s">
        <v>24</v>
      </c>
      <c r="R90" s="145" t="s">
        <v>24</v>
      </c>
      <c r="S90" s="150"/>
      <c r="T90" s="144" t="s">
        <v>24</v>
      </c>
      <c r="U90" s="144" t="s">
        <v>24</v>
      </c>
      <c r="V90" s="145" t="s">
        <v>24</v>
      </c>
      <c r="W90" s="150"/>
      <c r="X90" s="144" t="s">
        <v>24</v>
      </c>
      <c r="Y90" s="144" t="s">
        <v>24</v>
      </c>
      <c r="Z90" s="145" t="s">
        <v>24</v>
      </c>
      <c r="AA90" s="150"/>
      <c r="AB90" s="143" t="s">
        <v>24</v>
      </c>
      <c r="AC90" s="144" t="s">
        <v>24</v>
      </c>
      <c r="AD90" s="145" t="s">
        <v>24</v>
      </c>
    </row>
    <row r="91" spans="1:30" ht="11.25" customHeight="1" x14ac:dyDescent="0.2">
      <c r="A91" s="72">
        <v>2009</v>
      </c>
      <c r="B91" s="82"/>
      <c r="C91" s="80">
        <v>7</v>
      </c>
      <c r="D91" s="47">
        <v>1452</v>
      </c>
      <c r="E91" s="79">
        <v>8</v>
      </c>
      <c r="F91" s="43">
        <f t="shared" si="55"/>
        <v>1.0798898071625344E-2</v>
      </c>
      <c r="G91" s="82"/>
      <c r="H91" s="47">
        <v>9898</v>
      </c>
      <c r="I91" s="105">
        <v>73</v>
      </c>
      <c r="J91" s="43">
        <f t="shared" si="56"/>
        <v>1.4455445544554456E-2</v>
      </c>
      <c r="K91" s="82"/>
      <c r="L91" s="105">
        <v>10</v>
      </c>
      <c r="M91" s="105">
        <v>0</v>
      </c>
      <c r="N91" s="43">
        <f>M91/L91*1.96</f>
        <v>0</v>
      </c>
      <c r="O91" s="82"/>
      <c r="P91" s="105">
        <v>53</v>
      </c>
      <c r="Q91" s="105">
        <v>6</v>
      </c>
      <c r="R91" s="106">
        <f t="shared" si="57"/>
        <v>0.22188679245283019</v>
      </c>
      <c r="S91" s="107"/>
      <c r="T91" s="105">
        <v>66</v>
      </c>
      <c r="U91" s="105">
        <v>3</v>
      </c>
      <c r="V91" s="106">
        <f t="shared" si="58"/>
        <v>8.9090909090909096E-2</v>
      </c>
      <c r="W91" s="107"/>
      <c r="X91" s="105">
        <v>33</v>
      </c>
      <c r="Y91" s="105">
        <v>5</v>
      </c>
      <c r="Z91" s="106">
        <f>Y91/X91*1.96</f>
        <v>0.29696969696969699</v>
      </c>
      <c r="AA91" s="107"/>
      <c r="AB91" s="47">
        <f>X91+T91+P91+L91+H91</f>
        <v>10060</v>
      </c>
      <c r="AC91" s="105">
        <v>73</v>
      </c>
      <c r="AD91" s="106">
        <f t="shared" si="60"/>
        <v>1.4222664015904572E-2</v>
      </c>
    </row>
    <row r="92" spans="1:30" ht="11.25" customHeight="1" x14ac:dyDescent="0.2">
      <c r="A92" s="72">
        <v>2010</v>
      </c>
      <c r="B92" s="82"/>
      <c r="C92" s="80">
        <v>8</v>
      </c>
      <c r="D92" s="115">
        <v>2843</v>
      </c>
      <c r="E92" s="42">
        <v>14</v>
      </c>
      <c r="F92" s="43">
        <f t="shared" ref="F92:F93" si="61">E92/D92*1.96</f>
        <v>9.651776292648611E-3</v>
      </c>
      <c r="G92" s="82"/>
      <c r="H92" s="115">
        <v>23705</v>
      </c>
      <c r="I92" s="42">
        <v>161</v>
      </c>
      <c r="J92" s="43">
        <f t="shared" ref="J92:J93" si="62">I92/H92*1.96</f>
        <v>1.3311959502214723E-2</v>
      </c>
      <c r="K92" s="82"/>
      <c r="L92" s="41">
        <v>12</v>
      </c>
      <c r="M92" s="42">
        <v>2</v>
      </c>
      <c r="N92" s="43">
        <f>M92/L92*1.96</f>
        <v>0.32666666666666666</v>
      </c>
      <c r="O92" s="82"/>
      <c r="P92" s="41">
        <v>3576</v>
      </c>
      <c r="Q92" s="42">
        <v>84</v>
      </c>
      <c r="R92" s="43">
        <f t="shared" ref="R92:R93" si="63">Q92/P92*1.96</f>
        <v>4.6040268456375842E-2</v>
      </c>
      <c r="S92" s="82"/>
      <c r="T92" s="41">
        <v>1721</v>
      </c>
      <c r="U92" s="42">
        <v>28</v>
      </c>
      <c r="V92" s="43">
        <f t="shared" ref="V92:V93" si="64">U92/T92*1.96</f>
        <v>3.1888436955258566E-2</v>
      </c>
      <c r="W92" s="82"/>
      <c r="X92" s="41">
        <v>290</v>
      </c>
      <c r="Y92" s="42">
        <v>9</v>
      </c>
      <c r="Z92" s="43">
        <f>Y92/X92*1.96</f>
        <v>6.0827586206896551E-2</v>
      </c>
      <c r="AA92" s="82"/>
      <c r="AB92" s="115">
        <v>29303</v>
      </c>
      <c r="AC92" s="56">
        <v>184</v>
      </c>
      <c r="AD92" s="43">
        <f t="shared" ref="AD92:AD93" si="65">AC92/AB92*1.96</f>
        <v>1.230727229293929E-2</v>
      </c>
    </row>
    <row r="93" spans="1:30" ht="11.25" customHeight="1" x14ac:dyDescent="0.2">
      <c r="A93" s="72">
        <v>2011</v>
      </c>
      <c r="B93" s="82"/>
      <c r="C93" s="80">
        <v>3</v>
      </c>
      <c r="D93" s="115">
        <v>1379</v>
      </c>
      <c r="E93" s="42">
        <v>14</v>
      </c>
      <c r="F93" s="43">
        <f t="shared" si="61"/>
        <v>1.9898477157360404E-2</v>
      </c>
      <c r="G93" s="82"/>
      <c r="H93" s="115">
        <v>5236</v>
      </c>
      <c r="I93" s="42">
        <v>86</v>
      </c>
      <c r="J93" s="43">
        <f t="shared" si="62"/>
        <v>3.2192513368983953E-2</v>
      </c>
      <c r="K93" s="82"/>
      <c r="L93" s="41">
        <v>2</v>
      </c>
      <c r="M93" s="42">
        <v>0</v>
      </c>
      <c r="N93" s="43">
        <f>M93/L93*1.96</f>
        <v>0</v>
      </c>
      <c r="O93" s="82"/>
      <c r="P93" s="41">
        <v>905</v>
      </c>
      <c r="Q93" s="42">
        <v>29</v>
      </c>
      <c r="R93" s="43">
        <f t="shared" si="63"/>
        <v>6.2806629834254141E-2</v>
      </c>
      <c r="S93" s="82"/>
      <c r="T93" s="41">
        <v>155</v>
      </c>
      <c r="U93" s="42">
        <v>10</v>
      </c>
      <c r="V93" s="43">
        <f t="shared" si="64"/>
        <v>0.12645161290322579</v>
      </c>
      <c r="W93" s="82"/>
      <c r="X93" s="41">
        <v>72</v>
      </c>
      <c r="Y93" s="42">
        <v>7</v>
      </c>
      <c r="Z93" s="43">
        <f>Y93/X93*1.96</f>
        <v>0.19055555555555556</v>
      </c>
      <c r="AA93" s="82"/>
      <c r="AB93" s="115">
        <v>6371</v>
      </c>
      <c r="AC93" s="56">
        <v>92</v>
      </c>
      <c r="AD93" s="43">
        <f t="shared" si="65"/>
        <v>2.8303249097472925E-2</v>
      </c>
    </row>
    <row r="94" spans="1:30" s="88" customFormat="1" ht="11.25" customHeight="1" x14ac:dyDescent="0.2">
      <c r="A94" s="92">
        <v>2012</v>
      </c>
      <c r="B94" s="95"/>
      <c r="C94" s="96">
        <v>0</v>
      </c>
      <c r="D94" s="158" t="s">
        <v>24</v>
      </c>
      <c r="E94" s="159" t="s">
        <v>24</v>
      </c>
      <c r="F94" s="160" t="s">
        <v>24</v>
      </c>
      <c r="G94" s="161"/>
      <c r="H94" s="158" t="s">
        <v>24</v>
      </c>
      <c r="I94" s="159" t="s">
        <v>24</v>
      </c>
      <c r="J94" s="160" t="s">
        <v>24</v>
      </c>
      <c r="K94" s="161"/>
      <c r="L94" s="159" t="s">
        <v>24</v>
      </c>
      <c r="M94" s="159" t="s">
        <v>24</v>
      </c>
      <c r="N94" s="160" t="s">
        <v>24</v>
      </c>
      <c r="O94" s="161"/>
      <c r="P94" s="159" t="s">
        <v>24</v>
      </c>
      <c r="Q94" s="159" t="s">
        <v>24</v>
      </c>
      <c r="R94" s="160" t="s">
        <v>24</v>
      </c>
      <c r="S94" s="161"/>
      <c r="T94" s="159" t="s">
        <v>24</v>
      </c>
      <c r="U94" s="159" t="s">
        <v>24</v>
      </c>
      <c r="V94" s="160" t="s">
        <v>24</v>
      </c>
      <c r="W94" s="161"/>
      <c r="X94" s="159" t="s">
        <v>24</v>
      </c>
      <c r="Y94" s="159" t="s">
        <v>24</v>
      </c>
      <c r="Z94" s="160" t="s">
        <v>24</v>
      </c>
      <c r="AA94" s="161"/>
      <c r="AB94" s="158" t="s">
        <v>24</v>
      </c>
      <c r="AC94" s="159" t="s">
        <v>24</v>
      </c>
      <c r="AD94" s="160" t="s">
        <v>24</v>
      </c>
    </row>
    <row r="95" spans="1:30" ht="11.25" customHeight="1" x14ac:dyDescent="0.2">
      <c r="A95" s="13" t="s">
        <v>13</v>
      </c>
      <c r="B95" s="48"/>
      <c r="C95" s="48">
        <f>MIN(C78:C94)</f>
        <v>0</v>
      </c>
      <c r="D95" s="117">
        <f t="shared" ref="D95:AB95" si="66">MIN(D78:D94)</f>
        <v>131</v>
      </c>
      <c r="E95" s="48"/>
      <c r="F95" s="128"/>
      <c r="G95" s="48">
        <f t="shared" si="66"/>
        <v>0</v>
      </c>
      <c r="H95" s="117">
        <f t="shared" si="66"/>
        <v>436</v>
      </c>
      <c r="I95" s="48"/>
      <c r="J95" s="128"/>
      <c r="K95" s="48">
        <f t="shared" si="66"/>
        <v>0</v>
      </c>
      <c r="L95" s="48">
        <f t="shared" si="66"/>
        <v>0</v>
      </c>
      <c r="M95" s="48"/>
      <c r="N95" s="128"/>
      <c r="O95" s="48">
        <f t="shared" si="66"/>
        <v>0</v>
      </c>
      <c r="P95" s="48">
        <f t="shared" si="66"/>
        <v>17</v>
      </c>
      <c r="Q95" s="48"/>
      <c r="R95" s="128"/>
      <c r="S95" s="48">
        <f t="shared" si="66"/>
        <v>0</v>
      </c>
      <c r="T95" s="48">
        <f t="shared" si="66"/>
        <v>2</v>
      </c>
      <c r="U95" s="48"/>
      <c r="V95" s="128"/>
      <c r="W95" s="48">
        <f t="shared" si="66"/>
        <v>0</v>
      </c>
      <c r="X95" s="48">
        <f t="shared" si="66"/>
        <v>0</v>
      </c>
      <c r="Y95" s="48"/>
      <c r="Z95" s="128"/>
      <c r="AA95" s="48">
        <f t="shared" si="66"/>
        <v>0</v>
      </c>
      <c r="AB95" s="117">
        <f t="shared" si="66"/>
        <v>457</v>
      </c>
      <c r="AC95" s="48"/>
      <c r="AD95" s="128"/>
    </row>
    <row r="96" spans="1:30" ht="11.25" customHeight="1" x14ac:dyDescent="0.2">
      <c r="A96" s="16" t="s">
        <v>14</v>
      </c>
      <c r="B96" s="11"/>
      <c r="C96" s="11">
        <f>AVERAGE(C78:C94)</f>
        <v>6.0588235294117645</v>
      </c>
      <c r="D96" s="114">
        <f>AVERAGE(D78:D94)</f>
        <v>1463.5555555555557</v>
      </c>
      <c r="E96" s="11"/>
      <c r="F96" s="28"/>
      <c r="G96" s="11"/>
      <c r="H96" s="114">
        <f>AVERAGE(H78:H94)</f>
        <v>7984</v>
      </c>
      <c r="I96" s="11"/>
      <c r="J96" s="28"/>
      <c r="K96" s="11"/>
      <c r="L96" s="11">
        <f>AVERAGE(L78:L94)</f>
        <v>6.8888888888888893</v>
      </c>
      <c r="M96" s="11"/>
      <c r="N96" s="28"/>
      <c r="O96" s="11"/>
      <c r="P96" s="11">
        <f>AVERAGE(P78:P94)</f>
        <v>961.44444444444446</v>
      </c>
      <c r="Q96" s="11"/>
      <c r="R96" s="28"/>
      <c r="S96" s="11"/>
      <c r="T96" s="11">
        <f>AVERAGE(T78:T94)</f>
        <v>278.11111111111109</v>
      </c>
      <c r="U96" s="11"/>
      <c r="V96" s="28"/>
      <c r="W96" s="11"/>
      <c r="X96" s="11">
        <f>AVERAGE(X78:X94)</f>
        <v>67.888888888888886</v>
      </c>
      <c r="Y96" s="11"/>
      <c r="Z96" s="28"/>
      <c r="AA96" s="11"/>
      <c r="AB96" s="114">
        <f>AVERAGE(AB78:AB94)</f>
        <v>9298.3333333333339</v>
      </c>
      <c r="AC96" s="11"/>
      <c r="AD96" s="28"/>
    </row>
    <row r="97" spans="1:35" ht="11.25" customHeight="1" x14ac:dyDescent="0.2">
      <c r="A97" s="19" t="s">
        <v>15</v>
      </c>
      <c r="B97" s="30"/>
      <c r="C97" s="30">
        <f>MAX(C78:C94)</f>
        <v>22</v>
      </c>
      <c r="D97" s="118">
        <f t="shared" ref="D97:AB97" si="67">MAX(D78:D94)</f>
        <v>3749</v>
      </c>
      <c r="E97" s="30"/>
      <c r="F97" s="129"/>
      <c r="G97" s="30">
        <f t="shared" si="67"/>
        <v>0</v>
      </c>
      <c r="H97" s="118">
        <f t="shared" si="67"/>
        <v>23705</v>
      </c>
      <c r="I97" s="30"/>
      <c r="J97" s="129"/>
      <c r="K97" s="30">
        <f t="shared" si="67"/>
        <v>0</v>
      </c>
      <c r="L97" s="30">
        <f t="shared" si="67"/>
        <v>37</v>
      </c>
      <c r="M97" s="30"/>
      <c r="N97" s="129"/>
      <c r="O97" s="30">
        <f t="shared" si="67"/>
        <v>0</v>
      </c>
      <c r="P97" s="30">
        <f t="shared" si="67"/>
        <v>3576</v>
      </c>
      <c r="Q97" s="30"/>
      <c r="R97" s="129"/>
      <c r="S97" s="30">
        <f t="shared" si="67"/>
        <v>0</v>
      </c>
      <c r="T97" s="30">
        <f t="shared" si="67"/>
        <v>1721</v>
      </c>
      <c r="U97" s="30"/>
      <c r="V97" s="129"/>
      <c r="W97" s="30">
        <f t="shared" si="67"/>
        <v>0</v>
      </c>
      <c r="X97" s="30">
        <f t="shared" si="67"/>
        <v>290</v>
      </c>
      <c r="Y97" s="30"/>
      <c r="Z97" s="129"/>
      <c r="AA97" s="30">
        <f t="shared" si="67"/>
        <v>0</v>
      </c>
      <c r="AB97" s="118">
        <f t="shared" si="67"/>
        <v>29303</v>
      </c>
      <c r="AC97" s="30"/>
      <c r="AD97" s="129"/>
    </row>
    <row r="98" spans="1:35" ht="11.25" customHeight="1" x14ac:dyDescent="0.2">
      <c r="A98" s="6"/>
      <c r="B98" s="5"/>
      <c r="C98" s="5"/>
      <c r="D98" s="119"/>
      <c r="E98" s="5"/>
      <c r="F98" s="130"/>
      <c r="G98" s="5"/>
      <c r="H98" s="119"/>
      <c r="I98" s="5"/>
      <c r="J98" s="130"/>
      <c r="K98" s="5"/>
      <c r="L98" s="5"/>
      <c r="M98" s="5"/>
      <c r="N98" s="130"/>
      <c r="O98" s="5"/>
      <c r="P98" s="5"/>
      <c r="Q98" s="5"/>
      <c r="R98" s="130"/>
      <c r="S98" s="5"/>
      <c r="T98" s="5"/>
      <c r="U98" s="5"/>
      <c r="V98" s="130"/>
      <c r="W98" s="5"/>
      <c r="X98" s="5"/>
      <c r="Y98" s="5"/>
      <c r="Z98" s="130"/>
      <c r="AA98" s="5"/>
      <c r="AB98" s="119"/>
      <c r="AC98" s="5"/>
      <c r="AD98" s="130"/>
    </row>
    <row r="99" spans="1:35" ht="11.25" customHeight="1" x14ac:dyDescent="0.2">
      <c r="A99" s="32"/>
      <c r="B99" s="109"/>
      <c r="C99" s="109" t="s">
        <v>18</v>
      </c>
      <c r="D99" s="170" t="s">
        <v>1</v>
      </c>
      <c r="E99" s="170"/>
      <c r="F99" s="170"/>
      <c r="G99" s="34"/>
      <c r="H99" s="170" t="s">
        <v>2</v>
      </c>
      <c r="I99" s="170"/>
      <c r="J99" s="170"/>
      <c r="K99" s="34"/>
      <c r="L99" s="170" t="s">
        <v>3</v>
      </c>
      <c r="M99" s="170"/>
      <c r="N99" s="170"/>
      <c r="O99" s="34"/>
      <c r="P99" s="170" t="s">
        <v>4</v>
      </c>
      <c r="Q99" s="170"/>
      <c r="R99" s="170"/>
      <c r="S99" s="34"/>
      <c r="T99" s="170" t="s">
        <v>5</v>
      </c>
      <c r="U99" s="170"/>
      <c r="V99" s="170"/>
      <c r="W99" s="34"/>
      <c r="X99" s="170" t="s">
        <v>6</v>
      </c>
      <c r="Y99" s="170"/>
      <c r="Z99" s="170"/>
      <c r="AA99" s="34"/>
      <c r="AB99" s="170" t="s">
        <v>7</v>
      </c>
      <c r="AC99" s="170"/>
      <c r="AD99" s="170"/>
    </row>
    <row r="100" spans="1:35" ht="11.25" customHeight="1" x14ac:dyDescent="0.2">
      <c r="A100" s="35" t="s">
        <v>8</v>
      </c>
      <c r="B100" s="35"/>
      <c r="C100" s="35" t="s">
        <v>19</v>
      </c>
      <c r="D100" s="113" t="s">
        <v>9</v>
      </c>
      <c r="E100" s="35" t="s">
        <v>10</v>
      </c>
      <c r="F100" s="127" t="s">
        <v>20</v>
      </c>
      <c r="G100" s="35"/>
      <c r="H100" s="113" t="s">
        <v>9</v>
      </c>
      <c r="I100" s="35" t="s">
        <v>10</v>
      </c>
      <c r="J100" s="127" t="s">
        <v>20</v>
      </c>
      <c r="K100" s="35"/>
      <c r="L100" s="35" t="s">
        <v>9</v>
      </c>
      <c r="M100" s="35" t="s">
        <v>10</v>
      </c>
      <c r="N100" s="127" t="s">
        <v>20</v>
      </c>
      <c r="O100" s="35"/>
      <c r="P100" s="35" t="s">
        <v>9</v>
      </c>
      <c r="Q100" s="35" t="s">
        <v>10</v>
      </c>
      <c r="R100" s="127" t="s">
        <v>20</v>
      </c>
      <c r="S100" s="35"/>
      <c r="T100" s="35" t="s">
        <v>9</v>
      </c>
      <c r="U100" s="35" t="s">
        <v>10</v>
      </c>
      <c r="V100" s="127" t="s">
        <v>20</v>
      </c>
      <c r="W100" s="35"/>
      <c r="X100" s="35" t="s">
        <v>9</v>
      </c>
      <c r="Y100" s="35" t="s">
        <v>10</v>
      </c>
      <c r="Z100" s="127" t="s">
        <v>20</v>
      </c>
      <c r="AA100" s="35"/>
      <c r="AB100" s="113" t="s">
        <v>9</v>
      </c>
      <c r="AC100" s="35" t="s">
        <v>10</v>
      </c>
      <c r="AD100" s="127" t="s">
        <v>20</v>
      </c>
      <c r="AG100" s="5"/>
      <c r="AH100" s="5"/>
      <c r="AI100" s="5"/>
    </row>
    <row r="101" spans="1:35" ht="11.25" customHeight="1" x14ac:dyDescent="0.25">
      <c r="A101" s="49" t="s">
        <v>22</v>
      </c>
      <c r="B101" s="37"/>
      <c r="C101" s="37"/>
      <c r="D101" s="114"/>
      <c r="E101" s="37"/>
      <c r="F101" s="28"/>
      <c r="G101" s="37"/>
      <c r="H101" s="114"/>
      <c r="I101" s="37"/>
      <c r="J101" s="28"/>
      <c r="K101" s="37"/>
      <c r="L101" s="37"/>
      <c r="M101" s="37"/>
      <c r="N101" s="28"/>
      <c r="O101" s="37"/>
      <c r="P101" s="37"/>
      <c r="Q101" s="37"/>
      <c r="R101" s="28"/>
      <c r="S101" s="37"/>
      <c r="T101" s="37"/>
      <c r="U101" s="37"/>
      <c r="V101" s="28"/>
      <c r="W101" s="37"/>
      <c r="X101" s="37"/>
      <c r="Y101" s="37"/>
      <c r="Z101" s="28"/>
      <c r="AA101" s="58"/>
      <c r="AB101" s="122"/>
      <c r="AC101" s="58"/>
      <c r="AD101" s="29"/>
      <c r="AG101" s="5"/>
      <c r="AH101" s="5"/>
      <c r="AI101" s="5"/>
    </row>
    <row r="102" spans="1:35" ht="11.25" customHeight="1" x14ac:dyDescent="0.2">
      <c r="A102" s="59">
        <v>1996</v>
      </c>
      <c r="B102" s="60"/>
      <c r="C102" s="61" t="s">
        <v>24</v>
      </c>
      <c r="D102" s="121">
        <v>472.22012959999995</v>
      </c>
      <c r="E102" s="62">
        <v>32.959251200000004</v>
      </c>
      <c r="F102" s="43">
        <f t="shared" ref="F102:F115" si="68">E102/D102*1.96</f>
        <v>0.13680088649910024</v>
      </c>
      <c r="G102" s="62"/>
      <c r="H102" s="133">
        <v>4761.4559215999998</v>
      </c>
      <c r="I102" s="63">
        <v>462.82298240000006</v>
      </c>
      <c r="J102" s="43">
        <f t="shared" ref="J102:J115" si="69">I102/H102*1.96</f>
        <v>0.1905158969106186</v>
      </c>
      <c r="K102" s="63"/>
      <c r="L102" s="63">
        <v>23.554815999999999</v>
      </c>
      <c r="M102" s="63">
        <v>7.3526154080000001</v>
      </c>
      <c r="N102" s="43">
        <f t="shared" ref="N102:N115" si="70">M102/L102*1.96</f>
        <v>0.61181230198019809</v>
      </c>
      <c r="O102" s="63"/>
      <c r="P102" s="63">
        <v>131.235016</v>
      </c>
      <c r="Q102" s="63">
        <v>36.998260799999997</v>
      </c>
      <c r="R102" s="43">
        <f t="shared" ref="R102:R115" si="71">Q102/P102*1.96</f>
        <v>0.55257044482701168</v>
      </c>
      <c r="S102" s="63"/>
      <c r="T102" s="63">
        <v>126.74852320000001</v>
      </c>
      <c r="U102" s="63">
        <v>36.829179200000006</v>
      </c>
      <c r="V102" s="43">
        <f t="shared" ref="V102:V115" si="72">U102/T102*1.96</f>
        <v>0.56951504766723782</v>
      </c>
      <c r="W102" s="63"/>
      <c r="X102" s="63">
        <v>4.4866531360000002</v>
      </c>
      <c r="Y102" s="63">
        <v>2.7473282079999999</v>
      </c>
      <c r="Z102" s="43">
        <f t="shared" ref="Z102:Z115" si="73">Y102/X102*1.96</f>
        <v>1.2001737429786459</v>
      </c>
      <c r="AA102" s="63"/>
      <c r="AB102" s="121">
        <f t="shared" ref="AB102:AB110" si="74">SUM(H102,L102,P102,T102,X102)</f>
        <v>5047.4809299359995</v>
      </c>
      <c r="AC102" s="64">
        <f>SQRT(SUMSQ(E102,I102,M102,Q102,U102,Y102))</f>
        <v>466.98853710309254</v>
      </c>
      <c r="AD102" s="43">
        <f t="shared" ref="AD102:AD115" si="75">AC102/AB102*1.96</f>
        <v>0.18133749199398499</v>
      </c>
      <c r="AG102" s="5"/>
      <c r="AH102" s="5"/>
      <c r="AI102" s="5"/>
    </row>
    <row r="103" spans="1:35" ht="11.25" customHeight="1" x14ac:dyDescent="0.2">
      <c r="A103" s="59">
        <v>1997</v>
      </c>
      <c r="B103" s="60"/>
      <c r="C103" s="61" t="s">
        <v>24</v>
      </c>
      <c r="D103" s="121">
        <v>1003.2042845999999</v>
      </c>
      <c r="E103" s="62">
        <v>50.323278899999998</v>
      </c>
      <c r="F103" s="43">
        <f t="shared" si="68"/>
        <v>9.8318585913264339E-2</v>
      </c>
      <c r="G103" s="62"/>
      <c r="H103" s="133">
        <v>3310.0307892000001</v>
      </c>
      <c r="I103" s="63">
        <v>275.83142340000001</v>
      </c>
      <c r="J103" s="43">
        <f t="shared" si="69"/>
        <v>0.16333068309454141</v>
      </c>
      <c r="K103" s="63"/>
      <c r="L103" s="63">
        <v>0</v>
      </c>
      <c r="M103" s="63">
        <v>0</v>
      </c>
      <c r="N103" s="43">
        <v>0</v>
      </c>
      <c r="O103" s="63"/>
      <c r="P103" s="63">
        <v>63.987591000000002</v>
      </c>
      <c r="Q103" s="63">
        <v>14.089041111</v>
      </c>
      <c r="R103" s="43">
        <f t="shared" si="71"/>
        <v>0.43156055957099554</v>
      </c>
      <c r="S103" s="63"/>
      <c r="T103" s="63">
        <v>50.973747299999999</v>
      </c>
      <c r="U103" s="63">
        <v>20.7732156</v>
      </c>
      <c r="V103" s="43">
        <f t="shared" si="72"/>
        <v>0.79875435361606228</v>
      </c>
      <c r="W103" s="63"/>
      <c r="X103" s="63">
        <v>4.3381766580000001</v>
      </c>
      <c r="Y103" s="63">
        <v>3.0674508330000001</v>
      </c>
      <c r="Z103" s="43">
        <f t="shared" si="73"/>
        <v>1.385882619969599</v>
      </c>
      <c r="AA103" s="63"/>
      <c r="AB103" s="121">
        <f t="shared" si="74"/>
        <v>3429.3303041580002</v>
      </c>
      <c r="AC103" s="64">
        <f>SQRT(SUMSQ(E103,I103,M103,Q103,U103,Y103))</f>
        <v>281.52236741424588</v>
      </c>
      <c r="AD103" s="43">
        <f t="shared" si="75"/>
        <v>0.16090133967640682</v>
      </c>
    </row>
    <row r="104" spans="1:35" ht="11.25" customHeight="1" x14ac:dyDescent="0.2">
      <c r="A104" s="59">
        <v>1998</v>
      </c>
      <c r="B104" s="60"/>
      <c r="C104" s="61" t="s">
        <v>24</v>
      </c>
      <c r="D104" s="122">
        <v>921</v>
      </c>
      <c r="E104" s="64">
        <f>((8.25/100)/1.96)*D104</f>
        <v>38.766581632653065</v>
      </c>
      <c r="F104" s="43">
        <f t="shared" si="68"/>
        <v>8.2500000000000004E-2</v>
      </c>
      <c r="G104" s="62"/>
      <c r="H104" s="122">
        <v>7562</v>
      </c>
      <c r="I104" s="64">
        <f>((7.45/100)/1.96)*H104</f>
        <v>287.43316326530612</v>
      </c>
      <c r="J104" s="43">
        <f t="shared" si="69"/>
        <v>7.4499999999999997E-2</v>
      </c>
      <c r="K104" s="63"/>
      <c r="L104" s="64">
        <v>34</v>
      </c>
      <c r="M104" s="64">
        <f>((28.8/100)/1.96)*L104</f>
        <v>4.9959183673469392</v>
      </c>
      <c r="N104" s="43">
        <f t="shared" si="70"/>
        <v>0.28800000000000003</v>
      </c>
      <c r="O104" s="63"/>
      <c r="P104" s="64">
        <v>294</v>
      </c>
      <c r="Q104" s="64">
        <f>((51.19/100)/1.96)*P104</f>
        <v>76.784999999999997</v>
      </c>
      <c r="R104" s="43">
        <f t="shared" si="71"/>
        <v>0.51190000000000002</v>
      </c>
      <c r="S104" s="63"/>
      <c r="T104" s="64">
        <v>196</v>
      </c>
      <c r="U104" s="64">
        <f>((19.14/100)/1.96)*T104</f>
        <v>19.14</v>
      </c>
      <c r="V104" s="43">
        <f t="shared" si="72"/>
        <v>0.19140000000000001</v>
      </c>
      <c r="W104" s="63"/>
      <c r="X104" s="64">
        <v>20</v>
      </c>
      <c r="Y104" s="64">
        <f>((0/100)/1.96)*X104</f>
        <v>0</v>
      </c>
      <c r="Z104" s="43">
        <f t="shared" si="73"/>
        <v>0</v>
      </c>
      <c r="AA104" s="63"/>
      <c r="AB104" s="121">
        <f t="shared" si="74"/>
        <v>8106</v>
      </c>
      <c r="AC104" s="64">
        <f>SQRT(SUMSQ(E104,I104,M104,Q104,U104,Y104))</f>
        <v>300.679075130802</v>
      </c>
      <c r="AD104" s="43">
        <f t="shared" si="75"/>
        <v>7.2703057890003933E-2</v>
      </c>
    </row>
    <row r="105" spans="1:35" ht="11.25" customHeight="1" x14ac:dyDescent="0.2">
      <c r="A105" s="59">
        <v>1999</v>
      </c>
      <c r="B105" s="60"/>
      <c r="C105" s="61" t="s">
        <v>24</v>
      </c>
      <c r="D105" s="121">
        <v>684</v>
      </c>
      <c r="E105" s="62">
        <v>20</v>
      </c>
      <c r="F105" s="43">
        <f t="shared" si="68"/>
        <v>5.7309941520467832E-2</v>
      </c>
      <c r="G105" s="62"/>
      <c r="H105" s="133">
        <v>7994</v>
      </c>
      <c r="I105" s="63">
        <v>352</v>
      </c>
      <c r="J105" s="43">
        <f t="shared" si="69"/>
        <v>8.6304728546409817E-2</v>
      </c>
      <c r="K105" s="63"/>
      <c r="L105" s="63">
        <v>51</v>
      </c>
      <c r="M105" s="63">
        <v>5</v>
      </c>
      <c r="N105" s="43">
        <f t="shared" si="70"/>
        <v>0.19215686274509802</v>
      </c>
      <c r="O105" s="63"/>
      <c r="P105" s="63">
        <v>76</v>
      </c>
      <c r="Q105" s="63">
        <v>7</v>
      </c>
      <c r="R105" s="43">
        <f t="shared" si="71"/>
        <v>0.18052631578947367</v>
      </c>
      <c r="S105" s="63"/>
      <c r="T105" s="63">
        <v>126</v>
      </c>
      <c r="U105" s="63">
        <v>2</v>
      </c>
      <c r="V105" s="43">
        <f t="shared" si="72"/>
        <v>3.111111111111111E-2</v>
      </c>
      <c r="W105" s="63"/>
      <c r="X105" s="63">
        <v>4</v>
      </c>
      <c r="Y105" s="63">
        <v>0</v>
      </c>
      <c r="Z105" s="43">
        <f t="shared" si="73"/>
        <v>0</v>
      </c>
      <c r="AA105" s="63"/>
      <c r="AB105" s="121">
        <f t="shared" si="74"/>
        <v>8251</v>
      </c>
      <c r="AC105" s="64">
        <f>SQRT(SUMSQ(E105,I105,M105,Q105,U105,Y105))</f>
        <v>352.67832368888224</v>
      </c>
      <c r="AD105" s="43">
        <f t="shared" si="75"/>
        <v>8.3777665062442025E-2</v>
      </c>
    </row>
    <row r="106" spans="1:35" ht="11.25" customHeight="1" x14ac:dyDescent="0.2">
      <c r="A106" s="59">
        <v>2000</v>
      </c>
      <c r="B106" s="60"/>
      <c r="C106" s="61" t="s">
        <v>24</v>
      </c>
      <c r="D106" s="121">
        <v>648</v>
      </c>
      <c r="E106" s="62">
        <v>23</v>
      </c>
      <c r="F106" s="43">
        <f t="shared" si="68"/>
        <v>6.9567901234567894E-2</v>
      </c>
      <c r="G106" s="62"/>
      <c r="H106" s="133">
        <v>5429</v>
      </c>
      <c r="I106" s="63">
        <v>274</v>
      </c>
      <c r="J106" s="43">
        <f t="shared" si="69"/>
        <v>9.8920611530668626E-2</v>
      </c>
      <c r="K106" s="63"/>
      <c r="L106" s="63">
        <v>44</v>
      </c>
      <c r="M106" s="63">
        <v>13</v>
      </c>
      <c r="N106" s="43">
        <f t="shared" si="70"/>
        <v>0.5790909090909091</v>
      </c>
      <c r="O106" s="63"/>
      <c r="P106" s="63">
        <v>218</v>
      </c>
      <c r="Q106" s="63">
        <v>60</v>
      </c>
      <c r="R106" s="43">
        <f t="shared" si="71"/>
        <v>0.5394495412844037</v>
      </c>
      <c r="S106" s="63"/>
      <c r="T106" s="63">
        <v>84</v>
      </c>
      <c r="U106" s="63">
        <v>11</v>
      </c>
      <c r="V106" s="43">
        <f t="shared" si="72"/>
        <v>0.25666666666666665</v>
      </c>
      <c r="W106" s="63"/>
      <c r="X106" s="63">
        <v>24</v>
      </c>
      <c r="Y106" s="63">
        <v>15</v>
      </c>
      <c r="Z106" s="43">
        <f t="shared" si="73"/>
        <v>1.2250000000000001</v>
      </c>
      <c r="AA106" s="63"/>
      <c r="AB106" s="121">
        <f t="shared" si="74"/>
        <v>5799</v>
      </c>
      <c r="AC106" s="64">
        <f>SQRT(SUMSQ(E106,I106,M106,Q106,U106,Y106))</f>
        <v>282.34730386529282</v>
      </c>
      <c r="AD106" s="43">
        <f t="shared" si="75"/>
        <v>9.543036999068355E-2</v>
      </c>
    </row>
    <row r="107" spans="1:35" ht="11.25" customHeight="1" x14ac:dyDescent="0.2">
      <c r="A107" s="65">
        <v>2001</v>
      </c>
      <c r="B107" s="60"/>
      <c r="C107" s="61" t="s">
        <v>24</v>
      </c>
      <c r="D107" s="121">
        <v>1339</v>
      </c>
      <c r="E107" s="62">
        <v>34</v>
      </c>
      <c r="F107" s="43">
        <f t="shared" si="68"/>
        <v>4.9768483943241223E-2</v>
      </c>
      <c r="G107" s="62"/>
      <c r="H107" s="133">
        <v>12673</v>
      </c>
      <c r="I107" s="63">
        <v>380</v>
      </c>
      <c r="J107" s="43">
        <f t="shared" si="69"/>
        <v>5.8770614692653669E-2</v>
      </c>
      <c r="K107" s="63"/>
      <c r="L107" s="63">
        <v>188</v>
      </c>
      <c r="M107" s="63">
        <v>17</v>
      </c>
      <c r="N107" s="43">
        <f t="shared" si="70"/>
        <v>0.1772340425531915</v>
      </c>
      <c r="O107" s="63"/>
      <c r="P107" s="63">
        <v>292</v>
      </c>
      <c r="Q107" s="63">
        <v>30</v>
      </c>
      <c r="R107" s="43">
        <f t="shared" si="71"/>
        <v>0.20136986301369861</v>
      </c>
      <c r="S107" s="63"/>
      <c r="T107" s="63">
        <v>175</v>
      </c>
      <c r="U107" s="63">
        <v>24</v>
      </c>
      <c r="V107" s="43">
        <f t="shared" si="72"/>
        <v>0.26879999999999998</v>
      </c>
      <c r="W107" s="63"/>
      <c r="X107" s="63">
        <v>90</v>
      </c>
      <c r="Y107" s="63">
        <v>34</v>
      </c>
      <c r="Z107" s="43">
        <f t="shared" si="73"/>
        <v>0.74044444444444446</v>
      </c>
      <c r="AA107" s="63"/>
      <c r="AB107" s="121">
        <f t="shared" si="74"/>
        <v>13418</v>
      </c>
      <c r="AC107" s="64">
        <v>394</v>
      </c>
      <c r="AD107" s="43">
        <f t="shared" si="75"/>
        <v>5.755254136234908E-2</v>
      </c>
    </row>
    <row r="108" spans="1:35" ht="11.25" customHeight="1" x14ac:dyDescent="0.25">
      <c r="A108" s="66">
        <v>2002</v>
      </c>
      <c r="B108" s="67"/>
      <c r="C108" s="61" t="s">
        <v>24</v>
      </c>
      <c r="D108" s="121">
        <v>1339</v>
      </c>
      <c r="E108" s="68">
        <v>26</v>
      </c>
      <c r="F108" s="43">
        <f t="shared" si="68"/>
        <v>3.8058252427184462E-2</v>
      </c>
      <c r="G108" s="69"/>
      <c r="H108" s="133">
        <v>14846</v>
      </c>
      <c r="I108" s="70">
        <v>353</v>
      </c>
      <c r="J108" s="43">
        <f t="shared" si="69"/>
        <v>4.6603799003098474E-2</v>
      </c>
      <c r="K108" s="71"/>
      <c r="L108" s="70">
        <v>166</v>
      </c>
      <c r="M108" s="70">
        <v>10</v>
      </c>
      <c r="N108" s="43">
        <f t="shared" si="70"/>
        <v>0.1180722891566265</v>
      </c>
      <c r="O108" s="71"/>
      <c r="P108" s="70">
        <v>341</v>
      </c>
      <c r="Q108" s="70">
        <v>25</v>
      </c>
      <c r="R108" s="43">
        <f t="shared" si="71"/>
        <v>0.14369501466275661</v>
      </c>
      <c r="S108" s="71"/>
      <c r="T108" s="70">
        <v>916</v>
      </c>
      <c r="U108" s="70">
        <v>81</v>
      </c>
      <c r="V108" s="43">
        <f t="shared" si="72"/>
        <v>0.17331877729257641</v>
      </c>
      <c r="W108" s="71"/>
      <c r="X108" s="70">
        <v>54</v>
      </c>
      <c r="Y108" s="70">
        <v>8</v>
      </c>
      <c r="Z108" s="43">
        <f t="shared" si="73"/>
        <v>0.29037037037037033</v>
      </c>
      <c r="AA108" s="71"/>
      <c r="AB108" s="121">
        <v>16323</v>
      </c>
      <c r="AC108" s="68">
        <v>380</v>
      </c>
      <c r="AD108" s="43">
        <f t="shared" si="75"/>
        <v>4.5628867242541199E-2</v>
      </c>
    </row>
    <row r="109" spans="1:35" ht="11.25" customHeight="1" x14ac:dyDescent="0.2">
      <c r="A109" s="72">
        <v>2003</v>
      </c>
      <c r="B109" s="73"/>
      <c r="C109" s="61" t="s">
        <v>24</v>
      </c>
      <c r="D109" s="123">
        <v>1325</v>
      </c>
      <c r="E109" s="74">
        <v>21</v>
      </c>
      <c r="F109" s="43">
        <f t="shared" si="68"/>
        <v>3.1064150943396224E-2</v>
      </c>
      <c r="G109" s="74"/>
      <c r="H109" s="125">
        <v>15675</v>
      </c>
      <c r="I109" s="75">
        <v>247</v>
      </c>
      <c r="J109" s="43">
        <f t="shared" si="69"/>
        <v>3.0884848484848487E-2</v>
      </c>
      <c r="K109" s="75"/>
      <c r="L109" s="75">
        <v>238</v>
      </c>
      <c r="M109" s="75">
        <v>25</v>
      </c>
      <c r="N109" s="43">
        <f t="shared" si="70"/>
        <v>0.20588235294117646</v>
      </c>
      <c r="O109" s="75"/>
      <c r="P109" s="75">
        <v>219</v>
      </c>
      <c r="Q109" s="75">
        <v>14</v>
      </c>
      <c r="R109" s="43">
        <f t="shared" si="71"/>
        <v>0.12529680365296803</v>
      </c>
      <c r="S109" s="75"/>
      <c r="T109" s="75">
        <v>140</v>
      </c>
      <c r="U109" s="75">
        <v>9</v>
      </c>
      <c r="V109" s="43">
        <f t="shared" si="72"/>
        <v>0.12599999999999997</v>
      </c>
      <c r="W109" s="75"/>
      <c r="X109" s="75">
        <v>88</v>
      </c>
      <c r="Y109" s="75">
        <v>9</v>
      </c>
      <c r="Z109" s="43">
        <f t="shared" si="73"/>
        <v>0.20045454545454547</v>
      </c>
      <c r="AA109" s="75"/>
      <c r="AB109" s="125">
        <f t="shared" si="74"/>
        <v>16360</v>
      </c>
      <c r="AC109" s="39">
        <v>254</v>
      </c>
      <c r="AD109" s="43">
        <f t="shared" si="75"/>
        <v>3.0430317848410757E-2</v>
      </c>
    </row>
    <row r="110" spans="1:35" ht="11.25" customHeight="1" x14ac:dyDescent="0.2">
      <c r="A110" s="72">
        <v>2004</v>
      </c>
      <c r="B110" s="73"/>
      <c r="C110" s="61" t="s">
        <v>24</v>
      </c>
      <c r="D110" s="123">
        <v>1143</v>
      </c>
      <c r="E110" s="74">
        <v>13</v>
      </c>
      <c r="F110" s="43">
        <f t="shared" si="68"/>
        <v>2.2292213473315836E-2</v>
      </c>
      <c r="G110" s="74"/>
      <c r="H110" s="125">
        <v>13527</v>
      </c>
      <c r="I110" s="75">
        <v>179</v>
      </c>
      <c r="J110" s="43">
        <f t="shared" si="69"/>
        <v>2.5936275596954241E-2</v>
      </c>
      <c r="K110" s="75"/>
      <c r="L110" s="75">
        <v>99</v>
      </c>
      <c r="M110" s="75">
        <v>3</v>
      </c>
      <c r="N110" s="43">
        <f t="shared" si="70"/>
        <v>5.9393939393939395E-2</v>
      </c>
      <c r="O110" s="75"/>
      <c r="P110" s="75">
        <v>366</v>
      </c>
      <c r="Q110" s="75">
        <v>25</v>
      </c>
      <c r="R110" s="43">
        <f t="shared" si="71"/>
        <v>0.13387978142076504</v>
      </c>
      <c r="S110" s="75"/>
      <c r="T110" s="75">
        <v>210</v>
      </c>
      <c r="U110" s="75">
        <v>10</v>
      </c>
      <c r="V110" s="43">
        <f t="shared" si="72"/>
        <v>9.3333333333333324E-2</v>
      </c>
      <c r="W110" s="75"/>
      <c r="X110" s="75">
        <v>25</v>
      </c>
      <c r="Y110" s="75">
        <v>4</v>
      </c>
      <c r="Z110" s="43">
        <f t="shared" si="73"/>
        <v>0.31359999999999999</v>
      </c>
      <c r="AA110" s="75"/>
      <c r="AB110" s="125">
        <f t="shared" si="74"/>
        <v>14227</v>
      </c>
      <c r="AC110" s="39">
        <v>185</v>
      </c>
      <c r="AD110" s="43">
        <f t="shared" si="75"/>
        <v>2.5486750544738875E-2</v>
      </c>
    </row>
    <row r="111" spans="1:35" ht="11.25" customHeight="1" x14ac:dyDescent="0.2">
      <c r="A111" s="72">
        <v>2005</v>
      </c>
      <c r="B111" s="73"/>
      <c r="C111" s="61" t="s">
        <v>24</v>
      </c>
      <c r="D111" s="123">
        <v>270</v>
      </c>
      <c r="E111" s="74">
        <v>2</v>
      </c>
      <c r="F111" s="43">
        <f t="shared" si="68"/>
        <v>1.4518518518518519E-2</v>
      </c>
      <c r="G111" s="74"/>
      <c r="H111" s="125">
        <v>4520</v>
      </c>
      <c r="I111" s="75">
        <v>38</v>
      </c>
      <c r="J111" s="43">
        <f t="shared" si="69"/>
        <v>1.6477876106194691E-2</v>
      </c>
      <c r="K111" s="75"/>
      <c r="L111" s="75">
        <v>32</v>
      </c>
      <c r="M111" s="75">
        <v>1</v>
      </c>
      <c r="N111" s="43">
        <f t="shared" si="70"/>
        <v>6.1249999999999999E-2</v>
      </c>
      <c r="O111" s="75"/>
      <c r="P111" s="75">
        <v>39</v>
      </c>
      <c r="Q111" s="75">
        <v>1</v>
      </c>
      <c r="R111" s="43">
        <f t="shared" si="71"/>
        <v>5.0256410256410255E-2</v>
      </c>
      <c r="S111" s="75"/>
      <c r="T111" s="75">
        <v>40</v>
      </c>
      <c r="U111" s="75">
        <v>2</v>
      </c>
      <c r="V111" s="43">
        <f t="shared" si="72"/>
        <v>9.8000000000000004E-2</v>
      </c>
      <c r="W111" s="75"/>
      <c r="X111" s="75">
        <v>4</v>
      </c>
      <c r="Y111" s="75">
        <v>0</v>
      </c>
      <c r="Z111" s="43">
        <f t="shared" si="73"/>
        <v>0</v>
      </c>
      <c r="AA111" s="75"/>
      <c r="AB111" s="125">
        <v>4635</v>
      </c>
      <c r="AC111" s="39">
        <v>38</v>
      </c>
      <c r="AD111" s="43">
        <f t="shared" si="75"/>
        <v>1.6069039913700109E-2</v>
      </c>
    </row>
    <row r="112" spans="1:35" ht="11.25" customHeight="1" x14ac:dyDescent="0.2">
      <c r="A112" s="72">
        <v>2006</v>
      </c>
      <c r="B112" s="73"/>
      <c r="C112" s="61" t="s">
        <v>24</v>
      </c>
      <c r="D112" s="123">
        <v>371</v>
      </c>
      <c r="E112" s="74">
        <v>2</v>
      </c>
      <c r="F112" s="43">
        <f>E112/D112*1.96</f>
        <v>1.0566037735849057E-2</v>
      </c>
      <c r="G112" s="74"/>
      <c r="H112" s="125">
        <v>3406</v>
      </c>
      <c r="I112" s="75">
        <v>34</v>
      </c>
      <c r="J112" s="43">
        <f>I112/H112*1.96</f>
        <v>1.9565472695243686E-2</v>
      </c>
      <c r="K112" s="75"/>
      <c r="L112" s="75">
        <v>29</v>
      </c>
      <c r="M112" s="75">
        <v>1</v>
      </c>
      <c r="N112" s="43">
        <f>M112/L112*1.96</f>
        <v>6.7586206896551718E-2</v>
      </c>
      <c r="O112" s="75"/>
      <c r="P112" s="75">
        <v>47</v>
      </c>
      <c r="Q112" s="75">
        <v>2</v>
      </c>
      <c r="R112" s="43">
        <f>Q112/P112*1.96</f>
        <v>8.3404255319148926E-2</v>
      </c>
      <c r="S112" s="75"/>
      <c r="T112" s="75">
        <v>304</v>
      </c>
      <c r="U112" s="75">
        <v>16</v>
      </c>
      <c r="V112" s="43">
        <f>U112/T112*1.96</f>
        <v>0.1031578947368421</v>
      </c>
      <c r="W112" s="75"/>
      <c r="X112" s="75">
        <v>84</v>
      </c>
      <c r="Y112" s="75">
        <v>0</v>
      </c>
      <c r="Z112" s="43">
        <f>Y112/X112*1.96</f>
        <v>0</v>
      </c>
      <c r="AA112" s="75"/>
      <c r="AB112" s="125">
        <v>3870</v>
      </c>
      <c r="AC112" s="39">
        <v>41</v>
      </c>
      <c r="AD112" s="43">
        <f>AC112/AB112*1.96</f>
        <v>2.0764857881136949E-2</v>
      </c>
    </row>
    <row r="113" spans="1:30" ht="11.25" customHeight="1" x14ac:dyDescent="0.2">
      <c r="A113" s="72">
        <v>2007</v>
      </c>
      <c r="B113" s="73"/>
      <c r="C113" s="61" t="s">
        <v>24</v>
      </c>
      <c r="D113" s="123">
        <v>534</v>
      </c>
      <c r="E113" s="74">
        <v>3</v>
      </c>
      <c r="F113" s="43">
        <f>E113/D113*1.96</f>
        <v>1.1011235955056179E-2</v>
      </c>
      <c r="G113" s="74"/>
      <c r="H113" s="125">
        <v>6729</v>
      </c>
      <c r="I113" s="75">
        <v>52</v>
      </c>
      <c r="J113" s="43">
        <f>I113/H113*1.96</f>
        <v>1.5146381334522218E-2</v>
      </c>
      <c r="K113" s="75"/>
      <c r="L113" s="75">
        <v>37</v>
      </c>
      <c r="M113" s="75">
        <v>1</v>
      </c>
      <c r="N113" s="43">
        <f>M113/L113*1.96</f>
        <v>5.2972972972972973E-2</v>
      </c>
      <c r="O113" s="75"/>
      <c r="P113" s="75">
        <v>61</v>
      </c>
      <c r="Q113" s="75">
        <v>3</v>
      </c>
      <c r="R113" s="43">
        <f>Q113/P113*1.96</f>
        <v>9.6393442622950812E-2</v>
      </c>
      <c r="S113" s="75"/>
      <c r="T113" s="75">
        <v>28</v>
      </c>
      <c r="U113" s="75">
        <v>1</v>
      </c>
      <c r="V113" s="43">
        <f>U113/T113*1.96</f>
        <v>6.9999999999999993E-2</v>
      </c>
      <c r="W113" s="75"/>
      <c r="X113" s="75">
        <v>6</v>
      </c>
      <c r="Y113" s="75">
        <v>0</v>
      </c>
      <c r="Z113" s="43">
        <f>Y113/X113*1.96</f>
        <v>0</v>
      </c>
      <c r="AA113" s="75"/>
      <c r="AB113" s="125">
        <f>X113+T113+P113+L113+H113</f>
        <v>6861</v>
      </c>
      <c r="AC113" s="39">
        <v>52</v>
      </c>
      <c r="AD113" s="43">
        <f>AC113/AB113*1.96</f>
        <v>1.4854977408541029E-2</v>
      </c>
    </row>
    <row r="114" spans="1:30" ht="11.25" customHeight="1" x14ac:dyDescent="0.2">
      <c r="A114" s="72">
        <v>2008</v>
      </c>
      <c r="B114" s="73"/>
      <c r="C114" s="61" t="s">
        <v>24</v>
      </c>
      <c r="D114" s="123">
        <v>622</v>
      </c>
      <c r="E114" s="74">
        <v>4</v>
      </c>
      <c r="F114" s="43">
        <f>E114/D114*1.96</f>
        <v>1.2604501607717042E-2</v>
      </c>
      <c r="G114" s="74"/>
      <c r="H114" s="125">
        <v>6890</v>
      </c>
      <c r="I114" s="75">
        <v>63</v>
      </c>
      <c r="J114" s="43">
        <f>I114/H114*1.96</f>
        <v>1.7921625544267055E-2</v>
      </c>
      <c r="K114" s="75"/>
      <c r="L114" s="75">
        <v>41</v>
      </c>
      <c r="M114" s="75">
        <v>2</v>
      </c>
      <c r="N114" s="43">
        <f>M114/L114*1.96</f>
        <v>9.5609756097560977E-2</v>
      </c>
      <c r="O114" s="75"/>
      <c r="P114" s="75">
        <v>66</v>
      </c>
      <c r="Q114" s="75">
        <v>3</v>
      </c>
      <c r="R114" s="43">
        <f>Q114/P114*1.96</f>
        <v>8.9090909090909096E-2</v>
      </c>
      <c r="S114" s="75"/>
      <c r="T114" s="75">
        <v>412</v>
      </c>
      <c r="U114" s="75">
        <v>9</v>
      </c>
      <c r="V114" s="43">
        <f>U114/T114*1.96</f>
        <v>4.2815533980582528E-2</v>
      </c>
      <c r="W114" s="75"/>
      <c r="X114" s="75">
        <v>58</v>
      </c>
      <c r="Y114" s="75">
        <v>3</v>
      </c>
      <c r="Z114" s="43">
        <f>Y114/X114*1.96</f>
        <v>0.10137931034482758</v>
      </c>
      <c r="AA114" s="75"/>
      <c r="AB114" s="125">
        <f>X114+T114+P114+L114+H114</f>
        <v>7467</v>
      </c>
      <c r="AC114" s="39">
        <v>64</v>
      </c>
      <c r="AD114" s="43">
        <f>AC114/AB114*1.96</f>
        <v>1.679925003348065E-2</v>
      </c>
    </row>
    <row r="115" spans="1:30" ht="11.25" customHeight="1" x14ac:dyDescent="0.2">
      <c r="A115" s="72">
        <v>2009</v>
      </c>
      <c r="B115" s="73"/>
      <c r="C115" s="61" t="s">
        <v>24</v>
      </c>
      <c r="D115" s="123">
        <v>719</v>
      </c>
      <c r="E115" s="74">
        <v>7</v>
      </c>
      <c r="F115" s="43">
        <f t="shared" si="68"/>
        <v>1.9082058414464535E-2</v>
      </c>
      <c r="G115" s="74"/>
      <c r="H115" s="125">
        <v>7968</v>
      </c>
      <c r="I115" s="75">
        <v>84</v>
      </c>
      <c r="J115" s="43">
        <f t="shared" si="69"/>
        <v>2.0662650602409637E-2</v>
      </c>
      <c r="K115" s="75"/>
      <c r="L115" s="75">
        <v>25</v>
      </c>
      <c r="M115" s="75">
        <v>1</v>
      </c>
      <c r="N115" s="43">
        <f t="shared" si="70"/>
        <v>7.8399999999999997E-2</v>
      </c>
      <c r="O115" s="75"/>
      <c r="P115" s="75">
        <v>144</v>
      </c>
      <c r="Q115" s="75">
        <v>10</v>
      </c>
      <c r="R115" s="43">
        <f t="shared" si="71"/>
        <v>0.13611111111111113</v>
      </c>
      <c r="S115" s="75"/>
      <c r="T115" s="75">
        <v>133</v>
      </c>
      <c r="U115" s="75">
        <v>4</v>
      </c>
      <c r="V115" s="43">
        <f t="shared" si="72"/>
        <v>5.894736842105263E-2</v>
      </c>
      <c r="W115" s="75"/>
      <c r="X115" s="75">
        <v>57</v>
      </c>
      <c r="Y115" s="75">
        <v>5</v>
      </c>
      <c r="Z115" s="43">
        <f t="shared" si="73"/>
        <v>0.17192982456140349</v>
      </c>
      <c r="AA115" s="75"/>
      <c r="AB115" s="125">
        <f>X115+T115+P115+L115+H115</f>
        <v>8327</v>
      </c>
      <c r="AC115" s="39">
        <v>85</v>
      </c>
      <c r="AD115" s="43">
        <f t="shared" si="75"/>
        <v>2.0007205476161881E-2</v>
      </c>
    </row>
    <row r="116" spans="1:30" ht="11.25" customHeight="1" x14ac:dyDescent="0.2">
      <c r="A116" s="72">
        <v>2010</v>
      </c>
      <c r="B116" s="73"/>
      <c r="C116" s="110" t="s">
        <v>24</v>
      </c>
      <c r="D116" s="123">
        <v>760</v>
      </c>
      <c r="E116" s="74">
        <v>8</v>
      </c>
      <c r="F116" s="43">
        <f>E116/D116*1.96</f>
        <v>2.0631578947368421E-2</v>
      </c>
      <c r="G116" s="74"/>
      <c r="H116" s="125">
        <v>8300</v>
      </c>
      <c r="I116" s="75">
        <v>125</v>
      </c>
      <c r="J116" s="43">
        <f>I116/H116*1.96</f>
        <v>2.9518072289156625E-2</v>
      </c>
      <c r="K116" s="75"/>
      <c r="L116" s="75">
        <v>15</v>
      </c>
      <c r="M116" s="75">
        <v>1</v>
      </c>
      <c r="N116" s="43">
        <f>M116/L116*1.96</f>
        <v>0.13066666666666665</v>
      </c>
      <c r="O116" s="75"/>
      <c r="P116" s="75">
        <v>168</v>
      </c>
      <c r="Q116" s="75">
        <v>7</v>
      </c>
      <c r="R116" s="43">
        <f>Q116/P116*1.96</f>
        <v>8.1666666666666665E-2</v>
      </c>
      <c r="S116" s="75"/>
      <c r="T116" s="75">
        <v>109</v>
      </c>
      <c r="U116" s="75">
        <v>2</v>
      </c>
      <c r="V116" s="43">
        <f>U116/T116*1.96</f>
        <v>3.5963302752293577E-2</v>
      </c>
      <c r="W116" s="75"/>
      <c r="X116" s="75">
        <v>12</v>
      </c>
      <c r="Y116" s="75">
        <v>1</v>
      </c>
      <c r="Z116" s="43">
        <f>Y116/X116*1.96</f>
        <v>0.16333333333333333</v>
      </c>
      <c r="AA116" s="75"/>
      <c r="AB116" s="125">
        <v>8605</v>
      </c>
      <c r="AC116" s="39">
        <v>125</v>
      </c>
      <c r="AD116" s="43">
        <f>AC116/AB116*1.96</f>
        <v>2.8471818710052294E-2</v>
      </c>
    </row>
    <row r="117" spans="1:30" ht="11.25" customHeight="1" x14ac:dyDescent="0.2">
      <c r="A117" s="72">
        <v>2011</v>
      </c>
      <c r="B117" s="73"/>
      <c r="C117" s="110" t="s">
        <v>24</v>
      </c>
      <c r="D117" s="123">
        <v>836</v>
      </c>
      <c r="E117" s="74">
        <v>11</v>
      </c>
      <c r="F117" s="43">
        <f>E117/D117*1.96</f>
        <v>2.5789473684210525E-2</v>
      </c>
      <c r="G117" s="74"/>
      <c r="H117" s="125">
        <v>10695</v>
      </c>
      <c r="I117" s="75">
        <v>136</v>
      </c>
      <c r="J117" s="43">
        <f>I117/H117*1.96</f>
        <v>2.4923796166432911E-2</v>
      </c>
      <c r="K117" s="75"/>
      <c r="L117" s="75">
        <v>17</v>
      </c>
      <c r="M117" s="75">
        <v>1</v>
      </c>
      <c r="N117" s="43">
        <f>M117/L117*1.96</f>
        <v>0.11529411764705882</v>
      </c>
      <c r="O117" s="75"/>
      <c r="P117" s="75">
        <v>80</v>
      </c>
      <c r="Q117" s="75">
        <v>5</v>
      </c>
      <c r="R117" s="43">
        <f>Q117/P117*1.96</f>
        <v>0.1225</v>
      </c>
      <c r="S117" s="75"/>
      <c r="T117" s="75">
        <v>135</v>
      </c>
      <c r="U117" s="75">
        <v>17</v>
      </c>
      <c r="V117" s="43">
        <f>U117/T117*1.96</f>
        <v>0.24681481481481479</v>
      </c>
      <c r="W117" s="75"/>
      <c r="X117" s="75">
        <v>72</v>
      </c>
      <c r="Y117" s="75">
        <v>7</v>
      </c>
      <c r="Z117" s="43">
        <f>Y117/X117*1.96</f>
        <v>0.19055555555555556</v>
      </c>
      <c r="AA117" s="75"/>
      <c r="AB117" s="125">
        <v>10962</v>
      </c>
      <c r="AC117" s="39">
        <v>137</v>
      </c>
      <c r="AD117" s="43">
        <f>AC117/AB117*1.96</f>
        <v>2.4495530012771393E-2</v>
      </c>
    </row>
    <row r="118" spans="1:30" s="88" customFormat="1" ht="11.25" customHeight="1" x14ac:dyDescent="0.2">
      <c r="A118" s="92">
        <v>2012</v>
      </c>
      <c r="B118" s="93"/>
      <c r="C118" s="104" t="s">
        <v>24</v>
      </c>
      <c r="D118" s="116">
        <v>937</v>
      </c>
      <c r="E118" s="85">
        <v>14</v>
      </c>
      <c r="F118" s="86">
        <f>E118/D118*1.96</f>
        <v>2.9284951974386339E-2</v>
      </c>
      <c r="G118" s="83"/>
      <c r="H118" s="116">
        <v>13295</v>
      </c>
      <c r="I118" s="85">
        <v>219</v>
      </c>
      <c r="J118" s="86">
        <f>I118/H118*1.96</f>
        <v>3.22858217374953E-2</v>
      </c>
      <c r="K118" s="83"/>
      <c r="L118" s="85">
        <v>4</v>
      </c>
      <c r="M118" s="85">
        <v>1</v>
      </c>
      <c r="N118" s="86">
        <f>M118/L118*1.96</f>
        <v>0.49</v>
      </c>
      <c r="O118" s="83"/>
      <c r="P118" s="87">
        <v>173</v>
      </c>
      <c r="Q118" s="85">
        <v>25</v>
      </c>
      <c r="R118" s="86">
        <f>Q118/P118*1.96</f>
        <v>0.2832369942196532</v>
      </c>
      <c r="S118" s="83"/>
      <c r="T118" s="87">
        <v>127</v>
      </c>
      <c r="U118" s="85">
        <v>9</v>
      </c>
      <c r="V118" s="86">
        <f>U118/T118*1.96</f>
        <v>0.13889763779527559</v>
      </c>
      <c r="W118" s="83"/>
      <c r="X118" s="85">
        <v>36</v>
      </c>
      <c r="Y118" s="85">
        <v>5</v>
      </c>
      <c r="Z118" s="86">
        <f>Y118/X118*1.96</f>
        <v>0.27222222222222225</v>
      </c>
      <c r="AA118" s="83"/>
      <c r="AB118" s="134">
        <v>13635</v>
      </c>
      <c r="AC118" s="85">
        <v>221</v>
      </c>
      <c r="AD118" s="86">
        <f>AC118/AB118*1.96</f>
        <v>3.1768243491015771E-2</v>
      </c>
    </row>
    <row r="119" spans="1:30" ht="11.25" customHeight="1" x14ac:dyDescent="0.2">
      <c r="A119" s="13" t="s">
        <v>13</v>
      </c>
      <c r="B119" s="48"/>
      <c r="C119" s="48"/>
      <c r="D119" s="117">
        <f>MIN(D102:D118)</f>
        <v>270</v>
      </c>
      <c r="E119" s="48"/>
      <c r="F119" s="128"/>
      <c r="G119" s="48">
        <f>MIN(G102:G118)</f>
        <v>0</v>
      </c>
      <c r="H119" s="117">
        <f>MIN(H102:H118)</f>
        <v>3310.0307892000001</v>
      </c>
      <c r="I119" s="48"/>
      <c r="J119" s="128"/>
      <c r="K119" s="48">
        <f>MIN(K102:K118)</f>
        <v>0</v>
      </c>
      <c r="L119" s="48">
        <f>MIN(L102:L118)</f>
        <v>0</v>
      </c>
      <c r="M119" s="48"/>
      <c r="N119" s="128"/>
      <c r="O119" s="48">
        <f>MIN(O102:O118)</f>
        <v>0</v>
      </c>
      <c r="P119" s="48">
        <f>MIN(P102:P118)</f>
        <v>39</v>
      </c>
      <c r="Q119" s="48"/>
      <c r="R119" s="128"/>
      <c r="S119" s="48">
        <f>MIN(S102:S118)</f>
        <v>0</v>
      </c>
      <c r="T119" s="48">
        <f>MIN(T102:T118)</f>
        <v>28</v>
      </c>
      <c r="U119" s="48"/>
      <c r="V119" s="128"/>
      <c r="W119" s="48">
        <f>MIN(W102:W118)</f>
        <v>0</v>
      </c>
      <c r="X119" s="48">
        <f>MIN(X102:X118)</f>
        <v>4</v>
      </c>
      <c r="Y119" s="48"/>
      <c r="Z119" s="128"/>
      <c r="AA119" s="48">
        <f>MIN(AA102:AA118)</f>
        <v>0</v>
      </c>
      <c r="AB119" s="117">
        <f>MIN(AB102:AB118)</f>
        <v>3429.3303041580002</v>
      </c>
      <c r="AC119" s="48"/>
      <c r="AD119" s="128"/>
    </row>
    <row r="120" spans="1:30" ht="11.25" customHeight="1" x14ac:dyDescent="0.2">
      <c r="A120" s="16" t="s">
        <v>14</v>
      </c>
      <c r="B120" s="11"/>
      <c r="C120" s="11"/>
      <c r="D120" s="114">
        <f>AVERAGE(D102:D118)</f>
        <v>819.02496554117636</v>
      </c>
      <c r="E120" s="11"/>
      <c r="F120" s="28"/>
      <c r="G120" s="11"/>
      <c r="H120" s="114">
        <f>AVERAGE(H102:H118)</f>
        <v>8681.205100635294</v>
      </c>
      <c r="I120" s="11"/>
      <c r="J120" s="28"/>
      <c r="K120" s="11"/>
      <c r="L120" s="11">
        <f>AVERAGE(L102:L118)</f>
        <v>61.385577411764707</v>
      </c>
      <c r="M120" s="11"/>
      <c r="N120" s="28"/>
      <c r="O120" s="11"/>
      <c r="P120" s="11">
        <f>AVERAGE(P102:P118)</f>
        <v>163.48368276470589</v>
      </c>
      <c r="Q120" s="11"/>
      <c r="R120" s="28"/>
      <c r="S120" s="11"/>
      <c r="T120" s="11">
        <f>AVERAGE(T102:T118)</f>
        <v>194.86601591176469</v>
      </c>
      <c r="U120" s="11"/>
      <c r="V120" s="28"/>
      <c r="W120" s="11"/>
      <c r="X120" s="11">
        <f>AVERAGE(X102:X118)</f>
        <v>37.813225281999998</v>
      </c>
      <c r="Y120" s="11"/>
      <c r="Z120" s="28"/>
      <c r="AA120" s="11"/>
      <c r="AB120" s="114">
        <f>AVERAGE(AB102:AB118)</f>
        <v>9136.6359549467052</v>
      </c>
      <c r="AC120" s="11"/>
      <c r="AD120" s="28"/>
    </row>
    <row r="121" spans="1:30" ht="11.25" customHeight="1" x14ac:dyDescent="0.2">
      <c r="A121" s="19" t="s">
        <v>15</v>
      </c>
      <c r="B121" s="30"/>
      <c r="C121" s="30"/>
      <c r="D121" s="118">
        <f>MAX(D102:D118)</f>
        <v>1339</v>
      </c>
      <c r="E121" s="30"/>
      <c r="F121" s="129"/>
      <c r="G121" s="30">
        <f>MAX(G102:G118)</f>
        <v>0</v>
      </c>
      <c r="H121" s="118">
        <f>MAX(H102:H118)</f>
        <v>15675</v>
      </c>
      <c r="I121" s="30"/>
      <c r="J121" s="129"/>
      <c r="K121" s="30">
        <f>MAX(K102:K118)</f>
        <v>0</v>
      </c>
      <c r="L121" s="30">
        <f>MAX(L102:L118)</f>
        <v>238</v>
      </c>
      <c r="M121" s="30"/>
      <c r="N121" s="129"/>
      <c r="O121" s="30">
        <f>MAX(O102:O118)</f>
        <v>0</v>
      </c>
      <c r="P121" s="30">
        <f>MAX(P102:P118)</f>
        <v>366</v>
      </c>
      <c r="Q121" s="30"/>
      <c r="R121" s="129"/>
      <c r="S121" s="30">
        <f>MAX(S102:S118)</f>
        <v>0</v>
      </c>
      <c r="T121" s="30">
        <f>MAX(T102:T118)</f>
        <v>916</v>
      </c>
      <c r="U121" s="30"/>
      <c r="V121" s="129"/>
      <c r="W121" s="30">
        <f>MAX(W102:W118)</f>
        <v>0</v>
      </c>
      <c r="X121" s="30">
        <f>MAX(X102:X118)</f>
        <v>90</v>
      </c>
      <c r="Y121" s="30"/>
      <c r="Z121" s="129"/>
      <c r="AA121" s="30">
        <f>MAX(AA102:AA118)</f>
        <v>0</v>
      </c>
      <c r="AB121" s="118">
        <f>MAX(AB102:AB118)</f>
        <v>16360</v>
      </c>
      <c r="AC121" s="30"/>
      <c r="AD121" s="129"/>
    </row>
    <row r="122" spans="1:30" ht="11.25" customHeight="1" x14ac:dyDescent="0.2">
      <c r="A122" s="6"/>
      <c r="B122" s="5"/>
      <c r="C122" s="5"/>
      <c r="D122" s="119"/>
      <c r="E122" s="5"/>
      <c r="F122" s="130"/>
      <c r="G122" s="5"/>
      <c r="H122" s="119"/>
      <c r="I122" s="5"/>
      <c r="J122" s="130"/>
      <c r="K122" s="5"/>
      <c r="L122" s="5"/>
      <c r="M122" s="5"/>
      <c r="N122" s="130"/>
      <c r="O122" s="5"/>
      <c r="P122" s="5"/>
      <c r="Q122" s="5"/>
      <c r="R122" s="130"/>
      <c r="S122" s="5"/>
      <c r="T122" s="5"/>
      <c r="U122" s="5"/>
      <c r="V122" s="130"/>
      <c r="W122" s="5"/>
      <c r="X122" s="5"/>
      <c r="Y122" s="5"/>
      <c r="Z122" s="130"/>
      <c r="AA122" s="5"/>
      <c r="AB122" s="119"/>
      <c r="AC122" s="5"/>
      <c r="AD122" s="130"/>
    </row>
    <row r="123" spans="1:30" ht="11.25" customHeight="1" x14ac:dyDescent="0.2">
      <c r="A123" s="32"/>
      <c r="B123" s="33"/>
      <c r="C123" s="173" t="s">
        <v>0</v>
      </c>
      <c r="D123" s="170" t="s">
        <v>1</v>
      </c>
      <c r="E123" s="171"/>
      <c r="F123" s="171"/>
      <c r="G123" s="34"/>
      <c r="H123" s="170" t="s">
        <v>2</v>
      </c>
      <c r="I123" s="170"/>
      <c r="J123" s="171"/>
      <c r="K123" s="34"/>
      <c r="L123" s="170" t="s">
        <v>3</v>
      </c>
      <c r="M123" s="170"/>
      <c r="N123" s="171"/>
      <c r="O123" s="34"/>
      <c r="P123" s="170" t="s">
        <v>4</v>
      </c>
      <c r="Q123" s="170"/>
      <c r="R123" s="171"/>
      <c r="S123" s="34"/>
      <c r="T123" s="170" t="s">
        <v>5</v>
      </c>
      <c r="U123" s="170"/>
      <c r="V123" s="171"/>
      <c r="W123" s="34"/>
      <c r="X123" s="170" t="s">
        <v>6</v>
      </c>
      <c r="Y123" s="170"/>
      <c r="Z123" s="171"/>
      <c r="AA123" s="34"/>
      <c r="AB123" s="170" t="s">
        <v>7</v>
      </c>
      <c r="AC123" s="172"/>
      <c r="AD123" s="171"/>
    </row>
    <row r="124" spans="1:30" ht="11.25" customHeight="1" x14ac:dyDescent="0.2">
      <c r="A124" s="35" t="s">
        <v>8</v>
      </c>
      <c r="B124" s="35"/>
      <c r="C124" s="174"/>
      <c r="D124" s="113" t="s">
        <v>9</v>
      </c>
      <c r="E124" s="35" t="s">
        <v>10</v>
      </c>
      <c r="F124" s="127" t="s">
        <v>11</v>
      </c>
      <c r="G124" s="35"/>
      <c r="H124" s="113" t="s">
        <v>9</v>
      </c>
      <c r="I124" s="35" t="s">
        <v>10</v>
      </c>
      <c r="J124" s="127" t="s">
        <v>11</v>
      </c>
      <c r="K124" s="35"/>
      <c r="L124" s="35" t="s">
        <v>9</v>
      </c>
      <c r="M124" s="35" t="s">
        <v>10</v>
      </c>
      <c r="N124" s="127" t="s">
        <v>11</v>
      </c>
      <c r="O124" s="35"/>
      <c r="P124" s="35" t="s">
        <v>9</v>
      </c>
      <c r="Q124" s="35" t="s">
        <v>10</v>
      </c>
      <c r="R124" s="127" t="s">
        <v>11</v>
      </c>
      <c r="S124" s="35"/>
      <c r="T124" s="35" t="s">
        <v>9</v>
      </c>
      <c r="U124" s="35" t="s">
        <v>10</v>
      </c>
      <c r="V124" s="127" t="s">
        <v>11</v>
      </c>
      <c r="W124" s="35"/>
      <c r="X124" s="35" t="s">
        <v>9</v>
      </c>
      <c r="Y124" s="35" t="s">
        <v>10</v>
      </c>
      <c r="Z124" s="127" t="s">
        <v>11</v>
      </c>
      <c r="AA124" s="35"/>
      <c r="AB124" s="113" t="s">
        <v>9</v>
      </c>
      <c r="AC124" s="35" t="s">
        <v>10</v>
      </c>
      <c r="AD124" s="127" t="s">
        <v>11</v>
      </c>
    </row>
    <row r="125" spans="1:30" ht="11.25" customHeight="1" x14ac:dyDescent="0.25">
      <c r="A125" s="49" t="s">
        <v>23</v>
      </c>
      <c r="B125" s="37"/>
      <c r="C125" s="37"/>
      <c r="D125" s="114"/>
      <c r="E125" s="37"/>
      <c r="F125" s="28"/>
      <c r="G125" s="37"/>
      <c r="H125" s="114"/>
      <c r="I125" s="37"/>
      <c r="J125" s="28"/>
      <c r="K125" s="37"/>
      <c r="L125" s="37"/>
      <c r="M125" s="37"/>
      <c r="N125" s="28"/>
      <c r="O125" s="37"/>
      <c r="P125" s="37"/>
      <c r="Q125" s="37"/>
      <c r="R125" s="28"/>
      <c r="S125" s="37"/>
      <c r="T125" s="37"/>
      <c r="U125" s="37"/>
      <c r="V125" s="28"/>
      <c r="W125" s="37"/>
      <c r="X125" s="37"/>
      <c r="Y125" s="37"/>
      <c r="Z125" s="28"/>
      <c r="AA125" s="58"/>
      <c r="AB125" s="122"/>
      <c r="AC125" s="58"/>
      <c r="AD125" s="28"/>
    </row>
    <row r="126" spans="1:30" ht="11.25" customHeight="1" x14ac:dyDescent="0.2">
      <c r="A126" s="59">
        <v>1996</v>
      </c>
      <c r="B126" s="62">
        <f t="shared" ref="B126:B133" si="76">SUM(B78,B29,B53,B5,B102)</f>
        <v>0</v>
      </c>
      <c r="C126" s="61" t="s">
        <v>24</v>
      </c>
      <c r="D126" s="121">
        <f t="shared" ref="D126:D133" si="77">SUM(D78,D29,D53,D5,D102)</f>
        <v>16606.220129599998</v>
      </c>
      <c r="E126" s="62">
        <f t="shared" ref="E126:E133" si="78">SQRT(SUMSQ(E78,E29,E53,E5,E102))</f>
        <v>84.571344080987032</v>
      </c>
      <c r="F126" s="43">
        <f t="shared" ref="F126:F139" si="79">E126/D126*1.96</f>
        <v>9.9817919493475557E-3</v>
      </c>
      <c r="G126" s="62"/>
      <c r="H126" s="121">
        <f t="shared" ref="H126:H133" si="80">SUM(H78,H29,H53,H5,H102)</f>
        <v>145545.45592159999</v>
      </c>
      <c r="I126" s="62">
        <f t="shared" ref="I126:I133" si="81">SQRT(SUMSQ(I78,I29,I53,I5,I102))</f>
        <v>644.42230954369575</v>
      </c>
      <c r="J126" s="43">
        <f t="shared" ref="J126:J139" si="82">I126/H126*1.96</f>
        <v>8.6781666848191538E-3</v>
      </c>
      <c r="K126" s="63"/>
      <c r="L126" s="62">
        <f t="shared" ref="L126:L133" si="83">SUM(L78,L29,L53,L5,L102)</f>
        <v>451.55481600000002</v>
      </c>
      <c r="M126" s="62">
        <f t="shared" ref="M126:M133" si="84">SQRT(SUMSQ(M78,M29,M53,M5,M102))</f>
        <v>12.371780524158963</v>
      </c>
      <c r="N126" s="43">
        <f t="shared" ref="N126:N139" si="85">M126/L126*1.96</f>
        <v>5.3700434516795334E-2</v>
      </c>
      <c r="O126" s="63"/>
      <c r="P126" s="62">
        <f t="shared" ref="P126:P133" si="86">SUM(P78,P29,P53,P5,P102)</f>
        <v>4811.2350159999996</v>
      </c>
      <c r="Q126" s="62">
        <f t="shared" ref="Q126:Q133" si="87">SQRT(SUMSQ(Q78,Q29,Q53,Q5,Q102))</f>
        <v>56.20383707741685</v>
      </c>
      <c r="R126" s="43">
        <f t="shared" ref="R126:R139" si="88">Q126/P126*1.96</f>
        <v>2.2896308391794643E-2</v>
      </c>
      <c r="S126" s="63"/>
      <c r="T126" s="62">
        <f t="shared" ref="T126:T133" si="89">SUM(T78,T29,T53,T5,T102)</f>
        <v>2972.7485231999999</v>
      </c>
      <c r="U126" s="62">
        <f t="shared" ref="U126:U133" si="90">SQRT(SUMSQ(U78,U29,U53,U5,U102))</f>
        <v>50.302966518344746</v>
      </c>
      <c r="V126" s="43">
        <f t="shared" ref="V126:V139" si="91">U126/T126*1.96</f>
        <v>3.3165877842174452E-2</v>
      </c>
      <c r="W126" s="63"/>
      <c r="X126" s="62">
        <f t="shared" ref="X126:X133" si="92">SUM(X78,X29,X53,X5,X102)</f>
        <v>350.48665313599997</v>
      </c>
      <c r="Y126" s="62">
        <f t="shared" ref="Y126:Y133" si="93">SQRT(SUMSQ(Y78,Y29,Y53,Y5,Y102))</f>
        <v>11.512941078737112</v>
      </c>
      <c r="Z126" s="43">
        <f t="shared" ref="Z126:Z139" si="94">Y126/X126*1.96</f>
        <v>6.4382949571459597E-2</v>
      </c>
      <c r="AA126" s="63"/>
      <c r="AB126" s="121">
        <f t="shared" ref="AB126:AB133" si="95">SUM(AB78,AB29,AB53,AB5,AB102)</f>
        <v>154131.48092993599</v>
      </c>
      <c r="AC126" s="62">
        <f t="shared" ref="AC126:AC133" si="96">SQRT(SUMSQ(AC78,AC29,AC53,AC5,AC102))</f>
        <v>654.58100628240538</v>
      </c>
      <c r="AD126" s="43">
        <f t="shared" ref="AD126:AD139" si="97">AC126/AB126*1.96</f>
        <v>8.3239242533244846E-3</v>
      </c>
    </row>
    <row r="127" spans="1:30" ht="11.25" customHeight="1" x14ac:dyDescent="0.2">
      <c r="A127" s="59">
        <v>1997</v>
      </c>
      <c r="B127" s="62">
        <f t="shared" si="76"/>
        <v>0</v>
      </c>
      <c r="C127" s="61" t="s">
        <v>24</v>
      </c>
      <c r="D127" s="121">
        <f t="shared" si="77"/>
        <v>14923.2042846</v>
      </c>
      <c r="E127" s="62">
        <f t="shared" si="78"/>
        <v>113.83071817065543</v>
      </c>
      <c r="F127" s="43">
        <f t="shared" si="79"/>
        <v>1.4950422399881046E-2</v>
      </c>
      <c r="G127" s="62"/>
      <c r="H127" s="121">
        <f t="shared" si="80"/>
        <v>148940.03078920001</v>
      </c>
      <c r="I127" s="62">
        <f t="shared" si="81"/>
        <v>591.98055215933414</v>
      </c>
      <c r="J127" s="43">
        <f t="shared" si="82"/>
        <v>7.7902621349292059E-3</v>
      </c>
      <c r="K127" s="63"/>
      <c r="L127" s="62">
        <f t="shared" si="83"/>
        <v>464</v>
      </c>
      <c r="M127" s="62">
        <f t="shared" si="84"/>
        <v>13.30413469565007</v>
      </c>
      <c r="N127" s="43">
        <f t="shared" si="85"/>
        <v>5.619850000748737E-2</v>
      </c>
      <c r="O127" s="63"/>
      <c r="P127" s="62">
        <f t="shared" si="86"/>
        <v>776.98759099999995</v>
      </c>
      <c r="Q127" s="62">
        <f t="shared" si="87"/>
        <v>25.951899341424859</v>
      </c>
      <c r="R127" s="43">
        <f t="shared" si="88"/>
        <v>6.546529609787903E-2</v>
      </c>
      <c r="S127" s="63"/>
      <c r="T127" s="62">
        <f t="shared" si="89"/>
        <v>843.97374730000001</v>
      </c>
      <c r="U127" s="62">
        <f t="shared" si="90"/>
        <v>27.009747987792917</v>
      </c>
      <c r="V127" s="43">
        <f t="shared" si="91"/>
        <v>6.2726010406643967E-2</v>
      </c>
      <c r="W127" s="63"/>
      <c r="X127" s="62">
        <f t="shared" si="92"/>
        <v>88.338176657999995</v>
      </c>
      <c r="Y127" s="62">
        <f t="shared" si="93"/>
        <v>6.116310539277122</v>
      </c>
      <c r="Z127" s="43">
        <f t="shared" si="94"/>
        <v>0.13570541198053487</v>
      </c>
      <c r="AA127" s="63"/>
      <c r="AB127" s="121">
        <f t="shared" si="95"/>
        <v>151113.33030415801</v>
      </c>
      <c r="AC127" s="62">
        <f t="shared" si="96"/>
        <v>603.91459938845799</v>
      </c>
      <c r="AD127" s="43">
        <f t="shared" si="97"/>
        <v>7.8330125636097373E-3</v>
      </c>
    </row>
    <row r="128" spans="1:30" ht="11.25" customHeight="1" x14ac:dyDescent="0.2">
      <c r="A128" s="59">
        <v>1998</v>
      </c>
      <c r="B128" s="62">
        <f t="shared" si="76"/>
        <v>0</v>
      </c>
      <c r="C128" s="61" t="s">
        <v>24</v>
      </c>
      <c r="D128" s="121">
        <f t="shared" si="77"/>
        <v>17360</v>
      </c>
      <c r="E128" s="62">
        <f t="shared" si="78"/>
        <v>84.201234263407059</v>
      </c>
      <c r="F128" s="43">
        <f t="shared" si="79"/>
        <v>9.5065909652233774E-3</v>
      </c>
      <c r="G128" s="62"/>
      <c r="H128" s="121">
        <f t="shared" si="80"/>
        <v>176581</v>
      </c>
      <c r="I128" s="62">
        <f t="shared" si="81"/>
        <v>1031.6456869219685</v>
      </c>
      <c r="J128" s="43">
        <f t="shared" si="82"/>
        <v>1.1450980266093511E-2</v>
      </c>
      <c r="K128" s="63"/>
      <c r="L128" s="62">
        <f t="shared" si="83"/>
        <v>549</v>
      </c>
      <c r="M128" s="62">
        <f t="shared" si="84"/>
        <v>13.526241175330066</v>
      </c>
      <c r="N128" s="43">
        <f t="shared" si="85"/>
        <v>4.829040565327309E-2</v>
      </c>
      <c r="O128" s="63"/>
      <c r="P128" s="62">
        <f t="shared" si="86"/>
        <v>2685</v>
      </c>
      <c r="Q128" s="62">
        <f t="shared" si="87"/>
        <v>102.10257697531439</v>
      </c>
      <c r="R128" s="43">
        <f t="shared" si="88"/>
        <v>7.453297984045297E-2</v>
      </c>
      <c r="S128" s="63"/>
      <c r="T128" s="62">
        <f t="shared" si="89"/>
        <v>1933</v>
      </c>
      <c r="U128" s="62">
        <f t="shared" si="90"/>
        <v>70.365755875994111</v>
      </c>
      <c r="V128" s="43">
        <f t="shared" si="91"/>
        <v>7.1348619512130604E-2</v>
      </c>
      <c r="W128" s="63"/>
      <c r="X128" s="62">
        <f t="shared" si="92"/>
        <v>220</v>
      </c>
      <c r="Y128" s="62">
        <f t="shared" si="93"/>
        <v>33.719430600174732</v>
      </c>
      <c r="Z128" s="43">
        <f t="shared" si="94"/>
        <v>0.30040947261973855</v>
      </c>
      <c r="AA128" s="63"/>
      <c r="AB128" s="121">
        <f t="shared" si="95"/>
        <v>181968</v>
      </c>
      <c r="AC128" s="62">
        <f t="shared" si="96"/>
        <v>1043.3278038188739</v>
      </c>
      <c r="AD128" s="43">
        <f t="shared" si="97"/>
        <v>1.1237813766623764E-2</v>
      </c>
    </row>
    <row r="129" spans="1:30" ht="11.25" customHeight="1" x14ac:dyDescent="0.2">
      <c r="A129" s="59">
        <v>1999</v>
      </c>
      <c r="B129" s="62">
        <f t="shared" si="76"/>
        <v>0</v>
      </c>
      <c r="C129" s="61" t="s">
        <v>24</v>
      </c>
      <c r="D129" s="121">
        <f t="shared" si="77"/>
        <v>19752</v>
      </c>
      <c r="E129" s="62">
        <f t="shared" si="78"/>
        <v>101.32620588969075</v>
      </c>
      <c r="F129" s="43">
        <f t="shared" si="79"/>
        <v>1.0054645784922735E-2</v>
      </c>
      <c r="G129" s="62"/>
      <c r="H129" s="121">
        <f t="shared" si="80"/>
        <v>208589</v>
      </c>
      <c r="I129" s="62">
        <f t="shared" si="81"/>
        <v>1308.6993543209228</v>
      </c>
      <c r="J129" s="43">
        <f t="shared" si="82"/>
        <v>1.2297152459952387E-2</v>
      </c>
      <c r="K129" s="63"/>
      <c r="L129" s="62">
        <f t="shared" si="83"/>
        <v>1108</v>
      </c>
      <c r="M129" s="62">
        <f t="shared" si="84"/>
        <v>30.789608636681304</v>
      </c>
      <c r="N129" s="43">
        <f t="shared" si="85"/>
        <v>5.4465372678605919E-2</v>
      </c>
      <c r="O129" s="63"/>
      <c r="P129" s="62">
        <f t="shared" si="86"/>
        <v>1413</v>
      </c>
      <c r="Q129" s="62">
        <f t="shared" si="87"/>
        <v>119.27279656317278</v>
      </c>
      <c r="R129" s="43">
        <f t="shared" si="88"/>
        <v>0.16544563429852699</v>
      </c>
      <c r="S129" s="63"/>
      <c r="T129" s="62">
        <f t="shared" si="89"/>
        <v>2078</v>
      </c>
      <c r="U129" s="62">
        <f t="shared" si="90"/>
        <v>65.520989003524662</v>
      </c>
      <c r="V129" s="43">
        <f t="shared" si="91"/>
        <v>6.1800355364248473E-2</v>
      </c>
      <c r="W129" s="63"/>
      <c r="X129" s="62">
        <f t="shared" si="92"/>
        <v>168</v>
      </c>
      <c r="Y129" s="62">
        <f t="shared" si="93"/>
        <v>15.264337522473747</v>
      </c>
      <c r="Z129" s="43">
        <f t="shared" si="94"/>
        <v>0.17808393776219372</v>
      </c>
      <c r="AA129" s="63"/>
      <c r="AB129" s="121">
        <f t="shared" si="95"/>
        <v>213356</v>
      </c>
      <c r="AC129" s="62">
        <f t="shared" si="96"/>
        <v>1319.6726866916661</v>
      </c>
      <c r="AD129" s="43">
        <f t="shared" si="97"/>
        <v>1.2123204718478343E-2</v>
      </c>
    </row>
    <row r="130" spans="1:30" ht="11.25" customHeight="1" x14ac:dyDescent="0.2">
      <c r="A130" s="59">
        <v>2000</v>
      </c>
      <c r="B130" s="62">
        <f t="shared" si="76"/>
        <v>0</v>
      </c>
      <c r="C130" s="61" t="s">
        <v>24</v>
      </c>
      <c r="D130" s="121">
        <f t="shared" si="77"/>
        <v>17930</v>
      </c>
      <c r="E130" s="62">
        <f t="shared" si="78"/>
        <v>87.977269791691086</v>
      </c>
      <c r="F130" s="43">
        <f t="shared" si="79"/>
        <v>9.6171471718747639E-3</v>
      </c>
      <c r="G130" s="62"/>
      <c r="H130" s="121">
        <f t="shared" si="80"/>
        <v>149267</v>
      </c>
      <c r="I130" s="62">
        <f t="shared" si="81"/>
        <v>960.79914654416712</v>
      </c>
      <c r="J130" s="43">
        <f t="shared" si="82"/>
        <v>1.2616092821766147E-2</v>
      </c>
      <c r="K130" s="63"/>
      <c r="L130" s="62">
        <f t="shared" si="83"/>
        <v>1102</v>
      </c>
      <c r="M130" s="62">
        <f t="shared" si="84"/>
        <v>27.694764848252458</v>
      </c>
      <c r="N130" s="43">
        <f t="shared" si="85"/>
        <v>4.9257476499614171E-2</v>
      </c>
      <c r="O130" s="63"/>
      <c r="P130" s="62">
        <f t="shared" si="86"/>
        <v>3638</v>
      </c>
      <c r="Q130" s="62">
        <f t="shared" si="87"/>
        <v>113.50770898930169</v>
      </c>
      <c r="R130" s="43">
        <f t="shared" si="88"/>
        <v>6.1153136233928346E-2</v>
      </c>
      <c r="S130" s="63"/>
      <c r="T130" s="62">
        <f t="shared" si="89"/>
        <v>2482</v>
      </c>
      <c r="U130" s="62">
        <f t="shared" si="90"/>
        <v>86.110394262249201</v>
      </c>
      <c r="V130" s="43">
        <f t="shared" si="91"/>
        <v>6.8000150182920396E-2</v>
      </c>
      <c r="W130" s="63"/>
      <c r="X130" s="62">
        <f t="shared" si="92"/>
        <v>290</v>
      </c>
      <c r="Y130" s="62">
        <f t="shared" si="93"/>
        <v>34.568772034887211</v>
      </c>
      <c r="Z130" s="43">
        <f t="shared" si="94"/>
        <v>0.23363721789096184</v>
      </c>
      <c r="AA130" s="63"/>
      <c r="AB130" s="121">
        <f t="shared" si="95"/>
        <v>156779</v>
      </c>
      <c r="AC130" s="62">
        <f t="shared" si="96"/>
        <v>976.12191861467795</v>
      </c>
      <c r="AD130" s="43">
        <f t="shared" si="97"/>
        <v>1.2203158334246096E-2</v>
      </c>
    </row>
    <row r="131" spans="1:30" ht="11.25" customHeight="1" x14ac:dyDescent="0.2">
      <c r="A131" s="65">
        <v>2001</v>
      </c>
      <c r="B131" s="62">
        <f t="shared" si="76"/>
        <v>0</v>
      </c>
      <c r="C131" s="61" t="s">
        <v>24</v>
      </c>
      <c r="D131" s="121">
        <f t="shared" si="77"/>
        <v>20625</v>
      </c>
      <c r="E131" s="62">
        <f t="shared" si="78"/>
        <v>85.615419172015976</v>
      </c>
      <c r="F131" s="43">
        <f t="shared" si="79"/>
        <v>8.1360592279830935E-3</v>
      </c>
      <c r="G131" s="62"/>
      <c r="H131" s="121">
        <f t="shared" si="80"/>
        <v>218688</v>
      </c>
      <c r="I131" s="62">
        <f t="shared" si="81"/>
        <v>1175.8154617115731</v>
      </c>
      <c r="J131" s="43">
        <f t="shared" si="82"/>
        <v>1.0538293390376624E-2</v>
      </c>
      <c r="K131" s="63"/>
      <c r="L131" s="62">
        <f t="shared" si="83"/>
        <v>1138</v>
      </c>
      <c r="M131" s="62">
        <f t="shared" si="84"/>
        <v>24.207436873820409</v>
      </c>
      <c r="N131" s="43">
        <f t="shared" si="85"/>
        <v>4.16929492730123E-2</v>
      </c>
      <c r="O131" s="63"/>
      <c r="P131" s="62">
        <f t="shared" si="86"/>
        <v>2637</v>
      </c>
      <c r="Q131" s="62">
        <f t="shared" si="87"/>
        <v>112.24526716080283</v>
      </c>
      <c r="R131" s="43">
        <f t="shared" si="88"/>
        <v>8.3428412451715409E-2</v>
      </c>
      <c r="S131" s="63"/>
      <c r="T131" s="62">
        <f t="shared" si="89"/>
        <v>1821</v>
      </c>
      <c r="U131" s="62">
        <f t="shared" si="90"/>
        <v>46.270941205037097</v>
      </c>
      <c r="V131" s="43">
        <f t="shared" si="91"/>
        <v>4.980288015479007E-2</v>
      </c>
      <c r="W131" s="63"/>
      <c r="X131" s="62">
        <f t="shared" si="92"/>
        <v>276</v>
      </c>
      <c r="Y131" s="62">
        <f t="shared" si="93"/>
        <v>39.268307832143719</v>
      </c>
      <c r="Z131" s="43">
        <f t="shared" si="94"/>
        <v>0.27886189619928148</v>
      </c>
      <c r="AA131" s="63"/>
      <c r="AB131" s="121">
        <f t="shared" si="95"/>
        <v>224560</v>
      </c>
      <c r="AC131" s="62">
        <f t="shared" si="96"/>
        <v>1197.1311540512177</v>
      </c>
      <c r="AD131" s="43">
        <f t="shared" si="97"/>
        <v>1.0448775658801151E-2</v>
      </c>
    </row>
    <row r="132" spans="1:30" ht="11.25" customHeight="1" x14ac:dyDescent="0.2">
      <c r="A132" s="65">
        <v>2002</v>
      </c>
      <c r="B132" s="62">
        <f t="shared" si="76"/>
        <v>0</v>
      </c>
      <c r="C132" s="61" t="s">
        <v>24</v>
      </c>
      <c r="D132" s="121">
        <f t="shared" si="77"/>
        <v>21224</v>
      </c>
      <c r="E132" s="62">
        <f t="shared" si="78"/>
        <v>74.242844773082339</v>
      </c>
      <c r="F132" s="43">
        <f t="shared" si="79"/>
        <v>6.8561993853769971E-3</v>
      </c>
      <c r="G132" s="62"/>
      <c r="H132" s="121">
        <f t="shared" si="80"/>
        <v>259623</v>
      </c>
      <c r="I132" s="62">
        <f t="shared" si="81"/>
        <v>1092.2092290399307</v>
      </c>
      <c r="J132" s="43">
        <f t="shared" si="82"/>
        <v>8.2455332883383387E-3</v>
      </c>
      <c r="K132" s="63"/>
      <c r="L132" s="62">
        <f t="shared" si="83"/>
        <v>1070</v>
      </c>
      <c r="M132" s="62">
        <f t="shared" si="84"/>
        <v>16.792855623746664</v>
      </c>
      <c r="N132" s="43">
        <f t="shared" si="85"/>
        <v>3.0760744880881739E-2</v>
      </c>
      <c r="O132" s="63"/>
      <c r="P132" s="62">
        <f t="shared" si="86"/>
        <v>3271</v>
      </c>
      <c r="Q132" s="62">
        <f t="shared" si="87"/>
        <v>90.564893860700792</v>
      </c>
      <c r="R132" s="43">
        <f t="shared" si="88"/>
        <v>5.4266949546613742E-2</v>
      </c>
      <c r="S132" s="63"/>
      <c r="T132" s="62">
        <f t="shared" si="89"/>
        <v>8470</v>
      </c>
      <c r="U132" s="62">
        <f t="shared" si="90"/>
        <v>149.3251485852266</v>
      </c>
      <c r="V132" s="43">
        <f t="shared" si="91"/>
        <v>3.4554579837903672E-2</v>
      </c>
      <c r="W132" s="63"/>
      <c r="X132" s="62">
        <f t="shared" si="92"/>
        <v>757</v>
      </c>
      <c r="Y132" s="62">
        <f t="shared" si="93"/>
        <v>37.749172176353746</v>
      </c>
      <c r="Z132" s="43">
        <f t="shared" si="94"/>
        <v>9.7738939848947604E-2</v>
      </c>
      <c r="AA132" s="63"/>
      <c r="AB132" s="121">
        <f t="shared" si="95"/>
        <v>273191</v>
      </c>
      <c r="AC132" s="62">
        <f t="shared" si="96"/>
        <v>1136.1399561673729</v>
      </c>
      <c r="AD132" s="43">
        <f t="shared" si="97"/>
        <v>8.1511993956171723E-3</v>
      </c>
    </row>
    <row r="133" spans="1:30" ht="11.25" customHeight="1" x14ac:dyDescent="0.2">
      <c r="A133" s="72">
        <v>2003</v>
      </c>
      <c r="B133" s="76">
        <f t="shared" si="76"/>
        <v>0</v>
      </c>
      <c r="C133" s="61" t="s">
        <v>24</v>
      </c>
      <c r="D133" s="125">
        <f t="shared" si="77"/>
        <v>21668</v>
      </c>
      <c r="E133" s="76">
        <f t="shared" si="78"/>
        <v>63.35613624582863</v>
      </c>
      <c r="F133" s="43">
        <f t="shared" si="79"/>
        <v>5.7309408824914206E-3</v>
      </c>
      <c r="G133" s="74"/>
      <c r="H133" s="125">
        <f t="shared" si="80"/>
        <v>298831</v>
      </c>
      <c r="I133" s="76">
        <f t="shared" si="81"/>
        <v>1060.7634043461342</v>
      </c>
      <c r="J133" s="43">
        <f t="shared" si="82"/>
        <v>6.9574317005880347E-3</v>
      </c>
      <c r="K133" s="75"/>
      <c r="L133" s="76">
        <f t="shared" si="83"/>
        <v>1711</v>
      </c>
      <c r="M133" s="76">
        <f t="shared" si="84"/>
        <v>33.674916480965472</v>
      </c>
      <c r="N133" s="43">
        <f t="shared" si="85"/>
        <v>3.8575591059434436E-2</v>
      </c>
      <c r="O133" s="75"/>
      <c r="P133" s="76">
        <f t="shared" si="86"/>
        <v>2250</v>
      </c>
      <c r="Q133" s="76">
        <f t="shared" si="87"/>
        <v>84.976467330667489</v>
      </c>
      <c r="R133" s="43">
        <f t="shared" si="88"/>
        <v>7.4023944874714795E-2</v>
      </c>
      <c r="S133" s="75"/>
      <c r="T133" s="76">
        <f t="shared" si="89"/>
        <v>2082</v>
      </c>
      <c r="U133" s="76">
        <f t="shared" si="90"/>
        <v>100.62802790475425</v>
      </c>
      <c r="V133" s="43">
        <f t="shared" si="91"/>
        <v>9.4731476797943484E-2</v>
      </c>
      <c r="W133" s="75"/>
      <c r="X133" s="76">
        <f t="shared" si="92"/>
        <v>371</v>
      </c>
      <c r="Y133" s="76">
        <f t="shared" si="93"/>
        <v>23.790754506740637</v>
      </c>
      <c r="Z133" s="43">
        <f t="shared" si="94"/>
        <v>0.12568700494127127</v>
      </c>
      <c r="AA133" s="75"/>
      <c r="AB133" s="125">
        <f t="shared" si="95"/>
        <v>305245</v>
      </c>
      <c r="AC133" s="76">
        <f t="shared" si="96"/>
        <v>1078.8910973773025</v>
      </c>
      <c r="AD133" s="43">
        <f t="shared" si="97"/>
        <v>6.9276369829465272E-3</v>
      </c>
    </row>
    <row r="134" spans="1:30" ht="11.25" customHeight="1" x14ac:dyDescent="0.2">
      <c r="A134" s="72">
        <v>2004</v>
      </c>
      <c r="B134" s="76"/>
      <c r="C134" s="61" t="s">
        <v>24</v>
      </c>
      <c r="D134" s="125">
        <v>25360</v>
      </c>
      <c r="E134" s="76">
        <v>43</v>
      </c>
      <c r="F134" s="43">
        <f t="shared" si="79"/>
        <v>3.3233438485804415E-3</v>
      </c>
      <c r="G134" s="74"/>
      <c r="H134" s="125">
        <v>350091</v>
      </c>
      <c r="I134" s="76">
        <v>678</v>
      </c>
      <c r="J134" s="43">
        <f t="shared" si="82"/>
        <v>3.7958130885969647E-3</v>
      </c>
      <c r="K134" s="75"/>
      <c r="L134" s="76">
        <v>1098</v>
      </c>
      <c r="M134" s="76">
        <v>9</v>
      </c>
      <c r="N134" s="43">
        <f t="shared" si="85"/>
        <v>1.6065573770491805E-2</v>
      </c>
      <c r="O134" s="75"/>
      <c r="P134" s="76">
        <v>3754</v>
      </c>
      <c r="Q134" s="76">
        <v>75</v>
      </c>
      <c r="R134" s="43">
        <f t="shared" si="88"/>
        <v>3.9158231220031967E-2</v>
      </c>
      <c r="S134" s="75"/>
      <c r="T134" s="76">
        <v>2715</v>
      </c>
      <c r="U134" s="76">
        <v>32</v>
      </c>
      <c r="V134" s="43">
        <f t="shared" si="91"/>
        <v>2.3101289134438305E-2</v>
      </c>
      <c r="W134" s="75"/>
      <c r="X134" s="76">
        <v>502</v>
      </c>
      <c r="Y134" s="76">
        <v>14</v>
      </c>
      <c r="Z134" s="43">
        <f t="shared" si="94"/>
        <v>5.4661354581673302E-2</v>
      </c>
      <c r="AA134" s="75"/>
      <c r="AB134" s="125">
        <v>358158</v>
      </c>
      <c r="AC134" s="76">
        <v>689</v>
      </c>
      <c r="AD134" s="43">
        <f t="shared" si="97"/>
        <v>3.7705146890478504E-3</v>
      </c>
    </row>
    <row r="135" spans="1:30" ht="11.25" customHeight="1" x14ac:dyDescent="0.2">
      <c r="A135" s="72">
        <v>2005</v>
      </c>
      <c r="B135" s="76"/>
      <c r="C135" s="61" t="s">
        <v>24</v>
      </c>
      <c r="D135" s="125">
        <v>27253</v>
      </c>
      <c r="E135" s="76">
        <v>21</v>
      </c>
      <c r="F135" s="43">
        <f t="shared" si="79"/>
        <v>1.5102924448684547E-3</v>
      </c>
      <c r="G135" s="74"/>
      <c r="H135" s="125">
        <v>369776</v>
      </c>
      <c r="I135" s="76">
        <v>311</v>
      </c>
      <c r="J135" s="43">
        <f t="shared" si="82"/>
        <v>1.6484574445069448E-3</v>
      </c>
      <c r="K135" s="75"/>
      <c r="L135" s="76">
        <v>1132</v>
      </c>
      <c r="M135" s="76">
        <v>3</v>
      </c>
      <c r="N135" s="43">
        <f t="shared" si="85"/>
        <v>5.1943462897526506E-3</v>
      </c>
      <c r="O135" s="75"/>
      <c r="P135" s="76">
        <v>3415</v>
      </c>
      <c r="Q135" s="76">
        <v>29</v>
      </c>
      <c r="R135" s="43">
        <f t="shared" si="88"/>
        <v>1.6644216691068813E-2</v>
      </c>
      <c r="S135" s="75"/>
      <c r="T135" s="76">
        <v>2520</v>
      </c>
      <c r="U135" s="76">
        <v>17</v>
      </c>
      <c r="V135" s="43">
        <f t="shared" si="91"/>
        <v>1.3222222222222222E-2</v>
      </c>
      <c r="W135" s="75"/>
      <c r="X135" s="76">
        <v>428</v>
      </c>
      <c r="Y135" s="76">
        <v>3</v>
      </c>
      <c r="Z135" s="43">
        <f t="shared" si="94"/>
        <v>1.3738317757009346E-2</v>
      </c>
      <c r="AA135" s="75"/>
      <c r="AB135" s="125">
        <v>377271</v>
      </c>
      <c r="AC135" s="76">
        <v>314</v>
      </c>
      <c r="AD135" s="43">
        <f t="shared" si="97"/>
        <v>1.6312942155638785E-3</v>
      </c>
    </row>
    <row r="136" spans="1:30" ht="11.25" customHeight="1" x14ac:dyDescent="0.2">
      <c r="A136" s="72">
        <v>2006</v>
      </c>
      <c r="B136" s="76"/>
      <c r="C136" s="61" t="s">
        <v>24</v>
      </c>
      <c r="D136" s="125">
        <v>20543</v>
      </c>
      <c r="E136" s="76">
        <v>20</v>
      </c>
      <c r="F136" s="43">
        <f>E136/D136*1.96</f>
        <v>1.9081925716789173E-3</v>
      </c>
      <c r="G136" s="74"/>
      <c r="H136" s="125">
        <v>216047</v>
      </c>
      <c r="I136" s="76">
        <v>236</v>
      </c>
      <c r="J136" s="43">
        <f>I136/H136*1.96</f>
        <v>2.1410156123436103E-3</v>
      </c>
      <c r="K136" s="75"/>
      <c r="L136" s="76">
        <v>1405</v>
      </c>
      <c r="M136" s="76">
        <v>4</v>
      </c>
      <c r="N136" s="43">
        <f>M136/L136*1.96</f>
        <v>5.5800711743772243E-3</v>
      </c>
      <c r="O136" s="75"/>
      <c r="P136" s="76">
        <v>3759</v>
      </c>
      <c r="Q136" s="76">
        <v>27</v>
      </c>
      <c r="R136" s="43">
        <f>Q136/P136*1.96</f>
        <v>1.4078212290502792E-2</v>
      </c>
      <c r="S136" s="75"/>
      <c r="T136" s="76">
        <v>12434</v>
      </c>
      <c r="U136" s="76">
        <v>41</v>
      </c>
      <c r="V136" s="43">
        <f>U136/T136*1.96</f>
        <v>6.4629242399871327E-3</v>
      </c>
      <c r="W136" s="75"/>
      <c r="X136" s="76">
        <v>746</v>
      </c>
      <c r="Y136" s="76">
        <v>10</v>
      </c>
      <c r="Z136" s="43">
        <f>Y136/X136*1.96</f>
        <v>2.6273458445040216E-2</v>
      </c>
      <c r="AA136" s="75"/>
      <c r="AB136" s="125">
        <v>234391</v>
      </c>
      <c r="AC136" s="76">
        <v>242</v>
      </c>
      <c r="AD136" s="43">
        <f>AC136/AB136*1.96</f>
        <v>2.023627187050697E-3</v>
      </c>
    </row>
    <row r="137" spans="1:30" ht="11.25" customHeight="1" x14ac:dyDescent="0.2">
      <c r="A137" s="72">
        <v>2007</v>
      </c>
      <c r="B137" s="76"/>
      <c r="C137" s="61" t="s">
        <v>24</v>
      </c>
      <c r="D137" s="125">
        <v>28677</v>
      </c>
      <c r="E137" s="76">
        <v>29</v>
      </c>
      <c r="F137" s="43">
        <f>E137/D137*1.96</f>
        <v>1.9820762283362971E-3</v>
      </c>
      <c r="G137" s="74"/>
      <c r="H137" s="125">
        <v>356717</v>
      </c>
      <c r="I137" s="76">
        <v>386</v>
      </c>
      <c r="J137" s="43">
        <f>I137/H137*1.96</f>
        <v>2.1208969575321614E-3</v>
      </c>
      <c r="K137" s="75"/>
      <c r="L137" s="76">
        <v>1924</v>
      </c>
      <c r="M137" s="76">
        <v>5</v>
      </c>
      <c r="N137" s="43">
        <f>M137/L137*1.96</f>
        <v>5.0935550935550938E-3</v>
      </c>
      <c r="O137" s="75"/>
      <c r="P137" s="76">
        <v>2727</v>
      </c>
      <c r="Q137" s="76">
        <v>26</v>
      </c>
      <c r="R137" s="43">
        <f>Q137/P137*1.96</f>
        <v>1.8687202053538687E-2</v>
      </c>
      <c r="S137" s="75"/>
      <c r="T137" s="76">
        <v>2352</v>
      </c>
      <c r="U137" s="76">
        <v>24</v>
      </c>
      <c r="V137" s="43">
        <f>U137/T137*1.96</f>
        <v>1.9999999999999997E-2</v>
      </c>
      <c r="W137" s="75"/>
      <c r="X137" s="76">
        <v>614</v>
      </c>
      <c r="Y137" s="76">
        <v>17</v>
      </c>
      <c r="Z137" s="43">
        <f>Y137/X137*1.96</f>
        <v>5.4267100977198696E-2</v>
      </c>
      <c r="AA137" s="75"/>
      <c r="AB137" s="125">
        <f>X137+T137+P137+L137+H137</f>
        <v>364334</v>
      </c>
      <c r="AC137" s="76">
        <v>388</v>
      </c>
      <c r="AD137" s="43">
        <f>AC137/AB137*1.96</f>
        <v>2.0873154852415641E-3</v>
      </c>
    </row>
    <row r="138" spans="1:30" ht="11.25" customHeight="1" x14ac:dyDescent="0.2">
      <c r="A138" s="72">
        <v>2008</v>
      </c>
      <c r="B138" s="76"/>
      <c r="C138" s="61" t="s">
        <v>24</v>
      </c>
      <c r="D138" s="125">
        <v>28491</v>
      </c>
      <c r="E138" s="76">
        <v>34</v>
      </c>
      <c r="F138" s="43">
        <f>E138/D138*1.96</f>
        <v>2.3389842406373942E-3</v>
      </c>
      <c r="G138" s="74"/>
      <c r="H138" s="125">
        <v>318594</v>
      </c>
      <c r="I138" s="76">
        <v>412</v>
      </c>
      <c r="J138" s="43">
        <f>I138/H138*1.96</f>
        <v>2.5346365593827882E-3</v>
      </c>
      <c r="K138" s="75"/>
      <c r="L138" s="76">
        <v>1601</v>
      </c>
      <c r="M138" s="76">
        <v>11</v>
      </c>
      <c r="N138" s="43">
        <f>M138/L138*1.96</f>
        <v>1.3466583385384133E-2</v>
      </c>
      <c r="O138" s="75"/>
      <c r="P138" s="76">
        <v>3249</v>
      </c>
      <c r="Q138" s="76">
        <v>24</v>
      </c>
      <c r="R138" s="43">
        <f>Q138/P138*1.96</f>
        <v>1.4478301015697137E-2</v>
      </c>
      <c r="S138" s="75"/>
      <c r="T138" s="76">
        <v>11869</v>
      </c>
      <c r="U138" s="76">
        <v>52</v>
      </c>
      <c r="V138" s="43">
        <f>U138/T138*1.96</f>
        <v>8.5870755750273812E-3</v>
      </c>
      <c r="W138" s="75"/>
      <c r="X138" s="76">
        <v>727</v>
      </c>
      <c r="Y138" s="76">
        <v>10</v>
      </c>
      <c r="Z138" s="43">
        <f>Y138/X138*1.96</f>
        <v>2.6960110041265473E-2</v>
      </c>
      <c r="AA138" s="75"/>
      <c r="AB138" s="125">
        <f>X138+T138+P138+L138+H138</f>
        <v>336040</v>
      </c>
      <c r="AC138" s="76">
        <v>416</v>
      </c>
      <c r="AD138" s="43">
        <f>AC138/AB138*1.96</f>
        <v>2.4263778121652187E-3</v>
      </c>
    </row>
    <row r="139" spans="1:30" ht="11.25" customHeight="1" x14ac:dyDescent="0.2">
      <c r="A139" s="72">
        <v>2009</v>
      </c>
      <c r="B139" s="76"/>
      <c r="C139" s="61" t="s">
        <v>24</v>
      </c>
      <c r="D139" s="125">
        <v>37754</v>
      </c>
      <c r="E139" s="76">
        <v>46</v>
      </c>
      <c r="F139" s="43">
        <f t="shared" si="79"/>
        <v>2.3880913280711976E-3</v>
      </c>
      <c r="G139" s="74"/>
      <c r="H139" s="125">
        <v>457539</v>
      </c>
      <c r="I139" s="76">
        <v>629</v>
      </c>
      <c r="J139" s="43">
        <f t="shared" si="82"/>
        <v>2.6945025451382289E-3</v>
      </c>
      <c r="K139" s="75"/>
      <c r="L139" s="76">
        <v>1384</v>
      </c>
      <c r="M139" s="76">
        <v>7</v>
      </c>
      <c r="N139" s="43">
        <f t="shared" si="85"/>
        <v>9.9132947976878615E-3</v>
      </c>
      <c r="O139" s="75"/>
      <c r="P139" s="76">
        <v>4204</v>
      </c>
      <c r="Q139" s="76">
        <v>45</v>
      </c>
      <c r="R139" s="43">
        <f t="shared" si="88"/>
        <v>2.0980019029495717E-2</v>
      </c>
      <c r="S139" s="75"/>
      <c r="T139" s="76">
        <v>6969</v>
      </c>
      <c r="U139" s="76">
        <v>34</v>
      </c>
      <c r="V139" s="43">
        <f t="shared" si="91"/>
        <v>9.562347539101736E-3</v>
      </c>
      <c r="W139" s="75"/>
      <c r="X139" s="76">
        <v>559</v>
      </c>
      <c r="Y139" s="76">
        <v>13</v>
      </c>
      <c r="Z139" s="43">
        <f t="shared" si="94"/>
        <v>4.5581395348837206E-2</v>
      </c>
      <c r="AA139" s="75"/>
      <c r="AB139" s="125">
        <f>X139+T139+P139+L139+H139</f>
        <v>470655</v>
      </c>
      <c r="AC139" s="76">
        <v>631</v>
      </c>
      <c r="AD139" s="43">
        <f t="shared" si="97"/>
        <v>2.6277421890769249E-3</v>
      </c>
    </row>
    <row r="140" spans="1:30" ht="11.25" customHeight="1" x14ac:dyDescent="0.2">
      <c r="A140" s="72">
        <v>2010</v>
      </c>
      <c r="B140" s="76"/>
      <c r="C140" s="139" t="s">
        <v>24</v>
      </c>
      <c r="D140" s="125">
        <v>41387</v>
      </c>
      <c r="E140" s="76">
        <v>56</v>
      </c>
      <c r="F140" s="43">
        <f t="shared" ref="F140:F142" si="98">E140/D140*1.96</f>
        <v>2.6520404958078623E-3</v>
      </c>
      <c r="G140" s="74"/>
      <c r="H140" s="125">
        <v>514254</v>
      </c>
      <c r="I140" s="76">
        <v>808</v>
      </c>
      <c r="J140" s="43">
        <f t="shared" ref="J140:J142" si="99">I140/H140*1.96</f>
        <v>3.0795676844516525E-3</v>
      </c>
      <c r="K140" s="75"/>
      <c r="L140" s="76">
        <v>1059</v>
      </c>
      <c r="M140" s="76">
        <v>8</v>
      </c>
      <c r="N140" s="43">
        <f t="shared" ref="N140:N142" si="100">M140/L140*1.96</f>
        <v>1.4806421152030218E-2</v>
      </c>
      <c r="O140" s="75"/>
      <c r="P140" s="76">
        <v>8405</v>
      </c>
      <c r="Q140" s="76">
        <v>113</v>
      </c>
      <c r="R140" s="43">
        <f t="shared" ref="R140:R142" si="101">Q140/P140*1.96</f>
        <v>2.6350981558596071E-2</v>
      </c>
      <c r="S140" s="75"/>
      <c r="T140" s="76">
        <v>6482</v>
      </c>
      <c r="U140" s="76">
        <v>47</v>
      </c>
      <c r="V140" s="43">
        <f t="shared" ref="V140:V142" si="102">U140/T140*1.96</f>
        <v>1.4211663066954644E-2</v>
      </c>
      <c r="W140" s="75"/>
      <c r="X140" s="76">
        <v>1091</v>
      </c>
      <c r="Y140" s="76">
        <v>20</v>
      </c>
      <c r="Z140" s="43">
        <f t="shared" ref="Z140:Z142" si="103">Y140/X140*1.96</f>
        <v>3.5930339138405133E-2</v>
      </c>
      <c r="AA140" s="75"/>
      <c r="AB140" s="125">
        <v>531291</v>
      </c>
      <c r="AC140" s="39">
        <v>818</v>
      </c>
      <c r="AD140" s="43">
        <f t="shared" ref="AD140:AD142" si="104">AC140/AB140*1.96</f>
        <v>3.0177059276366431E-3</v>
      </c>
    </row>
    <row r="141" spans="1:30" ht="11.25" customHeight="1" x14ac:dyDescent="0.2">
      <c r="A141" s="72">
        <v>2011</v>
      </c>
      <c r="B141" s="76"/>
      <c r="C141" s="139" t="s">
        <v>24</v>
      </c>
      <c r="D141" s="125">
        <v>43450</v>
      </c>
      <c r="E141" s="76">
        <v>72</v>
      </c>
      <c r="F141" s="43">
        <f t="shared" si="98"/>
        <v>3.2478711162255464E-3</v>
      </c>
      <c r="G141" s="74"/>
      <c r="H141" s="125">
        <v>630242</v>
      </c>
      <c r="I141" s="76">
        <v>1176</v>
      </c>
      <c r="J141" s="43">
        <f t="shared" si="99"/>
        <v>3.657261813716001E-3</v>
      </c>
      <c r="K141" s="75"/>
      <c r="L141" s="76">
        <v>1453</v>
      </c>
      <c r="M141" s="76">
        <v>11</v>
      </c>
      <c r="N141" s="43">
        <f t="shared" si="100"/>
        <v>1.4838265657260839E-2</v>
      </c>
      <c r="O141" s="75"/>
      <c r="P141" s="76">
        <v>6754</v>
      </c>
      <c r="Q141" s="76">
        <v>122</v>
      </c>
      <c r="R141" s="43">
        <f t="shared" si="101"/>
        <v>3.5404204915605565E-2</v>
      </c>
      <c r="S141" s="75"/>
      <c r="T141" s="76">
        <v>4880</v>
      </c>
      <c r="U141" s="76">
        <v>100</v>
      </c>
      <c r="V141" s="43">
        <f t="shared" si="102"/>
        <v>4.0163934426229501E-2</v>
      </c>
      <c r="W141" s="75"/>
      <c r="X141" s="76">
        <v>1169</v>
      </c>
      <c r="Y141" s="76">
        <v>50</v>
      </c>
      <c r="Z141" s="43">
        <f t="shared" si="103"/>
        <v>8.3832335329341312E-2</v>
      </c>
      <c r="AA141" s="75"/>
      <c r="AB141" s="125">
        <v>644498</v>
      </c>
      <c r="AC141" s="39">
        <v>1187</v>
      </c>
      <c r="AD141" s="43">
        <f t="shared" si="104"/>
        <v>3.6098172531179307E-3</v>
      </c>
    </row>
    <row r="142" spans="1:30" s="88" customFormat="1" ht="11.25" customHeight="1" x14ac:dyDescent="0.2">
      <c r="A142" s="92">
        <v>2012</v>
      </c>
      <c r="B142" s="94"/>
      <c r="C142" s="108" t="s">
        <v>24</v>
      </c>
      <c r="D142" s="116">
        <f>SUM(D21,D45,D69,D118)</f>
        <v>43543.03624068202</v>
      </c>
      <c r="E142" s="85">
        <f>SQRT(SUM(E21^2,E45^2,E69^2,E118^2))</f>
        <v>73.608621909586162</v>
      </c>
      <c r="F142" s="86">
        <f t="shared" si="98"/>
        <v>3.313340350115399E-3</v>
      </c>
      <c r="G142" s="83"/>
      <c r="H142" s="116">
        <f>SUM(H21,H45,H69,H118)</f>
        <v>629344.27748738276</v>
      </c>
      <c r="I142" s="85">
        <f>SQRT(SUM(I21^2,I45^2,I69^2,I118^2))</f>
        <v>1231.8884634621036</v>
      </c>
      <c r="J142" s="86">
        <f t="shared" si="99"/>
        <v>3.8365350647589377E-3</v>
      </c>
      <c r="K142" s="83"/>
      <c r="L142" s="85">
        <f>SUM(L21,L45,L69,L118)</f>
        <v>163.4502291432494</v>
      </c>
      <c r="M142" s="85">
        <f>SQRT(SUM(M21^2,M45^2,M69^2,M118^2))</f>
        <v>4.7724665049916641</v>
      </c>
      <c r="N142" s="86">
        <f t="shared" si="100"/>
        <v>5.7228640172695584E-2</v>
      </c>
      <c r="O142" s="83"/>
      <c r="P142" s="87">
        <f>SUM(P21,P45,P69,P118)</f>
        <v>5512.3123209557325</v>
      </c>
      <c r="Q142" s="85">
        <f>SQRT(SUM(Q21^2,Q45^2,Q69^2,Q118^2))</f>
        <v>128.27009300497321</v>
      </c>
      <c r="R142" s="86">
        <f t="shared" si="101"/>
        <v>4.5608696977125877E-2</v>
      </c>
      <c r="S142" s="83"/>
      <c r="T142" s="87">
        <f>SUM(T21,T45,T69,T118)</f>
        <v>4846.1622621678944</v>
      </c>
      <c r="U142" s="85">
        <f>SQRT(SUM(U21^2,U45^2,U69^2,U118^2))</f>
        <v>110.65976046406921</v>
      </c>
      <c r="V142" s="86">
        <f t="shared" si="102"/>
        <v>4.4755647618895479E-2</v>
      </c>
      <c r="W142" s="83"/>
      <c r="X142" s="85">
        <f>SUM(X21,X45,X69,X118)</f>
        <v>622.82388367767214</v>
      </c>
      <c r="Y142" s="85">
        <f>SQRT(SUM(Y21^2,Y45^2,Y69^2,Y118^2))</f>
        <v>19.278530824120025</v>
      </c>
      <c r="Z142" s="86">
        <f t="shared" si="103"/>
        <v>6.0668708130066612E-2</v>
      </c>
      <c r="AA142" s="83"/>
      <c r="AB142" s="134">
        <f>SUM(AB21,AB45,AB69,AB118)</f>
        <v>640488.99991467386</v>
      </c>
      <c r="AC142" s="85">
        <f>SQRT(SUM(AC21^2,AC45^2,AC69^2,AC118^2))</f>
        <v>1243.8329566078278</v>
      </c>
      <c r="AD142" s="86">
        <f t="shared" si="104"/>
        <v>3.8063301559841342E-3</v>
      </c>
    </row>
    <row r="143" spans="1:30" ht="11.25" customHeight="1" x14ac:dyDescent="0.2">
      <c r="A143" s="13" t="s">
        <v>13</v>
      </c>
      <c r="B143" s="48">
        <f>MIN(B126:B133)</f>
        <v>0</v>
      </c>
      <c r="C143" s="48"/>
      <c r="D143" s="117">
        <f>MIN(D126:D142)</f>
        <v>14923.2042846</v>
      </c>
      <c r="E143" s="48"/>
      <c r="F143" s="128"/>
      <c r="G143" s="48">
        <f t="shared" ref="G143:AB143" si="105">MIN(G126:G142)</f>
        <v>0</v>
      </c>
      <c r="H143" s="117">
        <f t="shared" si="105"/>
        <v>145545.45592159999</v>
      </c>
      <c r="I143" s="48"/>
      <c r="J143" s="128"/>
      <c r="K143" s="48">
        <f t="shared" si="105"/>
        <v>0</v>
      </c>
      <c r="L143" s="48">
        <f t="shared" si="105"/>
        <v>163.4502291432494</v>
      </c>
      <c r="M143" s="48"/>
      <c r="N143" s="128"/>
      <c r="O143" s="48">
        <f t="shared" si="105"/>
        <v>0</v>
      </c>
      <c r="P143" s="48">
        <f t="shared" si="105"/>
        <v>776.98759099999995</v>
      </c>
      <c r="Q143" s="48"/>
      <c r="R143" s="128"/>
      <c r="S143" s="48">
        <f t="shared" si="105"/>
        <v>0</v>
      </c>
      <c r="T143" s="48">
        <f t="shared" si="105"/>
        <v>843.97374730000001</v>
      </c>
      <c r="U143" s="48"/>
      <c r="V143" s="128"/>
      <c r="W143" s="48">
        <f t="shared" si="105"/>
        <v>0</v>
      </c>
      <c r="X143" s="48">
        <f t="shared" si="105"/>
        <v>88.338176657999995</v>
      </c>
      <c r="Y143" s="48"/>
      <c r="Z143" s="128"/>
      <c r="AA143" s="48">
        <f t="shared" si="105"/>
        <v>0</v>
      </c>
      <c r="AB143" s="117">
        <f t="shared" si="105"/>
        <v>151113.33030415801</v>
      </c>
      <c r="AC143" s="48"/>
      <c r="AD143" s="128"/>
    </row>
    <row r="144" spans="1:30" ht="11.25" customHeight="1" x14ac:dyDescent="0.2">
      <c r="A144" s="16" t="s">
        <v>14</v>
      </c>
      <c r="B144" s="11">
        <f>AVERAGE(B126:B133)</f>
        <v>0</v>
      </c>
      <c r="C144" s="11"/>
      <c r="D144" s="114">
        <f>AVERAGE(D126:D142)</f>
        <v>26267.438862051884</v>
      </c>
      <c r="E144" s="11"/>
      <c r="F144" s="28"/>
      <c r="G144" s="11"/>
      <c r="H144" s="114">
        <f>AVERAGE(H126:H142)</f>
        <v>320509.9273057754</v>
      </c>
      <c r="I144" s="11"/>
      <c r="J144" s="28"/>
      <c r="K144" s="11"/>
      <c r="L144" s="11">
        <f>AVERAGE(L126:L142)</f>
        <v>1106.6473555966618</v>
      </c>
      <c r="M144" s="11"/>
      <c r="N144" s="28"/>
      <c r="O144" s="11"/>
      <c r="P144" s="11">
        <f>AVERAGE(P126:P142)</f>
        <v>3721.2667604679846</v>
      </c>
      <c r="Q144" s="11"/>
      <c r="R144" s="28"/>
      <c r="S144" s="11"/>
      <c r="T144" s="11">
        <f>AVERAGE(T126:T142)</f>
        <v>4573.5226195687001</v>
      </c>
      <c r="U144" s="11"/>
      <c r="V144" s="28"/>
      <c r="W144" s="11"/>
      <c r="X144" s="11">
        <f>AVERAGE(X126:X142)</f>
        <v>528.21463020421606</v>
      </c>
      <c r="Y144" s="11"/>
      <c r="Z144" s="28"/>
      <c r="AA144" s="11"/>
      <c r="AB144" s="114">
        <f>AVERAGE(AB126:AB142)</f>
        <v>330439.4594793393</v>
      </c>
      <c r="AC144" s="11"/>
      <c r="AD144" s="28"/>
    </row>
    <row r="145" spans="1:30" ht="11.25" customHeight="1" x14ac:dyDescent="0.2">
      <c r="A145" s="19" t="s">
        <v>15</v>
      </c>
      <c r="B145" s="30">
        <f>MAX(B126:B133)</f>
        <v>0</v>
      </c>
      <c r="C145" s="30"/>
      <c r="D145" s="118">
        <f>MAX(D126:D142)</f>
        <v>43543.03624068202</v>
      </c>
      <c r="E145" s="30"/>
      <c r="F145" s="129"/>
      <c r="G145" s="30">
        <f t="shared" ref="G145:AB145" si="106">MAX(G126:G142)</f>
        <v>0</v>
      </c>
      <c r="H145" s="118">
        <f t="shared" si="106"/>
        <v>630242</v>
      </c>
      <c r="I145" s="30"/>
      <c r="J145" s="129"/>
      <c r="K145" s="30">
        <f t="shared" si="106"/>
        <v>0</v>
      </c>
      <c r="L145" s="30">
        <f t="shared" si="106"/>
        <v>1924</v>
      </c>
      <c r="M145" s="30"/>
      <c r="N145" s="129"/>
      <c r="O145" s="30">
        <f t="shared" si="106"/>
        <v>0</v>
      </c>
      <c r="P145" s="30">
        <f t="shared" si="106"/>
        <v>8405</v>
      </c>
      <c r="Q145" s="30"/>
      <c r="R145" s="129"/>
      <c r="S145" s="30">
        <f t="shared" si="106"/>
        <v>0</v>
      </c>
      <c r="T145" s="30">
        <f t="shared" si="106"/>
        <v>12434</v>
      </c>
      <c r="U145" s="30"/>
      <c r="V145" s="129"/>
      <c r="W145" s="30">
        <f t="shared" si="106"/>
        <v>0</v>
      </c>
      <c r="X145" s="30">
        <f t="shared" si="106"/>
        <v>1169</v>
      </c>
      <c r="Y145" s="30"/>
      <c r="Z145" s="129"/>
      <c r="AA145" s="30">
        <f t="shared" si="106"/>
        <v>0</v>
      </c>
      <c r="AB145" s="118">
        <f t="shared" si="106"/>
        <v>644498</v>
      </c>
      <c r="AC145" s="30"/>
      <c r="AD145" s="129"/>
    </row>
    <row r="146" spans="1:30" ht="12" customHeight="1" x14ac:dyDescent="0.2">
      <c r="C146" s="5"/>
    </row>
    <row r="147" spans="1:30" ht="12" customHeight="1" x14ac:dyDescent="0.2">
      <c r="A147" s="2"/>
      <c r="B147" s="2"/>
      <c r="C147" s="2"/>
      <c r="D147" s="119"/>
      <c r="E147" s="2"/>
      <c r="F147" s="130"/>
      <c r="G147" s="2"/>
      <c r="H147" s="119"/>
      <c r="I147" s="2"/>
      <c r="J147" s="130"/>
      <c r="K147" s="2"/>
      <c r="L147" s="2"/>
      <c r="M147" s="2"/>
      <c r="N147" s="130"/>
      <c r="O147" s="2"/>
      <c r="P147" s="2"/>
      <c r="Q147" s="2"/>
      <c r="R147" s="130"/>
      <c r="S147" s="2"/>
      <c r="T147" s="2"/>
      <c r="U147" s="2"/>
      <c r="V147" s="130"/>
      <c r="W147" s="2"/>
      <c r="X147" s="2"/>
      <c r="Y147" s="2"/>
      <c r="Z147" s="130"/>
      <c r="AA147" s="2"/>
      <c r="AB147" s="119"/>
      <c r="AC147" s="2"/>
      <c r="AD147" s="130"/>
    </row>
    <row r="148" spans="1:30" ht="12" customHeight="1" x14ac:dyDescent="0.2">
      <c r="A148" s="2"/>
      <c r="B148" s="2"/>
      <c r="C148" s="2"/>
      <c r="D148" s="119"/>
      <c r="E148" s="2"/>
      <c r="F148" s="130"/>
      <c r="G148" s="2"/>
      <c r="H148" s="119"/>
      <c r="I148" s="2"/>
      <c r="J148" s="130"/>
      <c r="K148" s="2"/>
      <c r="L148" s="2"/>
      <c r="M148" s="2"/>
      <c r="N148" s="130"/>
      <c r="O148" s="2"/>
      <c r="P148" s="2"/>
      <c r="Q148" s="2"/>
      <c r="R148" s="130"/>
      <c r="S148" s="2"/>
      <c r="T148" s="2"/>
      <c r="U148" s="2"/>
      <c r="V148" s="130"/>
      <c r="W148" s="2"/>
      <c r="X148" s="2"/>
      <c r="Y148" s="2"/>
      <c r="Z148" s="130"/>
      <c r="AA148" s="2"/>
      <c r="AB148" s="119"/>
      <c r="AC148" s="2"/>
      <c r="AD148" s="130"/>
    </row>
    <row r="149" spans="1:30" ht="12" customHeight="1" x14ac:dyDescent="0.2">
      <c r="A149" s="2"/>
      <c r="B149" s="2"/>
      <c r="C149" s="2"/>
      <c r="D149" s="119"/>
      <c r="E149" s="2"/>
      <c r="F149" s="130"/>
      <c r="G149" s="2"/>
      <c r="H149" s="119"/>
      <c r="I149" s="2"/>
      <c r="J149" s="130"/>
      <c r="K149" s="2"/>
      <c r="L149" s="2"/>
      <c r="M149" s="2"/>
      <c r="N149" s="130"/>
      <c r="O149" s="2"/>
      <c r="P149" s="2"/>
      <c r="Q149" s="2"/>
      <c r="R149" s="130"/>
      <c r="S149" s="2"/>
      <c r="T149" s="2"/>
      <c r="U149" s="2"/>
      <c r="V149" s="130"/>
      <c r="W149" s="2"/>
      <c r="X149" s="2"/>
      <c r="Y149" s="2"/>
      <c r="Z149" s="130"/>
      <c r="AA149" s="2"/>
      <c r="AB149" s="119"/>
      <c r="AC149" s="2"/>
      <c r="AD149" s="130"/>
    </row>
    <row r="150" spans="1:30" ht="12" customHeight="1" x14ac:dyDescent="0.2">
      <c r="A150" s="2"/>
      <c r="B150" s="2"/>
      <c r="C150" s="2"/>
      <c r="D150" s="119"/>
      <c r="E150" s="2"/>
      <c r="F150" s="130"/>
      <c r="G150" s="2"/>
      <c r="H150" s="119"/>
      <c r="I150" s="2"/>
      <c r="J150" s="130"/>
      <c r="K150" s="2"/>
      <c r="L150" s="2"/>
      <c r="M150" s="2"/>
      <c r="N150" s="130"/>
      <c r="O150" s="2"/>
      <c r="P150" s="2"/>
      <c r="Q150" s="2"/>
      <c r="R150" s="130"/>
      <c r="S150" s="2"/>
      <c r="T150" s="2"/>
      <c r="U150" s="2"/>
      <c r="V150" s="130"/>
      <c r="W150" s="2"/>
      <c r="X150" s="2"/>
      <c r="Y150" s="2"/>
      <c r="Z150" s="130"/>
      <c r="AA150" s="2"/>
      <c r="AB150" s="119"/>
      <c r="AC150" s="2"/>
      <c r="AD150" s="130"/>
    </row>
    <row r="151" spans="1:30" ht="12" customHeight="1" x14ac:dyDescent="0.2">
      <c r="A151" s="2"/>
      <c r="B151" s="2"/>
      <c r="C151" s="2"/>
      <c r="D151" s="119"/>
      <c r="E151" s="2"/>
      <c r="F151" s="130"/>
      <c r="G151" s="2"/>
      <c r="H151" s="119"/>
      <c r="I151" s="2"/>
      <c r="J151" s="130"/>
      <c r="K151" s="2"/>
      <c r="L151" s="2"/>
      <c r="M151" s="2"/>
      <c r="N151" s="130"/>
      <c r="O151" s="2"/>
      <c r="P151" s="2"/>
      <c r="Q151" s="2"/>
      <c r="R151" s="130"/>
      <c r="S151" s="2"/>
      <c r="T151" s="2"/>
      <c r="U151" s="2"/>
      <c r="V151" s="130"/>
      <c r="W151" s="2"/>
      <c r="X151" s="2"/>
      <c r="Y151" s="2"/>
      <c r="Z151" s="130"/>
      <c r="AA151" s="2"/>
      <c r="AB151" s="119"/>
      <c r="AC151" s="2"/>
      <c r="AD151" s="130"/>
    </row>
    <row r="152" spans="1:30" ht="12" customHeight="1" x14ac:dyDescent="0.2">
      <c r="A152" s="2"/>
      <c r="B152" s="2"/>
      <c r="C152" s="2"/>
      <c r="D152" s="119"/>
      <c r="E152" s="2"/>
      <c r="F152" s="130"/>
      <c r="G152" s="2"/>
      <c r="H152" s="119"/>
      <c r="I152" s="2"/>
      <c r="J152" s="130"/>
      <c r="K152" s="2"/>
      <c r="L152" s="2"/>
      <c r="M152" s="2"/>
      <c r="N152" s="130"/>
      <c r="O152" s="2"/>
      <c r="P152" s="2"/>
      <c r="Q152" s="2"/>
      <c r="R152" s="130"/>
      <c r="S152" s="2"/>
      <c r="T152" s="2"/>
      <c r="U152" s="2"/>
      <c r="V152" s="130"/>
      <c r="W152" s="2"/>
      <c r="X152" s="2"/>
      <c r="Y152" s="2"/>
      <c r="Z152" s="130"/>
      <c r="AA152" s="2"/>
      <c r="AB152" s="119"/>
      <c r="AC152" s="2"/>
      <c r="AD152" s="130"/>
    </row>
    <row r="153" spans="1:30" ht="12" customHeight="1" x14ac:dyDescent="0.2">
      <c r="A153" s="2"/>
      <c r="B153" s="2"/>
      <c r="C153" s="2"/>
      <c r="D153" s="119"/>
      <c r="E153" s="2"/>
      <c r="F153" s="130"/>
      <c r="G153" s="2"/>
      <c r="H153" s="119"/>
      <c r="I153" s="2"/>
      <c r="J153" s="130"/>
      <c r="K153" s="2"/>
      <c r="L153" s="2"/>
      <c r="M153" s="2"/>
      <c r="N153" s="130"/>
      <c r="O153" s="2"/>
      <c r="P153" s="2"/>
      <c r="Q153" s="2"/>
      <c r="R153" s="130"/>
      <c r="S153" s="2"/>
      <c r="T153" s="2"/>
      <c r="U153" s="2"/>
      <c r="V153" s="130"/>
      <c r="W153" s="2"/>
      <c r="X153" s="2"/>
      <c r="Y153" s="2"/>
      <c r="Z153" s="130"/>
      <c r="AA153" s="2"/>
      <c r="AB153" s="119"/>
      <c r="AC153" s="2"/>
      <c r="AD153" s="130"/>
    </row>
    <row r="154" spans="1:30" ht="12" customHeight="1" x14ac:dyDescent="0.2">
      <c r="A154" s="2"/>
      <c r="B154" s="2"/>
      <c r="C154" s="2"/>
      <c r="D154" s="119"/>
      <c r="E154" s="2"/>
      <c r="F154" s="130"/>
      <c r="G154" s="2"/>
      <c r="H154" s="119"/>
      <c r="I154" s="2"/>
      <c r="J154" s="130"/>
      <c r="K154" s="2"/>
      <c r="L154" s="2"/>
      <c r="M154" s="2"/>
      <c r="N154" s="130"/>
      <c r="O154" s="2"/>
      <c r="P154" s="2"/>
      <c r="Q154" s="2"/>
      <c r="R154" s="130"/>
      <c r="S154" s="2"/>
      <c r="T154" s="2"/>
      <c r="U154" s="2"/>
      <c r="V154" s="130"/>
      <c r="W154" s="2"/>
      <c r="X154" s="2"/>
      <c r="Y154" s="2"/>
      <c r="Z154" s="130"/>
      <c r="AA154" s="2"/>
      <c r="AB154" s="119"/>
      <c r="AC154" s="2"/>
      <c r="AD154" s="130"/>
    </row>
    <row r="155" spans="1:30" ht="12" customHeight="1" x14ac:dyDescent="0.2">
      <c r="A155" s="2"/>
      <c r="B155" s="2"/>
      <c r="C155" s="2"/>
      <c r="D155" s="119"/>
      <c r="E155" s="2"/>
      <c r="F155" s="130"/>
      <c r="G155" s="2"/>
      <c r="H155" s="119"/>
      <c r="I155" s="2"/>
      <c r="J155" s="130"/>
      <c r="K155" s="2"/>
      <c r="L155" s="2"/>
      <c r="M155" s="2"/>
      <c r="N155" s="130"/>
      <c r="O155" s="2"/>
      <c r="P155" s="2"/>
      <c r="Q155" s="2"/>
      <c r="R155" s="130"/>
      <c r="S155" s="2"/>
      <c r="T155" s="2"/>
      <c r="U155" s="2"/>
      <c r="V155" s="130"/>
      <c r="W155" s="2"/>
      <c r="X155" s="2"/>
      <c r="Y155" s="2"/>
      <c r="Z155" s="130"/>
      <c r="AA155" s="2"/>
      <c r="AB155" s="119"/>
      <c r="AC155" s="2"/>
      <c r="AD155" s="130"/>
    </row>
    <row r="156" spans="1:30" ht="12" customHeight="1" x14ac:dyDescent="0.2">
      <c r="A156" s="2"/>
      <c r="B156" s="2"/>
      <c r="C156" s="2"/>
      <c r="D156" s="119"/>
      <c r="E156" s="2"/>
      <c r="F156" s="130"/>
      <c r="G156" s="2"/>
      <c r="H156" s="119"/>
      <c r="I156" s="2"/>
      <c r="J156" s="130"/>
      <c r="K156" s="2"/>
      <c r="L156" s="2"/>
      <c r="M156" s="2"/>
      <c r="N156" s="130"/>
      <c r="O156" s="2"/>
      <c r="P156" s="2"/>
      <c r="Q156" s="2"/>
      <c r="R156" s="130"/>
      <c r="S156" s="2"/>
      <c r="T156" s="2"/>
      <c r="U156" s="2"/>
      <c r="V156" s="130"/>
      <c r="W156" s="2"/>
      <c r="X156" s="2"/>
      <c r="Y156" s="2"/>
      <c r="Z156" s="130"/>
      <c r="AA156" s="2"/>
      <c r="AB156" s="119"/>
      <c r="AC156" s="2"/>
      <c r="AD156" s="130"/>
    </row>
    <row r="157" spans="1:30" ht="12" customHeight="1" x14ac:dyDescent="0.2">
      <c r="A157" s="2"/>
      <c r="B157" s="2"/>
      <c r="C157" s="2"/>
      <c r="D157" s="119"/>
      <c r="E157" s="2"/>
      <c r="F157" s="130"/>
      <c r="G157" s="2"/>
      <c r="H157" s="119"/>
      <c r="I157" s="2"/>
      <c r="J157" s="130"/>
      <c r="K157" s="2"/>
      <c r="L157" s="2"/>
      <c r="M157" s="2"/>
      <c r="N157" s="130"/>
      <c r="O157" s="2"/>
      <c r="P157" s="2"/>
      <c r="Q157" s="2"/>
      <c r="R157" s="130"/>
      <c r="S157" s="2"/>
      <c r="T157" s="2"/>
      <c r="U157" s="2"/>
      <c r="V157" s="130"/>
      <c r="W157" s="2"/>
      <c r="X157" s="2"/>
      <c r="Y157" s="2"/>
      <c r="Z157" s="130"/>
      <c r="AA157" s="2"/>
      <c r="AB157" s="119"/>
      <c r="AC157" s="2"/>
      <c r="AD157" s="130"/>
    </row>
    <row r="158" spans="1:30" ht="12" customHeight="1" x14ac:dyDescent="0.2">
      <c r="A158" s="2"/>
      <c r="B158" s="2"/>
      <c r="C158" s="2"/>
      <c r="D158" s="119"/>
      <c r="E158" s="2"/>
      <c r="F158" s="130"/>
      <c r="G158" s="2"/>
      <c r="H158" s="119"/>
      <c r="I158" s="2"/>
      <c r="J158" s="130"/>
      <c r="K158" s="2"/>
      <c r="L158" s="2"/>
      <c r="M158" s="2"/>
      <c r="N158" s="130"/>
      <c r="O158" s="2"/>
      <c r="P158" s="2"/>
      <c r="Q158" s="2"/>
      <c r="R158" s="130"/>
      <c r="S158" s="2"/>
      <c r="T158" s="2"/>
      <c r="U158" s="2"/>
      <c r="V158" s="130"/>
      <c r="W158" s="2"/>
      <c r="X158" s="2"/>
      <c r="Y158" s="2"/>
      <c r="Z158" s="130"/>
      <c r="AA158" s="2"/>
      <c r="AB158" s="119"/>
      <c r="AC158" s="2"/>
      <c r="AD158" s="130"/>
    </row>
    <row r="159" spans="1:30" ht="12" customHeight="1" x14ac:dyDescent="0.2">
      <c r="A159" s="2"/>
      <c r="B159" s="2"/>
      <c r="C159" s="2"/>
      <c r="D159" s="119"/>
      <c r="E159" s="2"/>
      <c r="F159" s="130"/>
      <c r="G159" s="2"/>
      <c r="H159" s="119"/>
      <c r="I159" s="2"/>
      <c r="J159" s="130"/>
      <c r="K159" s="2"/>
      <c r="L159" s="2"/>
      <c r="M159" s="2"/>
      <c r="N159" s="130"/>
      <c r="O159" s="2"/>
      <c r="P159" s="2"/>
      <c r="Q159" s="2"/>
      <c r="R159" s="130"/>
      <c r="S159" s="2"/>
      <c r="T159" s="2"/>
      <c r="U159" s="2"/>
      <c r="V159" s="130"/>
      <c r="W159" s="2"/>
      <c r="X159" s="2"/>
      <c r="Y159" s="2"/>
      <c r="Z159" s="130"/>
      <c r="AA159" s="2"/>
      <c r="AB159" s="119"/>
      <c r="AC159" s="2"/>
      <c r="AD159" s="130"/>
    </row>
    <row r="160" spans="1:30" ht="12" customHeight="1" x14ac:dyDescent="0.2">
      <c r="A160" s="2"/>
      <c r="B160" s="2"/>
      <c r="C160" s="2"/>
      <c r="D160" s="119"/>
      <c r="E160" s="2"/>
      <c r="F160" s="130"/>
      <c r="G160" s="2"/>
      <c r="H160" s="119"/>
      <c r="I160" s="2"/>
      <c r="J160" s="130"/>
      <c r="K160" s="2"/>
      <c r="L160" s="2"/>
      <c r="M160" s="2"/>
      <c r="N160" s="130"/>
      <c r="O160" s="2"/>
      <c r="P160" s="2"/>
      <c r="Q160" s="2"/>
      <c r="R160" s="130"/>
      <c r="S160" s="2"/>
      <c r="T160" s="2"/>
      <c r="U160" s="2"/>
      <c r="V160" s="130"/>
      <c r="W160" s="2"/>
      <c r="X160" s="2"/>
      <c r="Y160" s="2"/>
      <c r="Z160" s="130"/>
      <c r="AA160" s="2"/>
      <c r="AB160" s="119"/>
      <c r="AC160" s="2"/>
      <c r="AD160" s="130"/>
    </row>
    <row r="161" spans="1:30" ht="12" customHeight="1" x14ac:dyDescent="0.2">
      <c r="A161" s="2"/>
      <c r="B161" s="2"/>
      <c r="C161" s="2"/>
      <c r="D161" s="119"/>
      <c r="E161" s="2"/>
      <c r="F161" s="130"/>
      <c r="G161" s="2"/>
      <c r="H161" s="119"/>
      <c r="I161" s="2"/>
      <c r="J161" s="130"/>
      <c r="K161" s="2"/>
      <c r="L161" s="2"/>
      <c r="M161" s="2"/>
      <c r="N161" s="130"/>
      <c r="O161" s="2"/>
      <c r="P161" s="2"/>
      <c r="Q161" s="2"/>
      <c r="R161" s="130"/>
      <c r="S161" s="2"/>
      <c r="T161" s="2"/>
      <c r="U161" s="2"/>
      <c r="V161" s="130"/>
      <c r="W161" s="2"/>
      <c r="X161" s="2"/>
      <c r="Y161" s="2"/>
      <c r="Z161" s="130"/>
      <c r="AA161" s="2"/>
      <c r="AB161" s="119"/>
      <c r="AC161" s="2"/>
      <c r="AD161" s="130"/>
    </row>
    <row r="162" spans="1:30" ht="12" customHeight="1" x14ac:dyDescent="0.2">
      <c r="A162" s="2"/>
      <c r="B162" s="2"/>
      <c r="C162" s="2"/>
      <c r="D162" s="119"/>
      <c r="E162" s="2"/>
      <c r="F162" s="130"/>
      <c r="G162" s="2"/>
      <c r="H162" s="119"/>
      <c r="I162" s="2"/>
      <c r="J162" s="130"/>
      <c r="K162" s="2"/>
      <c r="L162" s="2"/>
      <c r="M162" s="2"/>
      <c r="N162" s="130"/>
      <c r="O162" s="2"/>
      <c r="P162" s="2"/>
      <c r="Q162" s="2"/>
      <c r="R162" s="130"/>
      <c r="S162" s="2"/>
      <c r="T162" s="2"/>
      <c r="U162" s="2"/>
      <c r="V162" s="130"/>
      <c r="W162" s="2"/>
      <c r="X162" s="2"/>
      <c r="Y162" s="2"/>
      <c r="Z162" s="130"/>
      <c r="AA162" s="2"/>
      <c r="AB162" s="119"/>
      <c r="AC162" s="2"/>
      <c r="AD162" s="130"/>
    </row>
    <row r="163" spans="1:30" ht="12" customHeight="1" x14ac:dyDescent="0.2">
      <c r="A163" s="2"/>
      <c r="B163" s="2"/>
      <c r="C163" s="2"/>
      <c r="D163" s="119"/>
      <c r="E163" s="2"/>
      <c r="F163" s="130"/>
      <c r="G163" s="2"/>
      <c r="H163" s="119"/>
      <c r="I163" s="2"/>
      <c r="J163" s="130"/>
      <c r="K163" s="2"/>
      <c r="L163" s="2"/>
      <c r="M163" s="2"/>
      <c r="N163" s="130"/>
      <c r="O163" s="2"/>
      <c r="P163" s="2"/>
      <c r="Q163" s="2"/>
      <c r="R163" s="130"/>
      <c r="S163" s="2"/>
      <c r="T163" s="2"/>
      <c r="U163" s="2"/>
      <c r="V163" s="130"/>
      <c r="W163" s="2"/>
      <c r="X163" s="2"/>
      <c r="Y163" s="2"/>
      <c r="Z163" s="130"/>
      <c r="AA163" s="2"/>
      <c r="AB163" s="119"/>
      <c r="AC163" s="2"/>
      <c r="AD163" s="130"/>
    </row>
    <row r="164" spans="1:30" ht="12" customHeight="1" x14ac:dyDescent="0.2">
      <c r="A164" s="2"/>
      <c r="B164" s="2"/>
      <c r="C164" s="2"/>
      <c r="D164" s="119"/>
      <c r="E164" s="2"/>
      <c r="F164" s="130"/>
      <c r="G164" s="2"/>
      <c r="H164" s="119"/>
      <c r="I164" s="2"/>
      <c r="J164" s="130"/>
      <c r="K164" s="2"/>
      <c r="L164" s="2"/>
      <c r="M164" s="2"/>
      <c r="N164" s="130"/>
      <c r="O164" s="2"/>
      <c r="P164" s="2"/>
      <c r="Q164" s="2"/>
      <c r="R164" s="130"/>
      <c r="S164" s="2"/>
      <c r="T164" s="2"/>
      <c r="U164" s="2"/>
      <c r="V164" s="130"/>
      <c r="W164" s="2"/>
      <c r="X164" s="2"/>
      <c r="Y164" s="2"/>
      <c r="Z164" s="130"/>
      <c r="AA164" s="2"/>
      <c r="AB164" s="119"/>
      <c r="AC164" s="2"/>
      <c r="AD164" s="130"/>
    </row>
    <row r="165" spans="1:30" ht="12" customHeight="1" x14ac:dyDescent="0.2">
      <c r="A165" s="2"/>
      <c r="B165" s="2"/>
      <c r="C165" s="2"/>
      <c r="D165" s="119"/>
      <c r="E165" s="2"/>
      <c r="F165" s="130"/>
      <c r="G165" s="2"/>
      <c r="H165" s="119"/>
      <c r="I165" s="2"/>
      <c r="J165" s="130"/>
      <c r="K165" s="2"/>
      <c r="L165" s="2"/>
      <c r="M165" s="2"/>
      <c r="N165" s="130"/>
      <c r="O165" s="2"/>
      <c r="P165" s="2"/>
      <c r="Q165" s="2"/>
      <c r="R165" s="130"/>
      <c r="S165" s="2"/>
      <c r="T165" s="2"/>
      <c r="U165" s="2"/>
      <c r="V165" s="130"/>
      <c r="W165" s="2"/>
      <c r="X165" s="2"/>
      <c r="Y165" s="2"/>
      <c r="Z165" s="130"/>
      <c r="AA165" s="2"/>
      <c r="AB165" s="119"/>
      <c r="AC165" s="2"/>
      <c r="AD165" s="130"/>
    </row>
    <row r="166" spans="1:30" ht="12" customHeight="1" x14ac:dyDescent="0.2">
      <c r="A166" s="2"/>
      <c r="B166" s="2"/>
      <c r="C166" s="2"/>
      <c r="D166" s="119"/>
      <c r="E166" s="2"/>
      <c r="F166" s="130"/>
      <c r="G166" s="2"/>
      <c r="H166" s="119"/>
      <c r="I166" s="2"/>
      <c r="J166" s="130"/>
      <c r="K166" s="2"/>
      <c r="L166" s="2"/>
      <c r="M166" s="2"/>
      <c r="N166" s="130"/>
      <c r="O166" s="2"/>
      <c r="P166" s="2"/>
      <c r="Q166" s="2"/>
      <c r="R166" s="130"/>
      <c r="S166" s="2"/>
      <c r="T166" s="2"/>
      <c r="U166" s="2"/>
      <c r="V166" s="130"/>
      <c r="W166" s="2"/>
      <c r="X166" s="2"/>
      <c r="Y166" s="2"/>
      <c r="Z166" s="130"/>
      <c r="AA166" s="2"/>
      <c r="AB166" s="119"/>
      <c r="AC166" s="2"/>
      <c r="AD166" s="130"/>
    </row>
    <row r="167" spans="1:30" ht="12" customHeight="1" x14ac:dyDescent="0.2">
      <c r="A167" s="2"/>
      <c r="B167" s="2"/>
      <c r="C167" s="2"/>
      <c r="D167" s="119"/>
      <c r="E167" s="2"/>
      <c r="F167" s="130"/>
      <c r="G167" s="2"/>
      <c r="H167" s="119"/>
      <c r="I167" s="2"/>
      <c r="J167" s="130"/>
      <c r="K167" s="2"/>
      <c r="L167" s="2"/>
      <c r="M167" s="2"/>
      <c r="N167" s="130"/>
      <c r="O167" s="2"/>
      <c r="P167" s="2"/>
      <c r="Q167" s="2"/>
      <c r="R167" s="130"/>
      <c r="S167" s="2"/>
      <c r="T167" s="2"/>
      <c r="U167" s="2"/>
      <c r="V167" s="130"/>
      <c r="W167" s="2"/>
      <c r="X167" s="2"/>
      <c r="Y167" s="2"/>
      <c r="Z167" s="130"/>
      <c r="AA167" s="2"/>
      <c r="AB167" s="119"/>
      <c r="AC167" s="2"/>
      <c r="AD167" s="130"/>
    </row>
    <row r="168" spans="1:30" ht="12" customHeight="1" x14ac:dyDescent="0.2">
      <c r="A168" s="2"/>
      <c r="B168" s="2"/>
      <c r="C168" s="2"/>
      <c r="D168" s="119"/>
      <c r="E168" s="2"/>
      <c r="F168" s="130"/>
      <c r="G168" s="2"/>
      <c r="H168" s="119"/>
      <c r="I168" s="2"/>
      <c r="J168" s="130"/>
      <c r="K168" s="2"/>
      <c r="L168" s="2"/>
      <c r="M168" s="2"/>
      <c r="N168" s="130"/>
      <c r="O168" s="2"/>
      <c r="P168" s="2"/>
      <c r="Q168" s="2"/>
      <c r="R168" s="130"/>
      <c r="S168" s="2"/>
      <c r="T168" s="2"/>
      <c r="U168" s="2"/>
      <c r="V168" s="130"/>
      <c r="W168" s="2"/>
      <c r="X168" s="2"/>
      <c r="Y168" s="2"/>
      <c r="Z168" s="130"/>
      <c r="AA168" s="2"/>
      <c r="AB168" s="119"/>
      <c r="AC168" s="2"/>
      <c r="AD168" s="130"/>
    </row>
    <row r="169" spans="1:30" ht="12" customHeight="1" x14ac:dyDescent="0.2">
      <c r="A169" s="2"/>
      <c r="B169" s="2"/>
      <c r="C169" s="2"/>
      <c r="D169" s="119"/>
      <c r="E169" s="2"/>
      <c r="F169" s="130"/>
      <c r="G169" s="2"/>
      <c r="H169" s="119"/>
      <c r="I169" s="2"/>
      <c r="J169" s="130"/>
      <c r="K169" s="2"/>
      <c r="L169" s="2"/>
      <c r="M169" s="2"/>
      <c r="N169" s="130"/>
      <c r="O169" s="2"/>
      <c r="P169" s="2"/>
      <c r="Q169" s="2"/>
      <c r="R169" s="130"/>
      <c r="S169" s="2"/>
      <c r="T169" s="2"/>
      <c r="U169" s="2"/>
      <c r="V169" s="130"/>
      <c r="W169" s="2"/>
      <c r="X169" s="2"/>
      <c r="Y169" s="2"/>
      <c r="Z169" s="130"/>
      <c r="AA169" s="2"/>
      <c r="AB169" s="119"/>
      <c r="AC169" s="2"/>
      <c r="AD169" s="130"/>
    </row>
    <row r="170" spans="1:30" ht="12" customHeight="1" x14ac:dyDescent="0.2">
      <c r="A170" s="2"/>
      <c r="B170" s="2"/>
      <c r="C170" s="2"/>
      <c r="D170" s="119"/>
      <c r="E170" s="2"/>
      <c r="F170" s="130"/>
      <c r="G170" s="2"/>
      <c r="H170" s="119"/>
      <c r="I170" s="2"/>
      <c r="J170" s="130"/>
      <c r="K170" s="2"/>
      <c r="L170" s="2"/>
      <c r="M170" s="2"/>
      <c r="N170" s="130"/>
      <c r="O170" s="2"/>
      <c r="P170" s="2"/>
      <c r="Q170" s="2"/>
      <c r="R170" s="130"/>
      <c r="S170" s="2"/>
      <c r="T170" s="2"/>
      <c r="U170" s="2"/>
      <c r="V170" s="130"/>
      <c r="W170" s="2"/>
      <c r="X170" s="2"/>
      <c r="Y170" s="2"/>
      <c r="Z170" s="130"/>
      <c r="AA170" s="2"/>
      <c r="AB170" s="119"/>
      <c r="AC170" s="2"/>
      <c r="AD170" s="130"/>
    </row>
    <row r="171" spans="1:30" ht="12" customHeight="1" x14ac:dyDescent="0.2">
      <c r="A171" s="2"/>
      <c r="B171" s="2"/>
      <c r="C171" s="2"/>
      <c r="D171" s="119"/>
      <c r="E171" s="2"/>
      <c r="F171" s="130"/>
      <c r="G171" s="2"/>
      <c r="H171" s="119"/>
      <c r="I171" s="2"/>
      <c r="J171" s="130"/>
      <c r="K171" s="2"/>
      <c r="L171" s="2"/>
      <c r="M171" s="2"/>
      <c r="N171" s="130"/>
      <c r="O171" s="2"/>
      <c r="P171" s="2"/>
      <c r="Q171" s="2"/>
      <c r="R171" s="130"/>
      <c r="S171" s="2"/>
      <c r="T171" s="2"/>
      <c r="U171" s="2"/>
      <c r="V171" s="130"/>
      <c r="W171" s="2"/>
      <c r="X171" s="2"/>
      <c r="Y171" s="2"/>
      <c r="Z171" s="130"/>
      <c r="AA171" s="2"/>
      <c r="AB171" s="119"/>
      <c r="AC171" s="2"/>
      <c r="AD171" s="130"/>
    </row>
    <row r="172" spans="1:30" ht="12" customHeight="1" x14ac:dyDescent="0.2">
      <c r="A172" s="2"/>
      <c r="B172" s="2"/>
      <c r="C172" s="2"/>
      <c r="D172" s="119"/>
      <c r="E172" s="2"/>
      <c r="F172" s="130"/>
      <c r="G172" s="2"/>
      <c r="H172" s="119"/>
      <c r="I172" s="2"/>
      <c r="J172" s="130"/>
      <c r="K172" s="2"/>
      <c r="L172" s="2"/>
      <c r="M172" s="2"/>
      <c r="N172" s="130"/>
      <c r="O172" s="2"/>
      <c r="P172" s="2"/>
      <c r="Q172" s="2"/>
      <c r="R172" s="130"/>
      <c r="S172" s="2"/>
      <c r="T172" s="2"/>
      <c r="U172" s="2"/>
      <c r="V172" s="130"/>
      <c r="W172" s="2"/>
      <c r="X172" s="2"/>
      <c r="Y172" s="2"/>
      <c r="Z172" s="130"/>
      <c r="AA172" s="2"/>
      <c r="AB172" s="119"/>
      <c r="AC172" s="2"/>
      <c r="AD172" s="130"/>
    </row>
    <row r="173" spans="1:30" ht="12" customHeight="1" x14ac:dyDescent="0.2">
      <c r="A173" s="2"/>
      <c r="B173" s="2"/>
      <c r="C173" s="2"/>
      <c r="D173" s="119"/>
      <c r="E173" s="2"/>
      <c r="F173" s="130"/>
      <c r="G173" s="2"/>
      <c r="H173" s="119"/>
      <c r="I173" s="2"/>
      <c r="J173" s="130"/>
      <c r="K173" s="2"/>
      <c r="L173" s="2"/>
      <c r="M173" s="2"/>
      <c r="N173" s="130"/>
      <c r="O173" s="2"/>
      <c r="P173" s="2"/>
      <c r="Q173" s="2"/>
      <c r="R173" s="130"/>
      <c r="S173" s="2"/>
      <c r="T173" s="2"/>
      <c r="U173" s="2"/>
      <c r="V173" s="130"/>
      <c r="W173" s="2"/>
      <c r="X173" s="2"/>
      <c r="Y173" s="2"/>
      <c r="Z173" s="130"/>
      <c r="AA173" s="2"/>
      <c r="AB173" s="119"/>
      <c r="AC173" s="2"/>
      <c r="AD173" s="130"/>
    </row>
    <row r="174" spans="1:30" ht="12" customHeight="1" x14ac:dyDescent="0.2">
      <c r="A174" s="2"/>
      <c r="B174" s="2"/>
      <c r="C174" s="2"/>
      <c r="D174" s="119"/>
      <c r="E174" s="2"/>
      <c r="F174" s="130"/>
      <c r="G174" s="2"/>
      <c r="H174" s="119"/>
      <c r="I174" s="2"/>
      <c r="J174" s="130"/>
      <c r="K174" s="2"/>
      <c r="L174" s="2"/>
      <c r="M174" s="2"/>
      <c r="N174" s="130"/>
      <c r="O174" s="2"/>
      <c r="P174" s="2"/>
      <c r="Q174" s="2"/>
      <c r="R174" s="130"/>
      <c r="S174" s="2"/>
      <c r="T174" s="2"/>
      <c r="U174" s="2"/>
      <c r="V174" s="130"/>
      <c r="W174" s="2"/>
      <c r="X174" s="2"/>
      <c r="Y174" s="2"/>
      <c r="Z174" s="130"/>
      <c r="AA174" s="2"/>
      <c r="AB174" s="119"/>
      <c r="AC174" s="2"/>
      <c r="AD174" s="130"/>
    </row>
    <row r="175" spans="1:30" ht="12" customHeight="1" x14ac:dyDescent="0.2">
      <c r="A175" s="2"/>
      <c r="B175" s="2"/>
      <c r="C175" s="2"/>
      <c r="D175" s="119"/>
      <c r="E175" s="2"/>
      <c r="F175" s="130"/>
      <c r="G175" s="2"/>
      <c r="H175" s="119"/>
      <c r="I175" s="2"/>
      <c r="J175" s="130"/>
      <c r="K175" s="2"/>
      <c r="L175" s="2"/>
      <c r="M175" s="2"/>
      <c r="N175" s="130"/>
      <c r="O175" s="2"/>
      <c r="P175" s="2"/>
      <c r="Q175" s="2"/>
      <c r="R175" s="130"/>
      <c r="S175" s="2"/>
      <c r="T175" s="2"/>
      <c r="U175" s="2"/>
      <c r="V175" s="130"/>
      <c r="W175" s="2"/>
      <c r="X175" s="2"/>
      <c r="Y175" s="2"/>
      <c r="Z175" s="130"/>
      <c r="AA175" s="2"/>
      <c r="AB175" s="119"/>
      <c r="AC175" s="2"/>
      <c r="AD175" s="130"/>
    </row>
    <row r="176" spans="1:30" ht="12" customHeight="1" x14ac:dyDescent="0.2">
      <c r="A176" s="2"/>
      <c r="B176" s="2"/>
      <c r="C176" s="2"/>
      <c r="D176" s="119"/>
      <c r="E176" s="2"/>
      <c r="F176" s="130"/>
      <c r="G176" s="2"/>
      <c r="H176" s="119"/>
      <c r="I176" s="2"/>
      <c r="J176" s="130"/>
      <c r="K176" s="2"/>
      <c r="L176" s="2"/>
      <c r="M176" s="2"/>
      <c r="N176" s="130"/>
      <c r="O176" s="2"/>
      <c r="P176" s="2"/>
      <c r="Q176" s="2"/>
      <c r="R176" s="130"/>
      <c r="S176" s="2"/>
      <c r="T176" s="2"/>
      <c r="U176" s="2"/>
      <c r="V176" s="130"/>
      <c r="W176" s="2"/>
      <c r="X176" s="2"/>
      <c r="Y176" s="2"/>
      <c r="Z176" s="130"/>
      <c r="AA176" s="2"/>
      <c r="AB176" s="119"/>
      <c r="AC176" s="2"/>
      <c r="AD176" s="130"/>
    </row>
    <row r="177" spans="1:30" ht="12" customHeight="1" x14ac:dyDescent="0.2">
      <c r="A177" s="2"/>
      <c r="B177" s="2"/>
      <c r="C177" s="2"/>
      <c r="D177" s="119"/>
      <c r="E177" s="2"/>
      <c r="F177" s="130"/>
      <c r="G177" s="2"/>
      <c r="H177" s="119"/>
      <c r="I177" s="2"/>
      <c r="J177" s="130"/>
      <c r="K177" s="2"/>
      <c r="L177" s="2"/>
      <c r="M177" s="2"/>
      <c r="N177" s="130"/>
      <c r="O177" s="2"/>
      <c r="P177" s="2"/>
      <c r="Q177" s="2"/>
      <c r="R177" s="130"/>
      <c r="S177" s="2"/>
      <c r="T177" s="2"/>
      <c r="U177" s="2"/>
      <c r="V177" s="130"/>
      <c r="W177" s="2"/>
      <c r="X177" s="2"/>
      <c r="Y177" s="2"/>
      <c r="Z177" s="130"/>
      <c r="AA177" s="2"/>
      <c r="AB177" s="119"/>
      <c r="AC177" s="2"/>
      <c r="AD177" s="130"/>
    </row>
    <row r="178" spans="1:30" ht="12" customHeight="1" x14ac:dyDescent="0.2">
      <c r="A178" s="2"/>
      <c r="B178" s="2"/>
      <c r="C178" s="2"/>
      <c r="D178" s="119"/>
      <c r="E178" s="2"/>
      <c r="F178" s="130"/>
      <c r="G178" s="2"/>
      <c r="H178" s="119"/>
      <c r="I178" s="2"/>
      <c r="J178" s="130"/>
      <c r="K178" s="2"/>
      <c r="L178" s="2"/>
      <c r="M178" s="2"/>
      <c r="N178" s="130"/>
      <c r="O178" s="2"/>
      <c r="P178" s="2"/>
      <c r="Q178" s="2"/>
      <c r="R178" s="130"/>
      <c r="S178" s="2"/>
      <c r="T178" s="2"/>
      <c r="U178" s="2"/>
      <c r="V178" s="130"/>
      <c r="W178" s="2"/>
      <c r="X178" s="2"/>
      <c r="Y178" s="2"/>
      <c r="Z178" s="130"/>
      <c r="AA178" s="2"/>
      <c r="AB178" s="119"/>
      <c r="AC178" s="2"/>
      <c r="AD178" s="130"/>
    </row>
    <row r="179" spans="1:30" ht="12" customHeight="1" x14ac:dyDescent="0.2">
      <c r="A179" s="2"/>
      <c r="B179" s="2"/>
      <c r="C179" s="2"/>
      <c r="D179" s="119"/>
      <c r="E179" s="2"/>
      <c r="F179" s="130"/>
      <c r="G179" s="2"/>
      <c r="H179" s="119"/>
      <c r="I179" s="2"/>
      <c r="J179" s="130"/>
      <c r="K179" s="2"/>
      <c r="L179" s="2"/>
      <c r="M179" s="2"/>
      <c r="N179" s="130"/>
      <c r="O179" s="2"/>
      <c r="P179" s="2"/>
      <c r="Q179" s="2"/>
      <c r="R179" s="130"/>
      <c r="S179" s="2"/>
      <c r="T179" s="2"/>
      <c r="U179" s="2"/>
      <c r="V179" s="130"/>
      <c r="W179" s="2"/>
      <c r="X179" s="2"/>
      <c r="Y179" s="2"/>
      <c r="Z179" s="130"/>
      <c r="AA179" s="2"/>
      <c r="AB179" s="119"/>
      <c r="AC179" s="2"/>
      <c r="AD179" s="130"/>
    </row>
    <row r="180" spans="1:30" ht="12" customHeight="1" x14ac:dyDescent="0.2">
      <c r="A180" s="2"/>
      <c r="B180" s="2"/>
      <c r="C180" s="2"/>
      <c r="D180" s="119"/>
      <c r="E180" s="2"/>
      <c r="F180" s="130"/>
      <c r="G180" s="2"/>
      <c r="H180" s="119"/>
      <c r="I180" s="2"/>
      <c r="J180" s="130"/>
      <c r="K180" s="2"/>
      <c r="L180" s="2"/>
      <c r="M180" s="2"/>
      <c r="N180" s="130"/>
      <c r="O180" s="2"/>
      <c r="P180" s="2"/>
      <c r="Q180" s="2"/>
      <c r="R180" s="130"/>
      <c r="S180" s="2"/>
      <c r="T180" s="2"/>
      <c r="U180" s="2"/>
      <c r="V180" s="130"/>
      <c r="W180" s="2"/>
      <c r="X180" s="2"/>
      <c r="Y180" s="2"/>
      <c r="Z180" s="130"/>
      <c r="AA180" s="2"/>
      <c r="AB180" s="119"/>
      <c r="AC180" s="2"/>
      <c r="AD180" s="130"/>
    </row>
    <row r="181" spans="1:30" ht="12" customHeight="1" x14ac:dyDescent="0.2">
      <c r="A181" s="2"/>
      <c r="B181" s="2"/>
      <c r="C181" s="2"/>
      <c r="D181" s="119"/>
      <c r="E181" s="2"/>
      <c r="F181" s="130"/>
      <c r="G181" s="2"/>
      <c r="H181" s="119"/>
      <c r="I181" s="2"/>
      <c r="J181" s="130"/>
      <c r="K181" s="2"/>
      <c r="L181" s="2"/>
      <c r="M181" s="2"/>
      <c r="N181" s="130"/>
      <c r="O181" s="2"/>
      <c r="P181" s="2"/>
      <c r="Q181" s="2"/>
      <c r="R181" s="130"/>
      <c r="S181" s="2"/>
      <c r="T181" s="2"/>
      <c r="U181" s="2"/>
      <c r="V181" s="130"/>
      <c r="W181" s="2"/>
      <c r="X181" s="2"/>
      <c r="Y181" s="2"/>
      <c r="Z181" s="130"/>
      <c r="AA181" s="2"/>
      <c r="AB181" s="119"/>
      <c r="AC181" s="2"/>
      <c r="AD181" s="130"/>
    </row>
    <row r="182" spans="1:30" ht="12" customHeight="1" x14ac:dyDescent="0.2">
      <c r="A182" s="2"/>
      <c r="B182" s="2"/>
      <c r="C182" s="2"/>
      <c r="D182" s="119"/>
      <c r="E182" s="2"/>
      <c r="F182" s="130"/>
      <c r="G182" s="2"/>
      <c r="H182" s="119"/>
      <c r="I182" s="2"/>
      <c r="J182" s="130"/>
      <c r="K182" s="2"/>
      <c r="L182" s="2"/>
      <c r="M182" s="2"/>
      <c r="N182" s="130"/>
      <c r="O182" s="2"/>
      <c r="P182" s="2"/>
      <c r="Q182" s="2"/>
      <c r="R182" s="130"/>
      <c r="S182" s="2"/>
      <c r="T182" s="2"/>
      <c r="U182" s="2"/>
      <c r="V182" s="130"/>
      <c r="W182" s="2"/>
      <c r="X182" s="2"/>
      <c r="Y182" s="2"/>
      <c r="Z182" s="130"/>
      <c r="AA182" s="2"/>
      <c r="AB182" s="119"/>
      <c r="AC182" s="2"/>
      <c r="AD182" s="130"/>
    </row>
    <row r="183" spans="1:30" ht="12" customHeight="1" x14ac:dyDescent="0.2">
      <c r="A183" s="2"/>
      <c r="B183" s="2"/>
      <c r="C183" s="2"/>
      <c r="D183" s="119"/>
      <c r="E183" s="2"/>
      <c r="F183" s="130"/>
      <c r="G183" s="2"/>
      <c r="H183" s="119"/>
      <c r="I183" s="2"/>
      <c r="J183" s="130"/>
      <c r="K183" s="2"/>
      <c r="L183" s="2"/>
      <c r="M183" s="2"/>
      <c r="N183" s="130"/>
      <c r="O183" s="2"/>
      <c r="P183" s="2"/>
      <c r="Q183" s="2"/>
      <c r="R183" s="130"/>
      <c r="S183" s="2"/>
      <c r="T183" s="2"/>
      <c r="U183" s="2"/>
      <c r="V183" s="130"/>
      <c r="W183" s="2"/>
      <c r="X183" s="2"/>
      <c r="Y183" s="2"/>
      <c r="Z183" s="130"/>
      <c r="AA183" s="2"/>
      <c r="AB183" s="119"/>
      <c r="AC183" s="2"/>
      <c r="AD183" s="130"/>
    </row>
    <row r="184" spans="1:30" ht="12" customHeight="1" x14ac:dyDescent="0.2">
      <c r="A184" s="2"/>
      <c r="B184" s="2"/>
      <c r="C184" s="2"/>
      <c r="D184" s="119"/>
      <c r="E184" s="2"/>
      <c r="F184" s="130"/>
      <c r="G184" s="2"/>
      <c r="H184" s="119"/>
      <c r="I184" s="2"/>
      <c r="J184" s="130"/>
      <c r="K184" s="2"/>
      <c r="L184" s="2"/>
      <c r="M184" s="2"/>
      <c r="N184" s="130"/>
      <c r="O184" s="2"/>
      <c r="P184" s="2"/>
      <c r="Q184" s="2"/>
      <c r="R184" s="130"/>
      <c r="S184" s="2"/>
      <c r="T184" s="2"/>
      <c r="U184" s="2"/>
      <c r="V184" s="130"/>
      <c r="W184" s="2"/>
      <c r="X184" s="2"/>
      <c r="Y184" s="2"/>
      <c r="Z184" s="130"/>
      <c r="AA184" s="2"/>
      <c r="AB184" s="119"/>
      <c r="AC184" s="2"/>
      <c r="AD184" s="130"/>
    </row>
    <row r="185" spans="1:30" ht="12" customHeight="1" x14ac:dyDescent="0.2">
      <c r="A185" s="2"/>
      <c r="B185" s="2"/>
      <c r="C185" s="2"/>
      <c r="D185" s="119"/>
      <c r="E185" s="2"/>
      <c r="F185" s="130"/>
      <c r="G185" s="2"/>
      <c r="H185" s="119"/>
      <c r="I185" s="2"/>
      <c r="J185" s="130"/>
      <c r="K185" s="2"/>
      <c r="L185" s="2"/>
      <c r="M185" s="2"/>
      <c r="N185" s="130"/>
      <c r="O185" s="2"/>
      <c r="P185" s="2"/>
      <c r="Q185" s="2"/>
      <c r="R185" s="130"/>
      <c r="S185" s="2"/>
      <c r="T185" s="2"/>
      <c r="U185" s="2"/>
      <c r="V185" s="130"/>
      <c r="W185" s="2"/>
      <c r="X185" s="2"/>
      <c r="Y185" s="2"/>
      <c r="Z185" s="130"/>
      <c r="AA185" s="2"/>
      <c r="AB185" s="119"/>
      <c r="AC185" s="2"/>
      <c r="AD185" s="130"/>
    </row>
    <row r="186" spans="1:30" ht="12" customHeight="1" x14ac:dyDescent="0.2">
      <c r="A186" s="2"/>
      <c r="B186" s="2"/>
      <c r="C186" s="2"/>
      <c r="D186" s="119"/>
      <c r="E186" s="2"/>
      <c r="F186" s="130"/>
      <c r="G186" s="2"/>
      <c r="H186" s="119"/>
      <c r="I186" s="2"/>
      <c r="J186" s="130"/>
      <c r="K186" s="2"/>
      <c r="L186" s="2"/>
      <c r="M186" s="2"/>
      <c r="N186" s="130"/>
      <c r="O186" s="2"/>
      <c r="P186" s="2"/>
      <c r="Q186" s="2"/>
      <c r="R186" s="130"/>
      <c r="S186" s="2"/>
      <c r="T186" s="2"/>
      <c r="U186" s="2"/>
      <c r="V186" s="130"/>
      <c r="W186" s="2"/>
      <c r="X186" s="2"/>
      <c r="Y186" s="2"/>
      <c r="Z186" s="130"/>
      <c r="AA186" s="2"/>
      <c r="AB186" s="119"/>
      <c r="AC186" s="2"/>
      <c r="AD186" s="130"/>
    </row>
    <row r="187" spans="1:30" ht="12" customHeight="1" x14ac:dyDescent="0.2">
      <c r="A187" s="2"/>
      <c r="B187" s="2"/>
      <c r="C187" s="2"/>
      <c r="D187" s="119"/>
      <c r="E187" s="2"/>
      <c r="F187" s="130"/>
      <c r="G187" s="2"/>
      <c r="H187" s="119"/>
      <c r="I187" s="2"/>
      <c r="J187" s="130"/>
      <c r="K187" s="2"/>
      <c r="L187" s="2"/>
      <c r="M187" s="2"/>
      <c r="N187" s="130"/>
      <c r="O187" s="2"/>
      <c r="P187" s="2"/>
      <c r="Q187" s="2"/>
      <c r="R187" s="130"/>
      <c r="S187" s="2"/>
      <c r="T187" s="2"/>
      <c r="U187" s="2"/>
      <c r="V187" s="130"/>
      <c r="W187" s="2"/>
      <c r="X187" s="2"/>
      <c r="Y187" s="2"/>
      <c r="Z187" s="130"/>
      <c r="AA187" s="2"/>
      <c r="AB187" s="119"/>
      <c r="AC187" s="2"/>
      <c r="AD187" s="130"/>
    </row>
    <row r="188" spans="1:30" ht="12" customHeight="1" x14ac:dyDescent="0.2">
      <c r="A188" s="2"/>
      <c r="B188" s="2"/>
      <c r="C188" s="2"/>
      <c r="D188" s="119"/>
      <c r="E188" s="2"/>
      <c r="F188" s="130"/>
      <c r="G188" s="2"/>
      <c r="H188" s="119"/>
      <c r="I188" s="2"/>
      <c r="J188" s="130"/>
      <c r="K188" s="2"/>
      <c r="L188" s="2"/>
      <c r="M188" s="2"/>
      <c r="N188" s="130"/>
      <c r="O188" s="2"/>
      <c r="P188" s="2"/>
      <c r="Q188" s="2"/>
      <c r="R188" s="130"/>
      <c r="S188" s="2"/>
      <c r="T188" s="2"/>
      <c r="U188" s="2"/>
      <c r="V188" s="130"/>
      <c r="W188" s="2"/>
      <c r="X188" s="2"/>
      <c r="Y188" s="2"/>
      <c r="Z188" s="130"/>
      <c r="AA188" s="2"/>
      <c r="AB188" s="119"/>
      <c r="AC188" s="2"/>
      <c r="AD188" s="130"/>
    </row>
    <row r="189" spans="1:30" ht="12" customHeight="1" x14ac:dyDescent="0.2">
      <c r="A189" s="2"/>
      <c r="B189" s="2"/>
      <c r="C189" s="2"/>
      <c r="D189" s="119"/>
      <c r="E189" s="2"/>
      <c r="F189" s="130"/>
      <c r="G189" s="2"/>
      <c r="H189" s="119"/>
      <c r="I189" s="2"/>
      <c r="J189" s="130"/>
      <c r="K189" s="2"/>
      <c r="L189" s="2"/>
      <c r="M189" s="2"/>
      <c r="N189" s="130"/>
      <c r="O189" s="2"/>
      <c r="P189" s="2"/>
      <c r="Q189" s="2"/>
      <c r="R189" s="130"/>
      <c r="S189" s="2"/>
      <c r="T189" s="2"/>
      <c r="U189" s="2"/>
      <c r="V189" s="130"/>
      <c r="W189" s="2"/>
      <c r="X189" s="2"/>
      <c r="Y189" s="2"/>
      <c r="Z189" s="130"/>
      <c r="AA189" s="2"/>
      <c r="AB189" s="119"/>
      <c r="AC189" s="2"/>
      <c r="AD189" s="130"/>
    </row>
    <row r="190" spans="1:30" ht="12" customHeight="1" x14ac:dyDescent="0.2">
      <c r="A190" s="2"/>
      <c r="B190" s="2"/>
      <c r="C190" s="2"/>
      <c r="D190" s="119"/>
      <c r="E190" s="2"/>
      <c r="F190" s="130"/>
      <c r="G190" s="2"/>
      <c r="H190" s="119"/>
      <c r="I190" s="2"/>
      <c r="J190" s="130"/>
      <c r="K190" s="2"/>
      <c r="L190" s="2"/>
      <c r="M190" s="2"/>
      <c r="N190" s="130"/>
      <c r="O190" s="2"/>
      <c r="P190" s="2"/>
      <c r="Q190" s="2"/>
      <c r="R190" s="130"/>
      <c r="S190" s="2"/>
      <c r="T190" s="2"/>
      <c r="U190" s="2"/>
      <c r="V190" s="130"/>
      <c r="W190" s="2"/>
      <c r="X190" s="2"/>
      <c r="Y190" s="2"/>
      <c r="Z190" s="130"/>
      <c r="AA190" s="2"/>
      <c r="AB190" s="119"/>
      <c r="AC190" s="2"/>
      <c r="AD190" s="130"/>
    </row>
    <row r="191" spans="1:30" ht="12" customHeight="1" x14ac:dyDescent="0.2">
      <c r="A191" s="2"/>
      <c r="B191" s="2"/>
      <c r="C191" s="2"/>
      <c r="D191" s="119"/>
      <c r="E191" s="2"/>
      <c r="F191" s="130"/>
      <c r="G191" s="2"/>
      <c r="H191" s="119"/>
      <c r="I191" s="2"/>
      <c r="J191" s="130"/>
      <c r="K191" s="2"/>
      <c r="L191" s="2"/>
      <c r="M191" s="2"/>
      <c r="N191" s="130"/>
      <c r="O191" s="2"/>
      <c r="P191" s="2"/>
      <c r="Q191" s="2"/>
      <c r="R191" s="130"/>
      <c r="S191" s="2"/>
      <c r="T191" s="2"/>
      <c r="U191" s="2"/>
      <c r="V191" s="130"/>
      <c r="W191" s="2"/>
      <c r="X191" s="2"/>
      <c r="Y191" s="2"/>
      <c r="Z191" s="130"/>
      <c r="AA191" s="2"/>
      <c r="AB191" s="119"/>
      <c r="AC191" s="2"/>
      <c r="AD191" s="130"/>
    </row>
    <row r="192" spans="1:30" ht="12" customHeight="1" x14ac:dyDescent="0.2">
      <c r="A192" s="2"/>
      <c r="B192" s="2"/>
      <c r="C192" s="2"/>
      <c r="D192" s="119"/>
      <c r="E192" s="2"/>
      <c r="F192" s="130"/>
      <c r="G192" s="2"/>
      <c r="H192" s="119"/>
      <c r="I192" s="2"/>
      <c r="J192" s="130"/>
      <c r="K192" s="2"/>
      <c r="L192" s="2"/>
      <c r="M192" s="2"/>
      <c r="N192" s="130"/>
      <c r="O192" s="2"/>
      <c r="P192" s="2"/>
      <c r="Q192" s="2"/>
      <c r="R192" s="130"/>
      <c r="S192" s="2"/>
      <c r="T192" s="2"/>
      <c r="U192" s="2"/>
      <c r="V192" s="130"/>
      <c r="W192" s="2"/>
      <c r="X192" s="2"/>
      <c r="Y192" s="2"/>
      <c r="Z192" s="130"/>
      <c r="AA192" s="2"/>
      <c r="AB192" s="119"/>
      <c r="AC192" s="2"/>
      <c r="AD192" s="130"/>
    </row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  <row r="1001" ht="12" customHeight="1" x14ac:dyDescent="0.2"/>
    <row r="1002" ht="12" customHeight="1" x14ac:dyDescent="0.2"/>
    <row r="1003" ht="12" customHeight="1" x14ac:dyDescent="0.2"/>
    <row r="1004" ht="12" customHeight="1" x14ac:dyDescent="0.2"/>
    <row r="1005" ht="12" customHeight="1" x14ac:dyDescent="0.2"/>
    <row r="1006" ht="12" customHeight="1" x14ac:dyDescent="0.2"/>
    <row r="1007" ht="12" customHeight="1" x14ac:dyDescent="0.2"/>
    <row r="1008" ht="12" customHeight="1" x14ac:dyDescent="0.2"/>
    <row r="1009" ht="12" customHeight="1" x14ac:dyDescent="0.2"/>
    <row r="1010" ht="12" customHeight="1" x14ac:dyDescent="0.2"/>
    <row r="1011" ht="12" customHeight="1" x14ac:dyDescent="0.2"/>
    <row r="1012" ht="12" customHeight="1" x14ac:dyDescent="0.2"/>
    <row r="1013" ht="12" customHeight="1" x14ac:dyDescent="0.2"/>
    <row r="1014" ht="12" customHeight="1" x14ac:dyDescent="0.2"/>
    <row r="1015" ht="12" customHeight="1" x14ac:dyDescent="0.2"/>
    <row r="1016" ht="12" customHeight="1" x14ac:dyDescent="0.2"/>
    <row r="1017" ht="12" customHeight="1" x14ac:dyDescent="0.2"/>
    <row r="1018" ht="12" customHeight="1" x14ac:dyDescent="0.2"/>
    <row r="1019" ht="12" customHeight="1" x14ac:dyDescent="0.2"/>
    <row r="1020" ht="12" customHeight="1" x14ac:dyDescent="0.2"/>
    <row r="1021" ht="12" customHeight="1" x14ac:dyDescent="0.2"/>
    <row r="1022" ht="12" customHeight="1" x14ac:dyDescent="0.2"/>
    <row r="1023" ht="12" customHeight="1" x14ac:dyDescent="0.2"/>
    <row r="1024" ht="12" customHeight="1" x14ac:dyDescent="0.2"/>
    <row r="1025" ht="12" customHeight="1" x14ac:dyDescent="0.2"/>
    <row r="1026" ht="12" customHeight="1" x14ac:dyDescent="0.2"/>
    <row r="1027" ht="12" customHeight="1" x14ac:dyDescent="0.2"/>
    <row r="1028" ht="12" customHeight="1" x14ac:dyDescent="0.2"/>
    <row r="1029" ht="12" customHeight="1" x14ac:dyDescent="0.2"/>
    <row r="1030" ht="12" customHeight="1" x14ac:dyDescent="0.2"/>
    <row r="1031" ht="12" customHeight="1" x14ac:dyDescent="0.2"/>
    <row r="1032" ht="12" customHeight="1" x14ac:dyDescent="0.2"/>
    <row r="1033" ht="12" customHeight="1" x14ac:dyDescent="0.2"/>
    <row r="1034" ht="12" customHeight="1" x14ac:dyDescent="0.2"/>
    <row r="1035" ht="12" customHeight="1" x14ac:dyDescent="0.2"/>
    <row r="1036" ht="12" customHeight="1" x14ac:dyDescent="0.2"/>
    <row r="1037" ht="12" customHeight="1" x14ac:dyDescent="0.2"/>
    <row r="1038" ht="12" customHeight="1" x14ac:dyDescent="0.2"/>
    <row r="1039" ht="12" customHeight="1" x14ac:dyDescent="0.2"/>
    <row r="1040" ht="12" customHeight="1" x14ac:dyDescent="0.2"/>
    <row r="1041" ht="12" customHeight="1" x14ac:dyDescent="0.2"/>
    <row r="1042" ht="12" customHeight="1" x14ac:dyDescent="0.2"/>
    <row r="1043" ht="12" customHeight="1" x14ac:dyDescent="0.2"/>
    <row r="1044" ht="12" customHeight="1" x14ac:dyDescent="0.2"/>
    <row r="1045" ht="12" customHeight="1" x14ac:dyDescent="0.2"/>
    <row r="1046" ht="12" customHeight="1" x14ac:dyDescent="0.2"/>
    <row r="1047" ht="12" customHeight="1" x14ac:dyDescent="0.2"/>
    <row r="1048" ht="12" customHeight="1" x14ac:dyDescent="0.2"/>
    <row r="1049" ht="12" customHeight="1" x14ac:dyDescent="0.2"/>
    <row r="1050" ht="12" customHeight="1" x14ac:dyDescent="0.2"/>
    <row r="1051" ht="12" customHeight="1" x14ac:dyDescent="0.2"/>
    <row r="1052" ht="12" customHeight="1" x14ac:dyDescent="0.2"/>
    <row r="1053" ht="12" customHeight="1" x14ac:dyDescent="0.2"/>
    <row r="1054" ht="12" customHeight="1" x14ac:dyDescent="0.2"/>
    <row r="1055" ht="12" customHeight="1" x14ac:dyDescent="0.2"/>
    <row r="1056" ht="12" customHeight="1" x14ac:dyDescent="0.2"/>
    <row r="1057" ht="12" customHeight="1" x14ac:dyDescent="0.2"/>
    <row r="1058" ht="12" customHeight="1" x14ac:dyDescent="0.2"/>
    <row r="1059" ht="12" customHeight="1" x14ac:dyDescent="0.2"/>
    <row r="1060" ht="12" customHeight="1" x14ac:dyDescent="0.2"/>
    <row r="1061" ht="12" customHeight="1" x14ac:dyDescent="0.2"/>
    <row r="1062" ht="12" customHeight="1" x14ac:dyDescent="0.2"/>
    <row r="1063" ht="12" customHeight="1" x14ac:dyDescent="0.2"/>
    <row r="1064" ht="12" customHeight="1" x14ac:dyDescent="0.2"/>
    <row r="1065" ht="12" customHeight="1" x14ac:dyDescent="0.2"/>
    <row r="1066" ht="12" customHeight="1" x14ac:dyDescent="0.2"/>
    <row r="1067" ht="12" customHeight="1" x14ac:dyDescent="0.2"/>
    <row r="1068" ht="12" customHeight="1" x14ac:dyDescent="0.2"/>
    <row r="1069" ht="12" customHeight="1" x14ac:dyDescent="0.2"/>
    <row r="1070" ht="12" customHeight="1" x14ac:dyDescent="0.2"/>
    <row r="1071" ht="12" customHeight="1" x14ac:dyDescent="0.2"/>
    <row r="1072" ht="12" customHeight="1" x14ac:dyDescent="0.2"/>
    <row r="1073" ht="12" customHeight="1" x14ac:dyDescent="0.2"/>
    <row r="1074" ht="12" customHeight="1" x14ac:dyDescent="0.2"/>
    <row r="1075" ht="12" customHeight="1" x14ac:dyDescent="0.2"/>
    <row r="1076" ht="12" customHeight="1" x14ac:dyDescent="0.2"/>
    <row r="1077" ht="12" customHeight="1" x14ac:dyDescent="0.2"/>
    <row r="1078" ht="12" customHeight="1" x14ac:dyDescent="0.2"/>
    <row r="1079" ht="12" customHeight="1" x14ac:dyDescent="0.2"/>
    <row r="1080" ht="12" customHeight="1" x14ac:dyDescent="0.2"/>
    <row r="1081" ht="12" customHeight="1" x14ac:dyDescent="0.2"/>
    <row r="1082" ht="12" customHeight="1" x14ac:dyDescent="0.2"/>
    <row r="1083" ht="12" customHeight="1" x14ac:dyDescent="0.2"/>
    <row r="1084" ht="12" customHeight="1" x14ac:dyDescent="0.2"/>
    <row r="1085" ht="12" customHeight="1" x14ac:dyDescent="0.2"/>
    <row r="1086" ht="12" customHeight="1" x14ac:dyDescent="0.2"/>
    <row r="1087" ht="12" customHeight="1" x14ac:dyDescent="0.2"/>
    <row r="1088" ht="12" customHeight="1" x14ac:dyDescent="0.2"/>
    <row r="1089" ht="12" customHeight="1" x14ac:dyDescent="0.2"/>
    <row r="1090" ht="12" customHeight="1" x14ac:dyDescent="0.2"/>
    <row r="1091" ht="12" customHeight="1" x14ac:dyDescent="0.2"/>
    <row r="1092" ht="12" customHeight="1" x14ac:dyDescent="0.2"/>
    <row r="1093" ht="12" customHeight="1" x14ac:dyDescent="0.2"/>
    <row r="1094" ht="12" customHeight="1" x14ac:dyDescent="0.2"/>
    <row r="1095" ht="12" customHeight="1" x14ac:dyDescent="0.2"/>
    <row r="1096" ht="12" customHeight="1" x14ac:dyDescent="0.2"/>
    <row r="1097" ht="12" customHeight="1" x14ac:dyDescent="0.2"/>
    <row r="1098" ht="12" customHeight="1" x14ac:dyDescent="0.2"/>
    <row r="1099" ht="12" customHeight="1" x14ac:dyDescent="0.2"/>
    <row r="1100" ht="12" customHeight="1" x14ac:dyDescent="0.2"/>
    <row r="1101" ht="12" customHeight="1" x14ac:dyDescent="0.2"/>
    <row r="1102" ht="12" customHeight="1" x14ac:dyDescent="0.2"/>
  </sheetData>
  <mergeCells count="44">
    <mergeCell ref="X50:Z50"/>
    <mergeCell ref="AB50:AD50"/>
    <mergeCell ref="H99:J99"/>
    <mergeCell ref="L99:N99"/>
    <mergeCell ref="P99:R99"/>
    <mergeCell ref="T99:V99"/>
    <mergeCell ref="X99:Z99"/>
    <mergeCell ref="D50:F50"/>
    <mergeCell ref="H50:J50"/>
    <mergeCell ref="L50:N50"/>
    <mergeCell ref="P50:R50"/>
    <mergeCell ref="T50:V50"/>
    <mergeCell ref="D99:F99"/>
    <mergeCell ref="AB99:AD99"/>
    <mergeCell ref="T74:V74"/>
    <mergeCell ref="X74:Z74"/>
    <mergeCell ref="AB74:AD74"/>
    <mergeCell ref="C74:C75"/>
    <mergeCell ref="D74:F74"/>
    <mergeCell ref="H74:J74"/>
    <mergeCell ref="L74:N74"/>
    <mergeCell ref="P74:R74"/>
    <mergeCell ref="T26:V26"/>
    <mergeCell ref="X26:Z26"/>
    <mergeCell ref="AB26:AD26"/>
    <mergeCell ref="D2:F2"/>
    <mergeCell ref="H2:J2"/>
    <mergeCell ref="L2:N2"/>
    <mergeCell ref="P2:R2"/>
    <mergeCell ref="T2:V2"/>
    <mergeCell ref="X2:Z2"/>
    <mergeCell ref="AB2:AD2"/>
    <mergeCell ref="D26:F26"/>
    <mergeCell ref="H26:J26"/>
    <mergeCell ref="L26:N26"/>
    <mergeCell ref="P26:R26"/>
    <mergeCell ref="P123:R123"/>
    <mergeCell ref="T123:V123"/>
    <mergeCell ref="X123:Z123"/>
    <mergeCell ref="AB123:AD123"/>
    <mergeCell ref="C123:C124"/>
    <mergeCell ref="D123:F123"/>
    <mergeCell ref="H123:J123"/>
    <mergeCell ref="L123:N123"/>
  </mergeCells>
  <phoneticPr fontId="8" type="noConversion"/>
  <pageMargins left="0.7" right="0.7" top="0.75" bottom="0.75" header="0.3" footer="0.3"/>
  <pageSetup orientation="landscape" r:id="rId1"/>
  <headerFooter alignWithMargins="0"/>
  <ignoredErrors>
    <ignoredError sqref="G47 K47 O47 S47 AA4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38" sqref="V38"/>
    </sheetView>
  </sheetViews>
  <sheetFormatPr defaultRowHeight="12.75" x14ac:dyDescent="0.2"/>
  <cols>
    <col min="1" max="1" width="8.140625" style="8" customWidth="1"/>
    <col min="2" max="2" width="7.5703125" style="8" customWidth="1"/>
    <col min="3" max="3" width="3" style="8" customWidth="1"/>
    <col min="4" max="4" width="1" style="8" customWidth="1"/>
    <col min="5" max="5" width="7" style="8" customWidth="1"/>
    <col min="6" max="6" width="5" style="8" customWidth="1"/>
    <col min="7" max="7" width="1" style="8" customWidth="1"/>
    <col min="8" max="8" width="7" style="8" customWidth="1"/>
    <col min="9" max="9" width="5" style="8" customWidth="1"/>
    <col min="10" max="10" width="1" style="8" customWidth="1"/>
    <col min="11" max="11" width="6.28515625" style="8" customWidth="1"/>
    <col min="12" max="12" width="5" style="8" customWidth="1"/>
    <col min="13" max="14" width="1" style="8" customWidth="1"/>
    <col min="15" max="15" width="7" style="8" customWidth="1"/>
    <col min="16" max="16" width="5" style="8" customWidth="1"/>
    <col min="17" max="17" width="1" style="8" customWidth="1"/>
    <col min="18" max="18" width="7" style="8" customWidth="1"/>
    <col min="19" max="19" width="5" style="8" customWidth="1"/>
    <col min="20" max="16384" width="9.140625" style="8"/>
  </cols>
  <sheetData>
    <row r="1" spans="1:19" ht="12.95" customHeight="1" x14ac:dyDescent="0.2">
      <c r="A1" s="13" t="s">
        <v>37</v>
      </c>
      <c r="B1" s="177" t="s">
        <v>27</v>
      </c>
      <c r="C1" s="177"/>
      <c r="D1" s="14"/>
      <c r="E1" s="179" t="s">
        <v>28</v>
      </c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5"/>
      <c r="R1" s="177" t="s">
        <v>29</v>
      </c>
      <c r="S1" s="177"/>
    </row>
    <row r="2" spans="1:19" ht="12.95" customHeight="1" x14ac:dyDescent="0.2">
      <c r="A2" s="16"/>
      <c r="B2" s="178"/>
      <c r="C2" s="178"/>
      <c r="D2" s="17"/>
      <c r="E2" s="179" t="s">
        <v>30</v>
      </c>
      <c r="F2" s="179"/>
      <c r="G2" s="16"/>
      <c r="H2" s="179" t="s">
        <v>31</v>
      </c>
      <c r="I2" s="179"/>
      <c r="J2" s="16"/>
      <c r="K2" s="179" t="s">
        <v>32</v>
      </c>
      <c r="L2" s="179"/>
      <c r="M2" s="16"/>
      <c r="N2" s="16"/>
      <c r="O2" s="179" t="s">
        <v>33</v>
      </c>
      <c r="P2" s="179"/>
      <c r="Q2" s="18"/>
      <c r="R2" s="178"/>
      <c r="S2" s="178"/>
    </row>
    <row r="3" spans="1:19" ht="12.95" customHeight="1" x14ac:dyDescent="0.2">
      <c r="A3" s="19" t="s">
        <v>8</v>
      </c>
      <c r="B3" s="20" t="s">
        <v>34</v>
      </c>
      <c r="C3" s="21" t="s">
        <v>10</v>
      </c>
      <c r="D3" s="20"/>
      <c r="E3" s="20" t="s">
        <v>35</v>
      </c>
      <c r="F3" s="20" t="s">
        <v>36</v>
      </c>
      <c r="G3" s="20"/>
      <c r="H3" s="20" t="s">
        <v>35</v>
      </c>
      <c r="I3" s="20" t="s">
        <v>36</v>
      </c>
      <c r="J3" s="20"/>
      <c r="K3" s="20" t="s">
        <v>35</v>
      </c>
      <c r="L3" s="20" t="s">
        <v>36</v>
      </c>
      <c r="M3" s="20"/>
      <c r="N3" s="19"/>
      <c r="O3" s="20" t="s">
        <v>35</v>
      </c>
      <c r="P3" s="20" t="s">
        <v>36</v>
      </c>
      <c r="Q3" s="19"/>
      <c r="R3" s="20" t="s">
        <v>35</v>
      </c>
      <c r="S3" s="20" t="s">
        <v>36</v>
      </c>
    </row>
    <row r="4" spans="1:19" ht="13.5" customHeight="1" x14ac:dyDescent="0.2">
      <c r="A4" s="16"/>
      <c r="B4" s="15"/>
      <c r="C4" s="22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15"/>
      <c r="P4" s="15"/>
      <c r="Q4" s="16"/>
      <c r="R4" s="15"/>
      <c r="S4" s="15"/>
    </row>
    <row r="5" spans="1:19" ht="15" customHeight="1" x14ac:dyDescent="0.2">
      <c r="A5" s="23">
        <v>1996</v>
      </c>
      <c r="B5" s="25">
        <v>14576</v>
      </c>
      <c r="C5" s="26"/>
      <c r="D5" s="25"/>
      <c r="E5" s="25">
        <v>9986</v>
      </c>
      <c r="F5" s="24">
        <f t="shared" ref="F5:F15" si="0">E5/$B5</f>
        <v>0.68509879253567507</v>
      </c>
      <c r="G5" s="24"/>
      <c r="H5" s="25">
        <v>2501</v>
      </c>
      <c r="I5" s="24">
        <f t="shared" ref="I5:I15" si="1">H5/$B5</f>
        <v>0.1715834248079034</v>
      </c>
      <c r="J5" s="24"/>
      <c r="K5" s="25">
        <v>569</v>
      </c>
      <c r="L5" s="24">
        <f t="shared" ref="L5:L15" si="2">K5/$B5</f>
        <v>3.9036772777167945E-2</v>
      </c>
      <c r="M5" s="24"/>
      <c r="N5" s="24"/>
      <c r="O5" s="25">
        <v>13452</v>
      </c>
      <c r="P5" s="24">
        <f t="shared" ref="P5:P15" si="3">O5/$B5</f>
        <v>0.92288693743139405</v>
      </c>
      <c r="Q5" s="24"/>
      <c r="R5" s="25">
        <v>1124</v>
      </c>
      <c r="S5" s="24">
        <f t="shared" ref="S5:S15" si="4">R5/$B5</f>
        <v>7.7113062568605922E-2</v>
      </c>
    </row>
    <row r="6" spans="1:19" ht="14.25" customHeight="1" x14ac:dyDescent="0.2">
      <c r="A6" s="23">
        <v>1997</v>
      </c>
      <c r="B6" s="25">
        <v>14919</v>
      </c>
      <c r="C6" s="26"/>
      <c r="D6" s="25"/>
      <c r="E6" s="25">
        <v>7031</v>
      </c>
      <c r="F6" s="24">
        <f t="shared" si="0"/>
        <v>0.47127823580668948</v>
      </c>
      <c r="G6" s="24"/>
      <c r="H6" s="25">
        <v>4792</v>
      </c>
      <c r="I6" s="24">
        <f t="shared" si="1"/>
        <v>0.32120115289228501</v>
      </c>
      <c r="J6" s="24"/>
      <c r="K6" s="25">
        <v>1148</v>
      </c>
      <c r="L6" s="24">
        <f t="shared" si="2"/>
        <v>7.694885716200818E-2</v>
      </c>
      <c r="M6" s="24"/>
      <c r="N6" s="24"/>
      <c r="O6" s="25">
        <v>13756</v>
      </c>
      <c r="P6" s="24">
        <f t="shared" si="3"/>
        <v>0.9220457135196729</v>
      </c>
      <c r="Q6" s="24"/>
      <c r="R6" s="25">
        <v>1163</v>
      </c>
      <c r="S6" s="24">
        <f t="shared" si="4"/>
        <v>7.7954286480327095E-2</v>
      </c>
    </row>
    <row r="7" spans="1:19" ht="14.25" customHeight="1" x14ac:dyDescent="0.2">
      <c r="A7" s="23">
        <v>1998</v>
      </c>
      <c r="B7" s="25">
        <v>15535</v>
      </c>
      <c r="C7" s="26">
        <v>19</v>
      </c>
      <c r="D7" s="25"/>
      <c r="E7" s="25">
        <v>8209</v>
      </c>
      <c r="F7" s="24">
        <f t="shared" si="0"/>
        <v>0.5284196974573544</v>
      </c>
      <c r="G7" s="24"/>
      <c r="H7" s="25">
        <v>3391</v>
      </c>
      <c r="I7" s="24">
        <f t="shared" si="1"/>
        <v>0.2182813002896685</v>
      </c>
      <c r="J7" s="24"/>
      <c r="K7" s="25">
        <v>1590</v>
      </c>
      <c r="L7" s="24">
        <f t="shared" si="2"/>
        <v>0.10234953331187641</v>
      </c>
      <c r="M7" s="24"/>
      <c r="N7" s="24"/>
      <c r="O7" s="25">
        <v>13190</v>
      </c>
      <c r="P7" s="24">
        <f t="shared" si="3"/>
        <v>0.84905053105889927</v>
      </c>
      <c r="Q7" s="24"/>
      <c r="R7" s="25">
        <v>2345</v>
      </c>
      <c r="S7" s="24">
        <f t="shared" si="4"/>
        <v>0.15094946894110073</v>
      </c>
    </row>
    <row r="8" spans="1:19" ht="12.95" customHeight="1" x14ac:dyDescent="0.2">
      <c r="A8" s="23">
        <v>1999</v>
      </c>
      <c r="B8" s="25">
        <v>17197</v>
      </c>
      <c r="C8" s="26">
        <v>25</v>
      </c>
      <c r="D8" s="25"/>
      <c r="E8" s="25">
        <v>8960</v>
      </c>
      <c r="F8" s="24">
        <f t="shared" si="0"/>
        <v>0.52102110833284876</v>
      </c>
      <c r="G8" s="24"/>
      <c r="H8" s="25">
        <v>3771</v>
      </c>
      <c r="I8" s="24">
        <f t="shared" si="1"/>
        <v>0.21928243298249694</v>
      </c>
      <c r="J8" s="24"/>
      <c r="K8" s="25">
        <v>1485</v>
      </c>
      <c r="L8" s="24">
        <f t="shared" si="2"/>
        <v>8.6352270744897361E-2</v>
      </c>
      <c r="M8" s="24"/>
      <c r="N8" s="24"/>
      <c r="O8" s="25">
        <v>14216</v>
      </c>
      <c r="P8" s="24">
        <f t="shared" si="3"/>
        <v>0.82665581206024308</v>
      </c>
      <c r="Q8" s="24"/>
      <c r="R8" s="25">
        <v>2981</v>
      </c>
      <c r="S8" s="24">
        <f t="shared" si="4"/>
        <v>0.17334418793975692</v>
      </c>
    </row>
    <row r="9" spans="1:19" x14ac:dyDescent="0.2">
      <c r="A9" s="23">
        <v>2000</v>
      </c>
      <c r="B9" s="25">
        <v>16107</v>
      </c>
      <c r="C9" s="26">
        <v>11</v>
      </c>
      <c r="D9" s="25"/>
      <c r="E9" s="25">
        <v>8069.607</v>
      </c>
      <c r="F9" s="24">
        <f t="shared" si="0"/>
        <v>0.501</v>
      </c>
      <c r="G9" s="24"/>
      <c r="H9" s="25">
        <v>3962.3220000000001</v>
      </c>
      <c r="I9" s="24">
        <f t="shared" si="1"/>
        <v>0.246</v>
      </c>
      <c r="J9" s="24"/>
      <c r="K9" s="25">
        <v>1546.2719999999999</v>
      </c>
      <c r="L9" s="24">
        <f t="shared" si="2"/>
        <v>9.6000000000000002E-2</v>
      </c>
      <c r="M9" s="24"/>
      <c r="N9" s="24"/>
      <c r="O9" s="25">
        <v>13582</v>
      </c>
      <c r="P9" s="24">
        <f t="shared" si="3"/>
        <v>0.84323586018501273</v>
      </c>
      <c r="Q9" s="24"/>
      <c r="R9" s="25">
        <f>B9-O9</f>
        <v>2525</v>
      </c>
      <c r="S9" s="24">
        <f t="shared" si="4"/>
        <v>0.15676413981498727</v>
      </c>
    </row>
    <row r="10" spans="1:19" x14ac:dyDescent="0.2">
      <c r="A10" s="23">
        <v>2001</v>
      </c>
      <c r="B10" s="25">
        <v>16915</v>
      </c>
      <c r="C10" s="26">
        <v>0.99</v>
      </c>
      <c r="D10" s="25"/>
      <c r="E10" s="25">
        <v>8515</v>
      </c>
      <c r="F10" s="24">
        <f t="shared" si="0"/>
        <v>0.50339934968962463</v>
      </c>
      <c r="G10" s="24">
        <v>19.87</v>
      </c>
      <c r="H10" s="25">
        <v>3896</v>
      </c>
      <c r="I10" s="24">
        <f t="shared" si="1"/>
        <v>0.23032811114395507</v>
      </c>
      <c r="J10" s="24"/>
      <c r="K10" s="25">
        <v>1987</v>
      </c>
      <c r="L10" s="24">
        <f t="shared" si="2"/>
        <v>0.11746970144841856</v>
      </c>
      <c r="M10" s="24"/>
      <c r="N10" s="24"/>
      <c r="O10" s="25">
        <v>14398</v>
      </c>
      <c r="P10" s="24">
        <f t="shared" si="3"/>
        <v>0.85119716228199827</v>
      </c>
      <c r="Q10" s="24"/>
      <c r="R10" s="25">
        <f>B10-O10</f>
        <v>2517</v>
      </c>
      <c r="S10" s="24">
        <f t="shared" si="4"/>
        <v>0.14880283771800176</v>
      </c>
    </row>
    <row r="11" spans="1:19" x14ac:dyDescent="0.2">
      <c r="A11" s="23">
        <v>2002</v>
      </c>
      <c r="B11" s="25">
        <v>17568</v>
      </c>
      <c r="C11" s="26">
        <v>0.97</v>
      </c>
      <c r="D11" s="25"/>
      <c r="E11" s="25">
        <v>8881</v>
      </c>
      <c r="F11" s="24">
        <f t="shared" si="0"/>
        <v>0.50552140255009104</v>
      </c>
      <c r="G11" s="24"/>
      <c r="H11" s="25">
        <v>3247</v>
      </c>
      <c r="I11" s="24">
        <f t="shared" si="1"/>
        <v>0.18482468123861567</v>
      </c>
      <c r="J11" s="24"/>
      <c r="K11" s="25">
        <v>2156</v>
      </c>
      <c r="L11" s="24">
        <f t="shared" si="2"/>
        <v>0.12272313296903462</v>
      </c>
      <c r="M11" s="24"/>
      <c r="N11" s="24"/>
      <c r="O11" s="25">
        <v>14284</v>
      </c>
      <c r="P11" s="24">
        <f t="shared" si="3"/>
        <v>0.81306921675774135</v>
      </c>
      <c r="Q11" s="24"/>
      <c r="R11" s="25">
        <f>B11-O11</f>
        <v>3284</v>
      </c>
      <c r="S11" s="24">
        <f t="shared" si="4"/>
        <v>0.18693078324225865</v>
      </c>
    </row>
    <row r="12" spans="1:19" x14ac:dyDescent="0.2">
      <c r="A12" s="9">
        <v>2003</v>
      </c>
      <c r="B12" s="11">
        <v>19110</v>
      </c>
      <c r="C12" s="27">
        <v>1.59968746947646</v>
      </c>
      <c r="D12" s="11"/>
      <c r="E12" s="11">
        <v>9602</v>
      </c>
      <c r="F12" s="10">
        <f t="shared" si="0"/>
        <v>0.50245944531658815</v>
      </c>
      <c r="G12" s="10"/>
      <c r="H12" s="11">
        <v>3587</v>
      </c>
      <c r="I12" s="10">
        <f t="shared" si="1"/>
        <v>0.18770277341705913</v>
      </c>
      <c r="J12" s="10"/>
      <c r="K12" s="11">
        <v>2537</v>
      </c>
      <c r="L12" s="10">
        <f t="shared" si="2"/>
        <v>0.13275771847200418</v>
      </c>
      <c r="M12" s="10"/>
      <c r="N12" s="10"/>
      <c r="O12" s="11">
        <f>SUM(E12,H12,K12)</f>
        <v>15726</v>
      </c>
      <c r="P12" s="10">
        <f t="shared" si="3"/>
        <v>0.82291993720565149</v>
      </c>
      <c r="Q12" s="10"/>
      <c r="R12" s="11">
        <f>B12-O12</f>
        <v>3384</v>
      </c>
      <c r="S12" s="10">
        <f t="shared" si="4"/>
        <v>0.17708006279434851</v>
      </c>
    </row>
    <row r="13" spans="1:19" x14ac:dyDescent="0.2">
      <c r="A13" s="9">
        <v>2004</v>
      </c>
      <c r="B13" s="11">
        <v>21910</v>
      </c>
      <c r="C13" s="27">
        <v>2</v>
      </c>
      <c r="D13" s="11"/>
      <c r="E13" s="11">
        <v>10653</v>
      </c>
      <c r="F13" s="10">
        <f t="shared" si="0"/>
        <v>0.48621633957097216</v>
      </c>
      <c r="G13" s="10"/>
      <c r="H13" s="11">
        <v>2075</v>
      </c>
      <c r="I13" s="10">
        <v>0.1</v>
      </c>
      <c r="J13" s="10"/>
      <c r="K13" s="11">
        <v>5020</v>
      </c>
      <c r="L13" s="10">
        <f t="shared" si="2"/>
        <v>0.22911912368781379</v>
      </c>
      <c r="M13" s="10"/>
      <c r="N13" s="10"/>
      <c r="O13" s="11">
        <v>17748</v>
      </c>
      <c r="P13" s="10">
        <v>0.82</v>
      </c>
      <c r="Q13" s="10"/>
      <c r="R13" s="11">
        <v>3868</v>
      </c>
      <c r="S13" s="10">
        <f t="shared" si="4"/>
        <v>0.17654039251483342</v>
      </c>
    </row>
    <row r="14" spans="1:19" x14ac:dyDescent="0.2">
      <c r="A14" s="9">
        <v>2005</v>
      </c>
      <c r="B14" s="11">
        <v>21905</v>
      </c>
      <c r="C14" s="27">
        <v>1</v>
      </c>
      <c r="D14" s="11"/>
      <c r="E14" s="11">
        <v>12760</v>
      </c>
      <c r="F14" s="10">
        <v>0.59</v>
      </c>
      <c r="G14" s="10"/>
      <c r="H14" s="11">
        <v>4150</v>
      </c>
      <c r="I14" s="10">
        <f t="shared" si="1"/>
        <v>0.18945446245149508</v>
      </c>
      <c r="J14" s="10"/>
      <c r="K14" s="11">
        <v>2171</v>
      </c>
      <c r="L14" s="10">
        <f t="shared" si="2"/>
        <v>9.9109792284866466E-2</v>
      </c>
      <c r="M14" s="10"/>
      <c r="N14" s="10"/>
      <c r="O14" s="11">
        <v>19081</v>
      </c>
      <c r="P14" s="10">
        <v>0.88</v>
      </c>
      <c r="Q14" s="10"/>
      <c r="R14" s="11">
        <v>2680</v>
      </c>
      <c r="S14" s="10">
        <f t="shared" si="4"/>
        <v>0.12234649623373658</v>
      </c>
    </row>
    <row r="15" spans="1:19" x14ac:dyDescent="0.2">
      <c r="A15" s="9">
        <v>2006</v>
      </c>
      <c r="B15" s="11">
        <v>18563</v>
      </c>
      <c r="C15" s="27">
        <v>1</v>
      </c>
      <c r="D15" s="11"/>
      <c r="E15" s="11">
        <v>11658</v>
      </c>
      <c r="F15" s="10">
        <f t="shared" si="0"/>
        <v>0.628023487582826</v>
      </c>
      <c r="G15" s="10"/>
      <c r="H15" s="11">
        <v>3632</v>
      </c>
      <c r="I15" s="10">
        <f t="shared" si="1"/>
        <v>0.19565802941334914</v>
      </c>
      <c r="J15" s="10"/>
      <c r="K15" s="11">
        <v>1242</v>
      </c>
      <c r="L15" s="10">
        <f t="shared" si="2"/>
        <v>6.6907288692560477E-2</v>
      </c>
      <c r="M15" s="10"/>
      <c r="N15" s="10"/>
      <c r="O15" s="11">
        <v>16532</v>
      </c>
      <c r="P15" s="10">
        <f t="shared" si="3"/>
        <v>0.89058880568873566</v>
      </c>
      <c r="Q15" s="10"/>
      <c r="R15" s="11">
        <v>1996</v>
      </c>
      <c r="S15" s="10">
        <f t="shared" si="4"/>
        <v>0.10752572321284275</v>
      </c>
    </row>
    <row r="16" spans="1:19" x14ac:dyDescent="0.2">
      <c r="A16" s="9">
        <v>2007</v>
      </c>
      <c r="B16" s="11">
        <v>23046</v>
      </c>
      <c r="C16" s="27">
        <v>1</v>
      </c>
      <c r="D16" s="11"/>
      <c r="E16" s="11">
        <v>14090</v>
      </c>
      <c r="F16" s="10">
        <f>E16/$B16</f>
        <v>0.6113859238045648</v>
      </c>
      <c r="G16" s="10"/>
      <c r="H16" s="11">
        <v>4250</v>
      </c>
      <c r="I16" s="10">
        <f>H16/$B16</f>
        <v>0.18441378113338541</v>
      </c>
      <c r="J16" s="10"/>
      <c r="K16" s="11">
        <v>1972</v>
      </c>
      <c r="L16" s="10">
        <f>K16/$B16</f>
        <v>8.5567994445890833E-2</v>
      </c>
      <c r="M16" s="10"/>
      <c r="N16" s="10"/>
      <c r="O16" s="11">
        <v>20312</v>
      </c>
      <c r="P16" s="10">
        <f>O16/$B16</f>
        <v>0.88136769938384096</v>
      </c>
      <c r="Q16" s="10"/>
      <c r="R16" s="11">
        <v>2734</v>
      </c>
      <c r="S16" s="10">
        <f>R16/$B16</f>
        <v>0.11863230061615898</v>
      </c>
    </row>
    <row r="17" spans="1:21" s="12" customFormat="1" x14ac:dyDescent="0.2">
      <c r="A17" s="9">
        <v>2008</v>
      </c>
      <c r="B17" s="11">
        <v>23722</v>
      </c>
      <c r="C17" s="27">
        <v>1</v>
      </c>
      <c r="D17" s="11"/>
      <c r="E17" s="11">
        <v>13743</v>
      </c>
      <c r="F17" s="10">
        <f>E17/$B17</f>
        <v>0.57933563780456965</v>
      </c>
      <c r="G17" s="10"/>
      <c r="H17" s="11">
        <v>4385</v>
      </c>
      <c r="I17" s="10">
        <v>0.19</v>
      </c>
      <c r="J17" s="10"/>
      <c r="K17" s="11">
        <v>2131</v>
      </c>
      <c r="L17" s="10">
        <f>K17/$B17</f>
        <v>8.983222325267684E-2</v>
      </c>
      <c r="M17" s="10"/>
      <c r="N17" s="10"/>
      <c r="O17" s="11">
        <f>E17+H17+K17</f>
        <v>20259</v>
      </c>
      <c r="P17" s="10">
        <f>O17/B17</f>
        <v>0.85401736784419524</v>
      </c>
      <c r="Q17" s="10"/>
      <c r="R17" s="11">
        <v>3289</v>
      </c>
      <c r="S17" s="10">
        <f>R17/$B17</f>
        <v>0.13864766883062135</v>
      </c>
    </row>
    <row r="18" spans="1:21" s="97" customFormat="1" x14ac:dyDescent="0.2">
      <c r="A18" s="9">
        <v>2009</v>
      </c>
      <c r="B18" s="11">
        <v>29619</v>
      </c>
      <c r="C18" s="27">
        <v>1</v>
      </c>
      <c r="D18" s="11"/>
      <c r="E18" s="11">
        <v>18426</v>
      </c>
      <c r="F18" s="10">
        <v>0.63</v>
      </c>
      <c r="G18" s="10"/>
      <c r="H18" s="11">
        <v>4715</v>
      </c>
      <c r="I18" s="10">
        <v>0.16</v>
      </c>
      <c r="J18" s="10"/>
      <c r="K18" s="11">
        <v>1888</v>
      </c>
      <c r="L18" s="10">
        <f>K18/$B18</f>
        <v>6.3742867753806678E-2</v>
      </c>
      <c r="M18" s="10"/>
      <c r="N18" s="10"/>
      <c r="O18" s="11">
        <f>E18+H18+K18</f>
        <v>25029</v>
      </c>
      <c r="P18" s="10">
        <f>O18/B18</f>
        <v>0.84503190519598903</v>
      </c>
      <c r="Q18" s="10"/>
      <c r="R18" s="11">
        <v>4384</v>
      </c>
      <c r="S18" s="10">
        <f>R18/$B18</f>
        <v>0.1480130996995172</v>
      </c>
      <c r="U18" s="98"/>
    </row>
    <row r="19" spans="1:21" s="97" customFormat="1" x14ac:dyDescent="0.2">
      <c r="A19" s="9">
        <v>2010</v>
      </c>
      <c r="B19" s="11">
        <v>31590</v>
      </c>
      <c r="C19" s="27">
        <v>1.42</v>
      </c>
      <c r="D19" s="11"/>
      <c r="E19" s="11">
        <v>17193</v>
      </c>
      <c r="F19" s="10">
        <v>0.54900000000000004</v>
      </c>
      <c r="G19" s="10"/>
      <c r="H19" s="11">
        <v>5355</v>
      </c>
      <c r="I19" s="10">
        <v>0.17100000000000001</v>
      </c>
      <c r="J19" s="10"/>
      <c r="K19" s="11">
        <v>2674</v>
      </c>
      <c r="L19" s="10">
        <v>8.5000000000000006E-2</v>
      </c>
      <c r="M19" s="10"/>
      <c r="N19" s="10"/>
      <c r="O19" s="11">
        <f>E19+H19+K19</f>
        <v>25222</v>
      </c>
      <c r="P19" s="10">
        <v>0.81</v>
      </c>
      <c r="Q19" s="10"/>
      <c r="R19" s="11">
        <v>6092</v>
      </c>
      <c r="S19" s="10">
        <f>R19/$B19</f>
        <v>0.19284583729028174</v>
      </c>
      <c r="U19" s="98"/>
    </row>
    <row r="20" spans="1:21" s="97" customFormat="1" x14ac:dyDescent="0.2">
      <c r="A20" s="9">
        <v>2011</v>
      </c>
      <c r="B20" s="11">
        <v>34515</v>
      </c>
      <c r="C20" s="27">
        <v>2.5</v>
      </c>
      <c r="D20" s="11"/>
      <c r="E20" s="11">
        <v>20276</v>
      </c>
      <c r="F20" s="10">
        <v>0.59699999999999998</v>
      </c>
      <c r="G20" s="10"/>
      <c r="H20" s="11">
        <v>4825</v>
      </c>
      <c r="I20" s="10">
        <v>0.14199999999999999</v>
      </c>
      <c r="J20" s="10"/>
      <c r="K20" s="11">
        <v>2080</v>
      </c>
      <c r="L20" s="10">
        <v>6.0999999999999999E-2</v>
      </c>
      <c r="M20" s="10"/>
      <c r="N20" s="10"/>
      <c r="O20" s="11">
        <f>E20+H20+K20</f>
        <v>27181</v>
      </c>
      <c r="P20" s="10">
        <v>0.8</v>
      </c>
      <c r="Q20" s="10"/>
      <c r="R20" s="11">
        <v>6789</v>
      </c>
      <c r="S20" s="10">
        <f>R20/$B20</f>
        <v>0.19669708822251195</v>
      </c>
      <c r="U20" s="98"/>
    </row>
    <row r="21" spans="1:21" s="102" customFormat="1" x14ac:dyDescent="0.2">
      <c r="A21" s="99">
        <v>2012</v>
      </c>
      <c r="B21" s="91">
        <v>34315</v>
      </c>
      <c r="C21" s="101">
        <v>3</v>
      </c>
      <c r="D21" s="91"/>
      <c r="E21" s="91">
        <v>20266</v>
      </c>
      <c r="F21" s="100">
        <v>0.60199999999999998</v>
      </c>
      <c r="G21" s="100"/>
      <c r="H21" s="91">
        <v>4610</v>
      </c>
      <c r="I21" s="100">
        <v>0.13700000000000001</v>
      </c>
      <c r="J21" s="100"/>
      <c r="K21" s="91">
        <v>2172</v>
      </c>
      <c r="L21" s="100">
        <v>6.5000000000000002E-2</v>
      </c>
      <c r="M21" s="100"/>
      <c r="N21" s="100"/>
      <c r="O21" s="91">
        <f>E21+H21+K21</f>
        <v>27048</v>
      </c>
      <c r="P21" s="100">
        <v>0.81</v>
      </c>
      <c r="Q21" s="100"/>
      <c r="R21" s="91">
        <v>6616</v>
      </c>
      <c r="S21" s="100">
        <f>R21/$B21</f>
        <v>0.19280198164068191</v>
      </c>
      <c r="U21" s="103"/>
    </row>
    <row r="22" spans="1:21" s="166" customFormat="1" ht="12" x14ac:dyDescent="0.2">
      <c r="A22" s="162"/>
      <c r="B22" s="163"/>
      <c r="C22" s="164"/>
      <c r="D22" s="163"/>
      <c r="E22" s="163"/>
      <c r="F22" s="165"/>
      <c r="G22" s="165"/>
      <c r="H22" s="163"/>
      <c r="I22" s="165"/>
      <c r="J22" s="165"/>
      <c r="K22" s="163"/>
      <c r="L22" s="165"/>
      <c r="M22" s="165"/>
      <c r="N22" s="165"/>
      <c r="O22" s="163"/>
      <c r="P22" s="165"/>
      <c r="Q22" s="165"/>
      <c r="R22" s="163"/>
      <c r="S22" s="165"/>
    </row>
    <row r="23" spans="1:21" x14ac:dyDescent="0.2">
      <c r="A23" s="16" t="s">
        <v>25</v>
      </c>
      <c r="B23" s="11">
        <f>MIN(B5:B21)</f>
        <v>14576</v>
      </c>
      <c r="C23" s="11"/>
      <c r="D23" s="11">
        <f t="shared" ref="D23:S23" si="5">MIN(D5:D21)</f>
        <v>0</v>
      </c>
      <c r="E23" s="11">
        <f t="shared" si="5"/>
        <v>7031</v>
      </c>
      <c r="F23" s="28">
        <f t="shared" si="5"/>
        <v>0.47127823580668948</v>
      </c>
      <c r="G23" s="11">
        <f t="shared" si="5"/>
        <v>19.87</v>
      </c>
      <c r="H23" s="11">
        <f t="shared" si="5"/>
        <v>2075</v>
      </c>
      <c r="I23" s="28">
        <f t="shared" si="5"/>
        <v>0.1</v>
      </c>
      <c r="J23" s="11">
        <f t="shared" si="5"/>
        <v>0</v>
      </c>
      <c r="K23" s="11">
        <f t="shared" si="5"/>
        <v>569</v>
      </c>
      <c r="L23" s="28">
        <f t="shared" si="5"/>
        <v>3.9036772777167945E-2</v>
      </c>
      <c r="M23" s="11">
        <f t="shared" si="5"/>
        <v>0</v>
      </c>
      <c r="N23" s="11">
        <f t="shared" si="5"/>
        <v>0</v>
      </c>
      <c r="O23" s="11">
        <f t="shared" si="5"/>
        <v>13190</v>
      </c>
      <c r="P23" s="28">
        <f t="shared" si="5"/>
        <v>0.8</v>
      </c>
      <c r="Q23" s="11">
        <f t="shared" si="5"/>
        <v>0</v>
      </c>
      <c r="R23" s="11">
        <f t="shared" si="5"/>
        <v>1124</v>
      </c>
      <c r="S23" s="28">
        <f t="shared" si="5"/>
        <v>7.7113062568605922E-2</v>
      </c>
    </row>
    <row r="24" spans="1:21" x14ac:dyDescent="0.2">
      <c r="A24" s="18" t="s">
        <v>14</v>
      </c>
      <c r="B24" s="25">
        <f>AVERAGE(B5:B21)</f>
        <v>21830.117647058825</v>
      </c>
      <c r="C24" s="25"/>
      <c r="D24" s="25"/>
      <c r="E24" s="25">
        <f>AVERAGE(E5:E21)</f>
        <v>12254.035705882354</v>
      </c>
      <c r="F24" s="29">
        <f>AVERAGE(F5:F21)</f>
        <v>0.55830349532069423</v>
      </c>
      <c r="G24" s="25">
        <f>AVERAGE(G5:G21)</f>
        <v>19.87</v>
      </c>
      <c r="H24" s="25">
        <f>AVERAGE(H5:H21)</f>
        <v>3949.6660000000002</v>
      </c>
      <c r="I24" s="29">
        <f>AVERAGE(I5:I21)</f>
        <v>0.19110177351589486</v>
      </c>
      <c r="J24" s="25"/>
      <c r="K24" s="25">
        <f>AVERAGE(K5:K21)</f>
        <v>2021.6630588235294</v>
      </c>
      <c r="L24" s="29">
        <f>AVERAGE(L5:L21)</f>
        <v>9.5230428059001324E-2</v>
      </c>
      <c r="M24" s="25"/>
      <c r="N24" s="25"/>
      <c r="O24" s="25">
        <f>AVERAGE(O5:O21)</f>
        <v>18295.058823529413</v>
      </c>
      <c r="P24" s="29">
        <f>AVERAGE(P5:P21)</f>
        <v>0.84953334991843388</v>
      </c>
      <c r="Q24" s="25"/>
      <c r="R24" s="25">
        <f>AVERAGE(R5:R21)</f>
        <v>3398.294117647059</v>
      </c>
      <c r="S24" s="29">
        <f>AVERAGE(S5:S21)</f>
        <v>0.14958761280944546</v>
      </c>
    </row>
    <row r="25" spans="1:21" x14ac:dyDescent="0.2">
      <c r="A25" s="16" t="s">
        <v>26</v>
      </c>
      <c r="B25" s="11">
        <f>MAX(B5:B21)</f>
        <v>34515</v>
      </c>
      <c r="C25" s="11"/>
      <c r="D25" s="11">
        <f t="shared" ref="D25:S25" si="6">MAX(D5:D21)</f>
        <v>0</v>
      </c>
      <c r="E25" s="11">
        <f t="shared" si="6"/>
        <v>20276</v>
      </c>
      <c r="F25" s="28">
        <f t="shared" si="6"/>
        <v>0.68509879253567507</v>
      </c>
      <c r="G25" s="11">
        <f t="shared" si="6"/>
        <v>19.87</v>
      </c>
      <c r="H25" s="11">
        <f t="shared" si="6"/>
        <v>5355</v>
      </c>
      <c r="I25" s="28">
        <f t="shared" si="6"/>
        <v>0.32120115289228501</v>
      </c>
      <c r="J25" s="11">
        <f t="shared" si="6"/>
        <v>0</v>
      </c>
      <c r="K25" s="11">
        <f t="shared" si="6"/>
        <v>5020</v>
      </c>
      <c r="L25" s="28">
        <f t="shared" si="6"/>
        <v>0.22911912368781379</v>
      </c>
      <c r="M25" s="11">
        <f t="shared" si="6"/>
        <v>0</v>
      </c>
      <c r="N25" s="11">
        <f t="shared" si="6"/>
        <v>0</v>
      </c>
      <c r="O25" s="11">
        <f t="shared" si="6"/>
        <v>27181</v>
      </c>
      <c r="P25" s="28">
        <f t="shared" si="6"/>
        <v>0.92288693743139405</v>
      </c>
      <c r="Q25" s="11">
        <f t="shared" si="6"/>
        <v>0</v>
      </c>
      <c r="R25" s="11">
        <f t="shared" si="6"/>
        <v>6789</v>
      </c>
      <c r="S25" s="28">
        <f t="shared" si="6"/>
        <v>0.19669708822251195</v>
      </c>
    </row>
    <row r="26" spans="1:21" x14ac:dyDescent="0.2">
      <c r="A26" s="19"/>
      <c r="B26" s="30"/>
      <c r="C26" s="31"/>
      <c r="D26" s="31"/>
      <c r="E26" s="30"/>
      <c r="F26" s="31"/>
      <c r="G26" s="19"/>
      <c r="H26" s="30"/>
      <c r="I26" s="31"/>
      <c r="J26" s="19"/>
      <c r="K26" s="30"/>
      <c r="L26" s="31"/>
      <c r="M26" s="19"/>
      <c r="N26" s="19"/>
      <c r="O26" s="30"/>
      <c r="P26" s="31"/>
      <c r="Q26" s="19"/>
      <c r="R26" s="30"/>
      <c r="S26" s="31"/>
    </row>
    <row r="27" spans="1:2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21" x14ac:dyDescent="0.2">
      <c r="A28" s="175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</row>
  </sheetData>
  <mergeCells count="8">
    <mergeCell ref="A28:S28"/>
    <mergeCell ref="B1:C2"/>
    <mergeCell ref="E1:P1"/>
    <mergeCell ref="R1:S2"/>
    <mergeCell ref="E2:F2"/>
    <mergeCell ref="H2:I2"/>
    <mergeCell ref="K2:L2"/>
    <mergeCell ref="O2:P2"/>
  </mergeCells>
  <phoneticPr fontId="8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6" sqref="E16"/>
    </sheetView>
  </sheetViews>
  <sheetFormatPr defaultRowHeight="12.75" x14ac:dyDescent="0.2"/>
  <cols>
    <col min="3" max="3" width="12.5703125" customWidth="1"/>
  </cols>
  <sheetData>
    <row r="1" spans="1:3" x14ac:dyDescent="0.2">
      <c r="A1" s="152"/>
      <c r="B1" s="152" t="s">
        <v>39</v>
      </c>
      <c r="C1" s="152" t="s">
        <v>38</v>
      </c>
    </row>
    <row r="2" spans="1:3" x14ac:dyDescent="0.2">
      <c r="A2" s="152">
        <v>1996</v>
      </c>
      <c r="B2" s="153">
        <v>0.69758507135016468</v>
      </c>
      <c r="C2" s="126">
        <v>0.30241492864983532</v>
      </c>
    </row>
    <row r="3" spans="1:3" x14ac:dyDescent="0.2">
      <c r="A3" s="152">
        <v>1997</v>
      </c>
      <c r="B3" s="153">
        <v>0.58120517460955834</v>
      </c>
      <c r="C3" s="126">
        <v>0.41879482539044172</v>
      </c>
    </row>
    <row r="4" spans="1:3" x14ac:dyDescent="0.2">
      <c r="A4" s="152">
        <v>1998</v>
      </c>
      <c r="B4" s="153">
        <v>0.64345027357579654</v>
      </c>
      <c r="C4" s="126">
        <v>0.35654972642420341</v>
      </c>
    </row>
    <row r="5" spans="1:3" x14ac:dyDescent="0.2">
      <c r="A5" s="152">
        <v>1999</v>
      </c>
      <c r="B5" s="153">
        <v>0.67186137116938993</v>
      </c>
      <c r="C5" s="126">
        <v>0.32813862883061001</v>
      </c>
    </row>
    <row r="6" spans="1:3" x14ac:dyDescent="0.2">
      <c r="A6" s="152">
        <v>2000</v>
      </c>
      <c r="B6" s="153">
        <v>0.6433227789159992</v>
      </c>
      <c r="C6" s="126">
        <v>0.35667722108400074</v>
      </c>
    </row>
    <row r="7" spans="1:3" x14ac:dyDescent="0.2">
      <c r="A7" s="152">
        <v>2001</v>
      </c>
      <c r="B7" s="153">
        <v>0.79190067986993795</v>
      </c>
      <c r="C7" s="126">
        <v>0.20809932013006208</v>
      </c>
    </row>
    <row r="8" spans="1:3" x14ac:dyDescent="0.2">
      <c r="A8" s="152">
        <v>2002</v>
      </c>
      <c r="B8" s="153">
        <v>0.72347449908925321</v>
      </c>
      <c r="C8" s="126">
        <v>0.27652550091074679</v>
      </c>
    </row>
    <row r="9" spans="1:3" x14ac:dyDescent="0.2">
      <c r="A9" s="152">
        <v>2003</v>
      </c>
      <c r="B9" s="153">
        <v>0.71978021978021978</v>
      </c>
      <c r="C9" s="126">
        <v>0.28021978021978022</v>
      </c>
    </row>
    <row r="10" spans="1:3" x14ac:dyDescent="0.2">
      <c r="A10" s="152">
        <v>2004</v>
      </c>
      <c r="B10" s="153">
        <v>0.81738931994523045</v>
      </c>
      <c r="C10" s="126">
        <v>0.18261068005476952</v>
      </c>
    </row>
    <row r="11" spans="1:3" x14ac:dyDescent="0.2">
      <c r="A11" s="152">
        <v>2005</v>
      </c>
      <c r="B11" s="153">
        <v>0.82469755763524311</v>
      </c>
      <c r="C11" s="126">
        <v>0.17530244236475689</v>
      </c>
    </row>
    <row r="12" spans="1:3" x14ac:dyDescent="0.2">
      <c r="A12" s="152">
        <v>2006</v>
      </c>
      <c r="B12" s="153">
        <v>0.74707751979744652</v>
      </c>
      <c r="C12" s="126">
        <v>0.25292248020255348</v>
      </c>
    </row>
    <row r="13" spans="1:3" x14ac:dyDescent="0.2">
      <c r="A13" s="152">
        <v>2007</v>
      </c>
      <c r="B13" s="153">
        <v>0.81818970754143883</v>
      </c>
      <c r="C13" s="126">
        <v>0.18181029245856115</v>
      </c>
    </row>
    <row r="14" spans="1:3" x14ac:dyDescent="0.2">
      <c r="A14" s="152">
        <v>2008</v>
      </c>
      <c r="B14" s="153">
        <v>0.80773121996458985</v>
      </c>
      <c r="C14" s="126">
        <v>0.19226878003541018</v>
      </c>
    </row>
    <row r="15" spans="1:3" x14ac:dyDescent="0.2">
      <c r="A15" s="152">
        <v>2009</v>
      </c>
      <c r="B15" s="153">
        <v>0.83567980012829601</v>
      </c>
      <c r="C15" s="126">
        <v>0.16432019987170399</v>
      </c>
    </row>
    <row r="16" spans="1:3" x14ac:dyDescent="0.2">
      <c r="A16" s="152">
        <v>2010</v>
      </c>
      <c r="B16" s="153">
        <v>0.87119341563786001</v>
      </c>
      <c r="C16" s="126">
        <v>0.12880658436213993</v>
      </c>
    </row>
    <row r="17" spans="1:3" x14ac:dyDescent="0.2">
      <c r="A17" s="152">
        <v>2011</v>
      </c>
      <c r="B17" s="153">
        <v>0.87119341563786001</v>
      </c>
      <c r="C17" s="126">
        <v>0.12880658436213993</v>
      </c>
    </row>
    <row r="18" spans="1:3" x14ac:dyDescent="0.2">
      <c r="A18" s="167">
        <v>2012</v>
      </c>
      <c r="B18" s="168">
        <v>0.87</v>
      </c>
      <c r="C18" s="169">
        <v>0.13100000000000001</v>
      </c>
    </row>
    <row r="19" spans="1:3" x14ac:dyDescent="0.2">
      <c r="A19" s="152"/>
      <c r="B19" s="152"/>
      <c r="C19" s="152"/>
    </row>
    <row r="20" spans="1:3" x14ac:dyDescent="0.2">
      <c r="A20" s="152"/>
      <c r="B20" s="152"/>
      <c r="C20" s="153">
        <f>AVERAGE(C12:C18)</f>
        <v>0.16856213161321554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Harvests</vt:lpstr>
      <vt:lpstr>Permits</vt:lpstr>
      <vt:lpstr>Did Not Fish</vt:lpstr>
      <vt:lpstr>Permits!OLE_LINK1</vt:lpstr>
    </vt:vector>
  </TitlesOfParts>
  <Company> ADF&amp;G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kjdunker</dc:creator>
  <cp:lastModifiedBy>pat</cp:lastModifiedBy>
  <cp:lastPrinted>2011-01-19T23:43:17Z</cp:lastPrinted>
  <dcterms:created xsi:type="dcterms:W3CDTF">2007-12-10T23:21:04Z</dcterms:created>
  <dcterms:modified xsi:type="dcterms:W3CDTF">2013-03-18T17:11:49Z</dcterms:modified>
</cp:coreProperties>
</file>