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230" windowWidth="18705" windowHeight="10605" firstSheet="1" activeTab="5"/>
  </bookViews>
  <sheets>
    <sheet name="KINGS-KASILOF GILLNET" sheetId="5" r:id="rId1"/>
    <sheet name="REDS-KASILOF GILLNET" sheetId="9" r:id="rId2"/>
    <sheet name="KINGS-KASILOF DIPNET" sheetId="8" r:id="rId3"/>
    <sheet name="REDS-KASILOF DIPNET" sheetId="10" r:id="rId4"/>
    <sheet name="KINGS-KENAI DIPNET" sheetId="11" r:id="rId5"/>
    <sheet name="REDS-KENAI DIPNET" sheetId="12" r:id="rId6"/>
    <sheet name="ALL DATA" sheetId="3" r:id="rId7"/>
  </sheets>
  <calcPr calcId="145621"/>
</workbook>
</file>

<file path=xl/calcChain.xml><?xml version="1.0" encoding="utf-8"?>
<calcChain xmlns="http://schemas.openxmlformats.org/spreadsheetml/2006/main">
  <c r="Q6" i="10" l="1"/>
  <c r="Q6" i="9"/>
  <c r="Q6" i="12"/>
  <c r="J12" i="12" l="1"/>
  <c r="K11" i="12"/>
  <c r="J11" i="12"/>
  <c r="K10" i="12"/>
  <c r="J10" i="12"/>
  <c r="K9" i="12"/>
  <c r="J9" i="12"/>
  <c r="K8" i="12"/>
  <c r="J8" i="12"/>
  <c r="K7" i="12"/>
  <c r="J7" i="12"/>
  <c r="K6" i="12"/>
  <c r="J6" i="12"/>
  <c r="K5" i="12"/>
  <c r="J5" i="12"/>
  <c r="K4" i="12"/>
  <c r="J4" i="12"/>
  <c r="K3" i="12"/>
  <c r="J3" i="12"/>
  <c r="K2" i="12"/>
  <c r="J2" i="12"/>
  <c r="J12" i="11"/>
  <c r="K11" i="11"/>
  <c r="J11" i="11"/>
  <c r="K10" i="11"/>
  <c r="J10" i="11"/>
  <c r="K9" i="11"/>
  <c r="J9" i="11"/>
  <c r="K8" i="11"/>
  <c r="J8" i="11"/>
  <c r="K7" i="11"/>
  <c r="J7" i="11"/>
  <c r="K6" i="11"/>
  <c r="J6" i="11"/>
  <c r="K5" i="11"/>
  <c r="J5" i="11"/>
  <c r="K4" i="11"/>
  <c r="J4" i="11"/>
  <c r="K3" i="11"/>
  <c r="J3" i="11"/>
  <c r="K2" i="11"/>
  <c r="J2" i="11"/>
  <c r="K3" i="9"/>
  <c r="K4" i="9"/>
  <c r="K5" i="9"/>
  <c r="K6" i="9"/>
  <c r="K7" i="9"/>
  <c r="K8" i="9"/>
  <c r="K9" i="9"/>
  <c r="K10" i="9"/>
  <c r="K11" i="9"/>
  <c r="K2" i="9"/>
  <c r="J3" i="9"/>
  <c r="J4" i="9"/>
  <c r="J5" i="9"/>
  <c r="J6" i="9"/>
  <c r="J7" i="9"/>
  <c r="J8" i="9"/>
  <c r="J9" i="9"/>
  <c r="J10" i="9"/>
  <c r="J11" i="9"/>
  <c r="J12" i="9"/>
  <c r="J2" i="9"/>
  <c r="K3" i="10"/>
  <c r="K4" i="10"/>
  <c r="K5" i="10"/>
  <c r="K6" i="10"/>
  <c r="K7" i="10"/>
  <c r="K8" i="10"/>
  <c r="K9" i="10"/>
  <c r="K10" i="10"/>
  <c r="K11" i="10"/>
  <c r="J3" i="10"/>
  <c r="J4" i="10"/>
  <c r="J5" i="10"/>
  <c r="J6" i="10"/>
  <c r="J7" i="10"/>
  <c r="J8" i="10"/>
  <c r="J9" i="10"/>
  <c r="J10" i="10"/>
  <c r="J11" i="10"/>
  <c r="J12" i="10"/>
  <c r="K2" i="10"/>
  <c r="J2" i="10"/>
  <c r="E12" i="5"/>
  <c r="J12" i="8"/>
  <c r="K11" i="8"/>
  <c r="J11" i="8"/>
  <c r="K10" i="8"/>
  <c r="J10" i="8"/>
  <c r="K9" i="8"/>
  <c r="J9" i="8"/>
  <c r="K8" i="8"/>
  <c r="J8" i="8"/>
  <c r="K7" i="8"/>
  <c r="J7" i="8"/>
  <c r="K6" i="8"/>
  <c r="J6" i="8"/>
  <c r="K5" i="8"/>
  <c r="J5" i="8"/>
  <c r="K4" i="8"/>
  <c r="J4" i="8"/>
  <c r="K3" i="8"/>
  <c r="J3" i="8"/>
  <c r="K2" i="8"/>
  <c r="J2" i="8"/>
  <c r="J3" i="5"/>
  <c r="J4" i="5"/>
  <c r="J5" i="5"/>
  <c r="J6" i="5"/>
  <c r="J7" i="5"/>
  <c r="J8" i="5"/>
  <c r="J9" i="5"/>
  <c r="J10" i="5"/>
  <c r="J11" i="5"/>
  <c r="J12" i="5"/>
  <c r="J2" i="5"/>
  <c r="K11" i="5"/>
  <c r="M11" i="5" s="1"/>
  <c r="K10" i="5"/>
  <c r="M10" i="5" s="1"/>
  <c r="K9" i="5"/>
  <c r="M9" i="5" s="1"/>
  <c r="K8" i="5"/>
  <c r="K7" i="5"/>
  <c r="K6" i="5"/>
  <c r="K5" i="5"/>
  <c r="M5" i="5" s="1"/>
  <c r="K4" i="5"/>
  <c r="M4" i="5" s="1"/>
  <c r="K3" i="5"/>
  <c r="M3" i="5" s="1"/>
  <c r="K2" i="5"/>
  <c r="Q4" i="12" l="1"/>
  <c r="Q3" i="12"/>
  <c r="K12" i="12" s="1"/>
  <c r="Q4" i="11"/>
  <c r="Q3" i="11"/>
  <c r="Q4" i="10"/>
  <c r="K12" i="10" s="1"/>
  <c r="Q3" i="10"/>
  <c r="Q4" i="9"/>
  <c r="Q3" i="9"/>
  <c r="Q3" i="8"/>
  <c r="Q4" i="8"/>
  <c r="M8" i="5"/>
  <c r="Q3" i="5"/>
  <c r="M6" i="5"/>
  <c r="M7" i="5"/>
  <c r="M2" i="5"/>
  <c r="Q4" i="5"/>
  <c r="E12" i="12" l="1"/>
  <c r="Q5" i="12"/>
  <c r="K12" i="11"/>
  <c r="Q5" i="11"/>
  <c r="Q5" i="10"/>
  <c r="K12" i="9"/>
  <c r="Q5" i="9"/>
  <c r="K12" i="8"/>
  <c r="Q5" i="8"/>
  <c r="K12" i="5"/>
  <c r="Q5" i="5"/>
  <c r="Q6" i="5"/>
  <c r="M12" i="5"/>
  <c r="Q6" i="11" l="1"/>
  <c r="E12" i="11" s="1"/>
  <c r="E12" i="9"/>
  <c r="Q6" i="8"/>
  <c r="E12" i="8" s="1"/>
  <c r="E12" i="10"/>
</calcChain>
</file>

<file path=xl/sharedStrings.xml><?xml version="1.0" encoding="utf-8"?>
<sst xmlns="http://schemas.openxmlformats.org/spreadsheetml/2006/main" count="94" uniqueCount="28">
  <si>
    <t>YEAR</t>
  </si>
  <si>
    <t>TOTAL
PERMITS
ISSUED</t>
  </si>
  <si>
    <t>PERMITS
RETURNED
VOLUNTARILY</t>
  </si>
  <si>
    <t>Voluntary
Returns</t>
  </si>
  <si>
    <t>All other
Returns</t>
  </si>
  <si>
    <t>Correction
Factor</t>
  </si>
  <si>
    <t>slope</t>
  </si>
  <si>
    <t>intercept</t>
  </si>
  <si>
    <t>KASILOF-DIPNET</t>
  </si>
  <si>
    <t>KASILOF-GILLNET</t>
  </si>
  <si>
    <t>KENAI-DIPNET</t>
  </si>
  <si>
    <t>FISHERY</t>
  </si>
  <si>
    <t>V_RED</t>
  </si>
  <si>
    <t>V_KING</t>
  </si>
  <si>
    <t>KASILOF GILLNET
KING
 HARVEST
VOLUNTARY</t>
  </si>
  <si>
    <t>KASILOF GILLNET
KING
 HARVEST
EXPANDED</t>
  </si>
  <si>
    <t>KASILOF DIPNET
KING
 HARVEST
VOLUNTARY</t>
  </si>
  <si>
    <t>KASILOF DIPNET
KING
 HARVEST
EXPANDED</t>
  </si>
  <si>
    <t>KASILOF GILLNET
RED
 HARVEST
VOLUNTARY</t>
  </si>
  <si>
    <t>KASILOF GILLNET
RED
 HARVEST
EXPANDED</t>
  </si>
  <si>
    <t>EXP_KING</t>
  </si>
  <si>
    <t>EXP_RED</t>
  </si>
  <si>
    <t>KASILOF DIPNET
RED
 HARVEST
EXPANDED</t>
  </si>
  <si>
    <t>KASILOF DIPNET
RED
 HARVEST
VOLUNTARY</t>
  </si>
  <si>
    <t>KENAI DIPNET
KING
 HARVEST
VOLUNTARY</t>
  </si>
  <si>
    <t>KENAI DIPNET
KING
 HARVEST
EXPANDED</t>
  </si>
  <si>
    <t>KENAI DIPNET
RED
 HARVEST
VOLUNTARY</t>
  </si>
  <si>
    <t>KENAI DIPNET
RED
 HARVEST
EXPANDED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</si>
</sst>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3" fontId="0" fillId="0" borderId="0" xfId="0" quotePrefix="1" applyNumberFormat="1" applyAlignment="1">
      <alignment horizontal="center"/>
    </xf>
    <xf numFmtId="1" fontId="0" fillId="0" borderId="0" xfId="0" applyNumberFormat="1" applyAlignment="1">
      <alignment horizontal="right" indent="4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" fontId="2" fillId="0" borderId="0" xfId="0" applyNumberFormat="1" applyFont="1" applyAlignment="1">
      <alignment horizontal="right" indent="4"/>
    </xf>
    <xf numFmtId="0" fontId="2" fillId="0" borderId="0" xfId="0" applyFont="1" applyAlignment="1">
      <alignment horizontal="right" indent="4"/>
    </xf>
    <xf numFmtId="0" fontId="1" fillId="0" borderId="0" xfId="0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right" indent="4"/>
    </xf>
    <xf numFmtId="3" fontId="1" fillId="0" borderId="0" xfId="0" quotePrefix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3" fontId="1" fillId="0" borderId="0" xfId="0" applyNumberFormat="1" applyFont="1"/>
    <xf numFmtId="164" fontId="4" fillId="0" borderId="0" xfId="1" applyNumberFormat="1" applyFont="1" applyAlignment="1">
      <alignment horizontal="center"/>
    </xf>
    <xf numFmtId="0" fontId="4" fillId="0" borderId="0" xfId="0" applyFont="1"/>
    <xf numFmtId="3" fontId="4" fillId="0" borderId="0" xfId="0" applyNumberFormat="1" applyFont="1"/>
    <xf numFmtId="164" fontId="5" fillId="0" borderId="0" xfId="1" applyNumberFormat="1" applyFont="1" applyAlignment="1">
      <alignment horizontal="center"/>
    </xf>
    <xf numFmtId="0" fontId="5" fillId="0" borderId="0" xfId="0" applyFont="1"/>
    <xf numFmtId="3" fontId="5" fillId="0" borderId="0" xfId="0" applyNumberFormat="1" applyFont="1"/>
    <xf numFmtId="3" fontId="0" fillId="0" borderId="0" xfId="0" quotePrefix="1" applyNumberFormat="1" applyAlignment="1">
      <alignment horizontal="right" indent="3"/>
    </xf>
    <xf numFmtId="3" fontId="1" fillId="0" borderId="0" xfId="0" quotePrefix="1" applyNumberFormat="1" applyFont="1" applyAlignment="1">
      <alignment horizontal="right" indent="3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99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Kasilof Kings - Gillnet Fishery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9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dLbls>
            <c:dLbl>
              <c:idx val="0"/>
              <c:layout>
                <c:manualLayout>
                  <c:x val="-3.9554468894322193E-3"/>
                  <c:y val="1.7886998985911673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2004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1988590057049711E-2"/>
                  <c:y val="1.788699898591240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2005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0421081227927196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2006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5.3758072416986999E-3"/>
                  <c:y val="-1.94751410260715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2007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5.0421081227927196E-3"/>
                  <c:y val="-4.190372406753934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2008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3.9554468894322592E-3"/>
                  <c:y val="5.774748102154569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2009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3.9554468894322193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5.0421081227927196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1.2648736756316219E-2"/>
                  <c:y val="2.171894091640817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4.0901928823689218E-2"/>
                  <c:y val="-2.0432420319053341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1"/>
            <c:trendlineLbl>
              <c:layout>
                <c:manualLayout>
                  <c:x val="-0.5579553464907796"/>
                  <c:y val="6.6969822979963964E-3"/>
                </c:manualLayout>
              </c:layout>
              <c:numFmt formatCode="General" sourceLinked="0"/>
            </c:trendlineLbl>
          </c:trendline>
          <c:xVal>
            <c:numRef>
              <c:f>'KINGS-KASILOF GILLNET'!$J$2:$J$11</c:f>
              <c:numCache>
                <c:formatCode>General</c:formatCode>
                <c:ptCount val="10"/>
                <c:pt idx="0">
                  <c:v>9.7625082136487364</c:v>
                </c:pt>
                <c:pt idx="1">
                  <c:v>3.8401253918495297</c:v>
                </c:pt>
                <c:pt idx="2">
                  <c:v>19.728941499399554</c:v>
                </c:pt>
                <c:pt idx="3">
                  <c:v>16.465578424414478</c:v>
                </c:pt>
                <c:pt idx="4">
                  <c:v>8.4406606999927245</c:v>
                </c:pt>
                <c:pt idx="5">
                  <c:v>5.5356561380657769</c:v>
                </c:pt>
                <c:pt idx="6">
                  <c:v>5.8163205955912289</c:v>
                </c:pt>
                <c:pt idx="7">
                  <c:v>6.016965870980469</c:v>
                </c:pt>
                <c:pt idx="8">
                  <c:v>3.6514359024967926</c:v>
                </c:pt>
                <c:pt idx="9">
                  <c:v>1.6792611251049538</c:v>
                </c:pt>
              </c:numCache>
            </c:numRef>
          </c:xVal>
          <c:yVal>
            <c:numRef>
              <c:f>'KINGS-KASILOF GILLNET'!$K$2:$K$11</c:f>
              <c:numCache>
                <c:formatCode>General</c:formatCode>
                <c:ptCount val="10"/>
                <c:pt idx="0">
                  <c:v>5.214940098661029</c:v>
                </c:pt>
                <c:pt idx="1">
                  <c:v>4.1552761071623836</c:v>
                </c:pt>
                <c:pt idx="2">
                  <c:v>8.29238593883756</c:v>
                </c:pt>
                <c:pt idx="3">
                  <c:v>12.054001928640311</c:v>
                </c:pt>
                <c:pt idx="4">
                  <c:v>3.5297728667894428</c:v>
                </c:pt>
                <c:pt idx="5">
                  <c:v>2.2716946842344394</c:v>
                </c:pt>
                <c:pt idx="6">
                  <c:v>2.4909702329057173</c:v>
                </c:pt>
                <c:pt idx="7">
                  <c:v>3.1809741028016423</c:v>
                </c:pt>
                <c:pt idx="8">
                  <c:v>2.0571185341660474</c:v>
                </c:pt>
                <c:pt idx="9">
                  <c:v>0.89871915068400465</c:v>
                </c:pt>
              </c:numCache>
            </c:numRef>
          </c:yVal>
          <c:smooth val="0"/>
        </c:ser>
        <c:ser>
          <c:idx val="1"/>
          <c:order val="1"/>
          <c:tx>
            <c:v>2014</c:v>
          </c:tx>
          <c:spPr>
            <a:ln w="28575">
              <a:noFill/>
            </a:ln>
          </c:spPr>
          <c:marker>
            <c:symbol val="diamond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2014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'KINGS-KASILOF GILLNET'!$J$12</c:f>
              <c:numCache>
                <c:formatCode>General</c:formatCode>
                <c:ptCount val="1"/>
                <c:pt idx="0">
                  <c:v>2.0737327188940093</c:v>
                </c:pt>
              </c:numCache>
            </c:numRef>
          </c:xVal>
          <c:yVal>
            <c:numRef>
              <c:f>'KINGS-KASILOF GILLNET'!$K$12</c:f>
              <c:numCache>
                <c:formatCode>General</c:formatCode>
                <c:ptCount val="1"/>
                <c:pt idx="0">
                  <c:v>1.3061069349379024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14944"/>
        <c:axId val="176525312"/>
      </c:scatterChart>
      <c:valAx>
        <c:axId val="176514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aseline="0"/>
                  <a:t>Kings per 1,000 Permits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Voluntary Returns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525312"/>
        <c:crosses val="autoZero"/>
        <c:crossBetween val="midCat"/>
      </c:valAx>
      <c:valAx>
        <c:axId val="1765253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Kings per 1,000 Permits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Non-voluntary Returns</a:t>
                </a:r>
                <a:endParaRPr lang="en-US" sz="10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514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Kasilof Reds - Gillnet Fishery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9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dLbls>
            <c:dLbl>
              <c:idx val="0"/>
              <c:layout>
                <c:manualLayout>
                  <c:x val="-3.9554468894322193E-3"/>
                  <c:y val="1.7886998985911673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2004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1988590057049711E-2"/>
                  <c:y val="1.788699898591240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2005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0421081227927196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2006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5.3758072416986999E-3"/>
                  <c:y val="-1.94751410260715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2007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5.0421081227927196E-3"/>
                  <c:y val="-4.190372406753934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2008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3.9554468894322592E-3"/>
                  <c:y val="5.774748102154569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2009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3.9554468894322193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5.0421081227927196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1.2648736756316219E-2"/>
                  <c:y val="2.171894091640817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4.0901928823689218E-2"/>
                  <c:y val="-2.0432420319053341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1"/>
            <c:trendlineLbl>
              <c:layout>
                <c:manualLayout>
                  <c:x val="-0.5579553464907796"/>
                  <c:y val="6.6969822979963964E-3"/>
                </c:manualLayout>
              </c:layout>
              <c:numFmt formatCode="General" sourceLinked="0"/>
            </c:trendlineLbl>
          </c:trendline>
          <c:xVal>
            <c:numRef>
              <c:f>'REDS-KASILOF GILLNET'!$J$2:$J$11</c:f>
              <c:numCache>
                <c:formatCode>General</c:formatCode>
                <c:ptCount val="10"/>
                <c:pt idx="0">
                  <c:v>1.6147564066460152</c:v>
                </c:pt>
                <c:pt idx="1">
                  <c:v>1.259090909090909</c:v>
                </c:pt>
                <c:pt idx="2">
                  <c:v>1.9121633213244125</c:v>
                </c:pt>
                <c:pt idx="3">
                  <c:v>0.71476224272533717</c:v>
                </c:pt>
                <c:pt idx="4">
                  <c:v>1.3200902277523103</c:v>
                </c:pt>
                <c:pt idx="5">
                  <c:v>1.0630087919244546</c:v>
                </c:pt>
                <c:pt idx="6">
                  <c:v>0.85348688419705698</c:v>
                </c:pt>
                <c:pt idx="7">
                  <c:v>0.99240481357269683</c:v>
                </c:pt>
                <c:pt idx="8">
                  <c:v>0.51983617882167177</c:v>
                </c:pt>
                <c:pt idx="9">
                  <c:v>0.53529247131262248</c:v>
                </c:pt>
              </c:numCache>
            </c:numRef>
          </c:xVal>
          <c:yVal>
            <c:numRef>
              <c:f>'REDS-KASILOF GILLNET'!$K$2:$K$11</c:f>
              <c:numCache>
                <c:formatCode>General</c:formatCode>
                <c:ptCount val="10"/>
                <c:pt idx="0">
                  <c:v>0.72976814426579018</c:v>
                </c:pt>
                <c:pt idx="1">
                  <c:v>1.1528704209950793</c:v>
                </c:pt>
                <c:pt idx="2">
                  <c:v>0.95220854453294712</c:v>
                </c:pt>
                <c:pt idx="3">
                  <c:v>0.53066114802309117</c:v>
                </c:pt>
                <c:pt idx="4">
                  <c:v>0.53011323779937869</c:v>
                </c:pt>
                <c:pt idx="5">
                  <c:v>0.63066202090592338</c:v>
                </c:pt>
                <c:pt idx="6">
                  <c:v>0.50357713412516492</c:v>
                </c:pt>
                <c:pt idx="7">
                  <c:v>0.46758901608259007</c:v>
                </c:pt>
                <c:pt idx="8">
                  <c:v>0.3632286995515695</c:v>
                </c:pt>
                <c:pt idx="9">
                  <c:v>0.28110227141704142</c:v>
                </c:pt>
              </c:numCache>
            </c:numRef>
          </c:yVal>
          <c:smooth val="0"/>
        </c:ser>
        <c:ser>
          <c:idx val="1"/>
          <c:order val="1"/>
          <c:tx>
            <c:v>2014</c:v>
          </c:tx>
          <c:spPr>
            <a:ln w="28575">
              <a:noFill/>
            </a:ln>
          </c:spPr>
          <c:marker>
            <c:symbol val="diamond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2014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'REDS-KASILOF GILLNET'!$J$12</c:f>
              <c:numCache>
                <c:formatCode>General</c:formatCode>
                <c:ptCount val="1"/>
                <c:pt idx="0">
                  <c:v>0.77958525345622121</c:v>
                </c:pt>
              </c:numCache>
            </c:numRef>
          </c:xVal>
          <c:yVal>
            <c:numRef>
              <c:f>'REDS-KASILOF GILLNET'!$K$12</c:f>
              <c:numCache>
                <c:formatCode>General</c:formatCode>
                <c:ptCount val="1"/>
                <c:pt idx="0">
                  <c:v>0.48487392510180799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34496"/>
        <c:axId val="176640768"/>
      </c:scatterChart>
      <c:valAx>
        <c:axId val="176634496"/>
        <c:scaling>
          <c:orientation val="minMax"/>
          <c:min val="0.5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aseline="0"/>
                  <a:t>Reds per Permit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Voluntary Returns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640768"/>
        <c:crosses val="autoZero"/>
        <c:crossBetween val="midCat"/>
        <c:majorUnit val="0.25"/>
        <c:minorUnit val="0.1"/>
      </c:valAx>
      <c:valAx>
        <c:axId val="176640768"/>
        <c:scaling>
          <c:orientation val="minMax"/>
          <c:min val="0.25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Reds per</a:t>
                </a:r>
                <a:r>
                  <a:rPr lang="en-US" sz="1000" baseline="0"/>
                  <a:t> </a:t>
                </a:r>
                <a:r>
                  <a:rPr lang="en-US" sz="1000"/>
                  <a:t>Permit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Non-voluntary Returns</a:t>
                </a:r>
                <a:endParaRPr lang="en-US" sz="1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634496"/>
        <c:crosses val="autoZero"/>
        <c:crossBetween val="midCat"/>
        <c:majorUnit val="0.2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Kasilof Kings - Dipnet Fishery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9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dLbls>
            <c:dLbl>
              <c:idx val="0"/>
              <c:layout>
                <c:manualLayout>
                  <c:x val="-3.9554468894322193E-3"/>
                  <c:y val="1.7886998985911673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2004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1988590057049711E-2"/>
                  <c:y val="1.788699898591240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2005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0421081227927196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2006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5.3758072416986999E-3"/>
                  <c:y val="-1.94751410260715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2007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5.0421081227927196E-3"/>
                  <c:y val="-4.190372406753934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2008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3.9554468894322592E-3"/>
                  <c:y val="5.774748102154569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2009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3.9554468894322193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5.0421081227927196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1.2648736756316219E-2"/>
                  <c:y val="2.171894091640817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4.0901928823689218E-2"/>
                  <c:y val="-2.0432420319053341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1"/>
            <c:trendlineLbl>
              <c:layout>
                <c:manualLayout>
                  <c:x val="-0.66535975122674884"/>
                  <c:y val="4.4026843994547586E-2"/>
                </c:manualLayout>
              </c:layout>
              <c:numFmt formatCode="General" sourceLinked="0"/>
            </c:trendlineLbl>
          </c:trendline>
          <c:xVal>
            <c:numRef>
              <c:f>'KINGS-KASILOF DIPNET'!$J$2:$J$11</c:f>
              <c:numCache>
                <c:formatCode>General</c:formatCode>
                <c:ptCount val="10"/>
                <c:pt idx="0">
                  <c:v>0.75096217028067214</c:v>
                </c:pt>
                <c:pt idx="1">
                  <c:v>0.31347962382445144</c:v>
                </c:pt>
                <c:pt idx="2">
                  <c:v>3.0880082346886257</c:v>
                </c:pt>
                <c:pt idx="3">
                  <c:v>1.1355571327182399</c:v>
                </c:pt>
                <c:pt idx="4">
                  <c:v>1.0187004293094666</c:v>
                </c:pt>
                <c:pt idx="5">
                  <c:v>0.81406707912732001</c:v>
                </c:pt>
                <c:pt idx="6">
                  <c:v>0.46530564764729831</c:v>
                </c:pt>
                <c:pt idx="7">
                  <c:v>0.14795817715525747</c:v>
                </c:pt>
                <c:pt idx="8">
                  <c:v>0.39474982729695057</c:v>
                </c:pt>
                <c:pt idx="9">
                  <c:v>0.67170445004198154</c:v>
                </c:pt>
              </c:numCache>
            </c:numRef>
          </c:xVal>
          <c:yVal>
            <c:numRef>
              <c:f>'KINGS-KASILOF DIPNET'!$K$2:$K$11</c:f>
              <c:numCache>
                <c:formatCode>General</c:formatCode>
                <c:ptCount val="10"/>
                <c:pt idx="0">
                  <c:v>3.1980101270320689</c:v>
                </c:pt>
                <c:pt idx="1">
                  <c:v>1.0934937124111537</c:v>
                </c:pt>
                <c:pt idx="2">
                  <c:v>2.7516292541636496</c:v>
                </c:pt>
                <c:pt idx="3">
                  <c:v>2.0694913408125477</c:v>
                </c:pt>
                <c:pt idx="4">
                  <c:v>3.2067341416975648</c:v>
                </c:pt>
                <c:pt idx="5">
                  <c:v>1.6974895023675511</c:v>
                </c:pt>
                <c:pt idx="6">
                  <c:v>1.5975550461901784</c:v>
                </c:pt>
                <c:pt idx="7">
                  <c:v>1.4748226701313296</c:v>
                </c:pt>
                <c:pt idx="8">
                  <c:v>0.56943554701402233</c:v>
                </c:pt>
                <c:pt idx="9">
                  <c:v>0.34590107229332412</c:v>
                </c:pt>
              </c:numCache>
            </c:numRef>
          </c:yVal>
          <c:smooth val="0"/>
        </c:ser>
        <c:ser>
          <c:idx val="1"/>
          <c:order val="1"/>
          <c:tx>
            <c:v>2014</c:v>
          </c:tx>
          <c:spPr>
            <a:ln w="28575">
              <a:noFill/>
            </a:ln>
          </c:spPr>
          <c:marker>
            <c:symbol val="diamond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2014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'KINGS-KASILOF DIPNET'!$J$12</c:f>
              <c:numCache>
                <c:formatCode>General</c:formatCode>
                <c:ptCount val="1"/>
                <c:pt idx="0">
                  <c:v>0.27649769585253459</c:v>
                </c:pt>
              </c:numCache>
            </c:numRef>
          </c:xVal>
          <c:yVal>
            <c:numRef>
              <c:f>'KINGS-KASILOF DIPNET'!$K$12</c:f>
              <c:numCache>
                <c:formatCode>General</c:formatCode>
                <c:ptCount val="1"/>
                <c:pt idx="0">
                  <c:v>1.4344179072216678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19296"/>
        <c:axId val="177378816"/>
      </c:scatterChart>
      <c:valAx>
        <c:axId val="177319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aseline="0"/>
                  <a:t>Kings per 1,000 Permits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Voluntary Returns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378816"/>
        <c:crosses val="autoZero"/>
        <c:crossBetween val="midCat"/>
      </c:valAx>
      <c:valAx>
        <c:axId val="1773788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Kings per 1,000 Permits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Non-voluntary Returns</a:t>
                </a:r>
                <a:endParaRPr lang="en-US" sz="1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319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Kasilof Reds - Dipnet Fishery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9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dLbls>
            <c:dLbl>
              <c:idx val="0"/>
              <c:layout>
                <c:manualLayout>
                  <c:x val="-3.9554468894322193E-3"/>
                  <c:y val="1.7886998985911673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2004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1988590057049711E-2"/>
                  <c:y val="1.788699898591240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2005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0421081227927196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2006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5.3758072416986999E-3"/>
                  <c:y val="-1.94751410260715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2007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5.0421081227927196E-3"/>
                  <c:y val="-4.190372406753934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2008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3.9554468894322592E-3"/>
                  <c:y val="5.774748102154569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2009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3.9554468894322193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5.0421081227927196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1.2648736756316219E-2"/>
                  <c:y val="2.171894091640817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4.0901928823689218E-2"/>
                  <c:y val="-2.0432420319053341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1"/>
            <c:trendlineLbl>
              <c:layout>
                <c:manualLayout>
                  <c:x val="-0.6347250751264788"/>
                  <c:y val="7.9184259943071697E-2"/>
                </c:manualLayout>
              </c:layout>
              <c:numFmt formatCode="General" sourceLinked="0"/>
            </c:trendlineLbl>
          </c:trendline>
          <c:xVal>
            <c:numRef>
              <c:f>'REDS-KASILOF DIPNET'!$J$2:$J$11</c:f>
              <c:numCache>
                <c:formatCode>General</c:formatCode>
                <c:ptCount val="10"/>
                <c:pt idx="0">
                  <c:v>2.7136018023092086</c:v>
                </c:pt>
                <c:pt idx="1">
                  <c:v>1.847962382445141</c:v>
                </c:pt>
                <c:pt idx="2">
                  <c:v>3.5831188883170357</c:v>
                </c:pt>
                <c:pt idx="3">
                  <c:v>2.1669268985095811</c:v>
                </c:pt>
                <c:pt idx="4">
                  <c:v>2.7264789347304084</c:v>
                </c:pt>
                <c:pt idx="5">
                  <c:v>2.7633235645283838</c:v>
                </c:pt>
                <c:pt idx="6">
                  <c:v>2.5609841214447742</c:v>
                </c:pt>
                <c:pt idx="7">
                  <c:v>1.5261392779640954</c:v>
                </c:pt>
                <c:pt idx="8">
                  <c:v>2.3936149215434717</c:v>
                </c:pt>
                <c:pt idx="9">
                  <c:v>2.7774979009235938</c:v>
                </c:pt>
              </c:numCache>
            </c:numRef>
          </c:xVal>
          <c:yVal>
            <c:numRef>
              <c:f>'REDS-KASILOF DIPNET'!$K$2:$K$11</c:f>
              <c:numCache>
                <c:formatCode>General</c:formatCode>
                <c:ptCount val="10"/>
                <c:pt idx="0">
                  <c:v>1.7239939593142044</c:v>
                </c:pt>
                <c:pt idx="1">
                  <c:v>1.5645708037178787</c:v>
                </c:pt>
                <c:pt idx="2">
                  <c:v>2.0813902968863141</c:v>
                </c:pt>
                <c:pt idx="3">
                  <c:v>1.389935736847838</c:v>
                </c:pt>
                <c:pt idx="4">
                  <c:v>1.6615893376089788</c:v>
                </c:pt>
                <c:pt idx="5">
                  <c:v>1.9760564638613418</c:v>
                </c:pt>
                <c:pt idx="6">
                  <c:v>1.8575397652288672</c:v>
                </c:pt>
                <c:pt idx="7">
                  <c:v>1.3218624903434231</c:v>
                </c:pt>
                <c:pt idx="8">
                  <c:v>1.7730799345149122</c:v>
                </c:pt>
                <c:pt idx="9">
                  <c:v>2.0701026173181138</c:v>
                </c:pt>
              </c:numCache>
            </c:numRef>
          </c:yVal>
          <c:smooth val="0"/>
        </c:ser>
        <c:ser>
          <c:idx val="1"/>
          <c:order val="1"/>
          <c:tx>
            <c:v>2014</c:v>
          </c:tx>
          <c:spPr>
            <a:ln w="28575">
              <a:noFill/>
            </a:ln>
          </c:spPr>
          <c:marker>
            <c:symbol val="diamond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2014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'REDS-KASILOF DIPNET'!$J$12</c:f>
              <c:numCache>
                <c:formatCode>General</c:formatCode>
                <c:ptCount val="1"/>
                <c:pt idx="0">
                  <c:v>2.8132718894009217</c:v>
                </c:pt>
              </c:numCache>
            </c:numRef>
          </c:xVal>
          <c:yVal>
            <c:numRef>
              <c:f>'REDS-KASILOF DIPNET'!$K$12</c:f>
              <c:numCache>
                <c:formatCode>General</c:formatCode>
                <c:ptCount val="1"/>
                <c:pt idx="0">
                  <c:v>1.8625988955891275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05344"/>
        <c:axId val="177707264"/>
      </c:scatterChart>
      <c:valAx>
        <c:axId val="177705344"/>
        <c:scaling>
          <c:orientation val="minMax"/>
          <c:min val="1.5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aseline="0"/>
                  <a:t>Reds per Permit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Voluntary Returns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707264"/>
        <c:crosses val="autoZero"/>
        <c:crossBetween val="midCat"/>
        <c:majorUnit val="0.25"/>
      </c:valAx>
      <c:valAx>
        <c:axId val="177707264"/>
        <c:scaling>
          <c:orientation val="minMax"/>
          <c:min val="1.25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Reds per Permit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Non-voluntary Returns</a:t>
                </a:r>
                <a:endParaRPr lang="en-US" sz="1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705344"/>
        <c:crosses val="autoZero"/>
        <c:crossBetween val="midCat"/>
        <c:majorUnit val="0.2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Kenai Kings - Dipnet Fishery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9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dLbls>
            <c:dLbl>
              <c:idx val="0"/>
              <c:layout>
                <c:manualLayout>
                  <c:x val="-3.9554468894322193E-3"/>
                  <c:y val="1.7886998985911673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2004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1988590057049711E-2"/>
                  <c:y val="1.788699898591240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2005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0421081227927196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2006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5.3758072416986999E-3"/>
                  <c:y val="-1.94751410260715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2007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5.0421081227927196E-3"/>
                  <c:y val="-4.190372406753934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2008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3.9554468894322592E-3"/>
                  <c:y val="5.774748102154569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2009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3.9554468894322193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5.0421081227927196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1.2648736756316219E-2"/>
                  <c:y val="2.171894091640817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4.0901928823689218E-2"/>
                  <c:y val="-2.0432420319053341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1"/>
            <c:trendlineLbl>
              <c:layout>
                <c:manualLayout>
                  <c:x val="-0.53543468751188705"/>
                  <c:y val="1.4380688946060607E-2"/>
                </c:manualLayout>
              </c:layout>
              <c:numFmt formatCode="General" sourceLinked="0"/>
            </c:trendlineLbl>
          </c:trendline>
          <c:xVal>
            <c:numRef>
              <c:f>'KINGS-KENAI DIPNET'!$J$2:$J$11</c:f>
              <c:numCache>
                <c:formatCode>General</c:formatCode>
                <c:ptCount val="10"/>
                <c:pt idx="0">
                  <c:v>44.400638317844738</c:v>
                </c:pt>
                <c:pt idx="1">
                  <c:v>41.927899686520369</c:v>
                </c:pt>
                <c:pt idx="2">
                  <c:v>67.164179104477611</c:v>
                </c:pt>
                <c:pt idx="3">
                  <c:v>78.282469836763667</c:v>
                </c:pt>
                <c:pt idx="4">
                  <c:v>62.868369351669934</c:v>
                </c:pt>
                <c:pt idx="5">
                  <c:v>45.750569846955393</c:v>
                </c:pt>
                <c:pt idx="6">
                  <c:v>31.117315186413077</c:v>
                </c:pt>
                <c:pt idx="7">
                  <c:v>46.360228841980671</c:v>
                </c:pt>
                <c:pt idx="8">
                  <c:v>1.2829369387150893</c:v>
                </c:pt>
                <c:pt idx="9">
                  <c:v>0.39182759585782256</c:v>
                </c:pt>
              </c:numCache>
            </c:numRef>
          </c:xVal>
          <c:yVal>
            <c:numRef>
              <c:f>'KINGS-KENAI DIPNET'!$K$2:$K$11</c:f>
              <c:numCache>
                <c:formatCode>General</c:formatCode>
                <c:ptCount val="10"/>
                <c:pt idx="0">
                  <c:v>28.337923070089722</c:v>
                </c:pt>
                <c:pt idx="1">
                  <c:v>26.243849097867685</c:v>
                </c:pt>
                <c:pt idx="2">
                  <c:v>36.350470673425058</c:v>
                </c:pt>
                <c:pt idx="3">
                  <c:v>44.221762335257594</c:v>
                </c:pt>
                <c:pt idx="4">
                  <c:v>49.90480008016835</c:v>
                </c:pt>
                <c:pt idx="5">
                  <c:v>30.912177253640671</c:v>
                </c:pt>
                <c:pt idx="6">
                  <c:v>22.921441967076476</c:v>
                </c:pt>
                <c:pt idx="7">
                  <c:v>21.279584240466324</c:v>
                </c:pt>
                <c:pt idx="8">
                  <c:v>0.99651220727453904</c:v>
                </c:pt>
                <c:pt idx="9">
                  <c:v>0.23060071486221609</c:v>
                </c:pt>
              </c:numCache>
            </c:numRef>
          </c:yVal>
          <c:smooth val="0"/>
        </c:ser>
        <c:ser>
          <c:idx val="1"/>
          <c:order val="1"/>
          <c:tx>
            <c:v>2014</c:v>
          </c:tx>
          <c:spPr>
            <a:ln w="28575">
              <a:noFill/>
            </a:ln>
          </c:spPr>
          <c:marker>
            <c:symbol val="diamond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2014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'KINGS-KENAI DIPNET'!$J$12</c:f>
              <c:numCache>
                <c:formatCode>General</c:formatCode>
                <c:ptCount val="1"/>
                <c:pt idx="0">
                  <c:v>0.3686635944700461</c:v>
                </c:pt>
              </c:numCache>
            </c:numRef>
          </c:xVal>
          <c:yVal>
            <c:numRef>
              <c:f>'KINGS-KENAI DIPNET'!$K$12</c:f>
              <c:numCache>
                <c:formatCode>General</c:formatCode>
                <c:ptCount val="1"/>
                <c:pt idx="0">
                  <c:v>1.266690046691773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40672"/>
        <c:axId val="181742592"/>
      </c:scatterChart>
      <c:valAx>
        <c:axId val="18174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aseline="0"/>
                  <a:t>Kings per 1,000 Permits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Voluntary Returns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1742592"/>
        <c:crosses val="autoZero"/>
        <c:crossBetween val="midCat"/>
      </c:valAx>
      <c:valAx>
        <c:axId val="1817425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Kings per 1,000 Permits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Non-voluntary Returns</a:t>
                </a:r>
                <a:endParaRPr lang="en-US" sz="1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1740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Kenai Reds - Dipnet Fishery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9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dLbls>
            <c:dLbl>
              <c:idx val="0"/>
              <c:layout>
                <c:manualLayout>
                  <c:x val="-3.9554468894322193E-3"/>
                  <c:y val="1.7886998985911673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2004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1988590057049711E-2"/>
                  <c:y val="1.788699898591240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2005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0421081227927196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2006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3491764616379474E-2"/>
                  <c:y val="2.19687751187732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2007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5.0421081227927196E-3"/>
                  <c:y val="-4.190372406753934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2008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3.9554468894322592E-3"/>
                  <c:y val="5.774748102154569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2009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3.9554468894322193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5.0421081227927196E-3"/>
                  <c:y val="-2.197348304972234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1.2648736756316219E-2"/>
                  <c:y val="2.171894091640817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4.0901928823689218E-2"/>
                  <c:y val="-2.0432420319053341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1"/>
            <c:trendlineLbl>
              <c:layout>
                <c:manualLayout>
                  <c:x val="-0.6347250751264788"/>
                  <c:y val="7.9184259943071697E-2"/>
                </c:manualLayout>
              </c:layout>
              <c:numFmt formatCode="General" sourceLinked="0"/>
            </c:trendlineLbl>
          </c:trendline>
          <c:xVal>
            <c:numRef>
              <c:f>'REDS-KENAI DIPNET'!$J$2:$J$11</c:f>
              <c:numCache>
                <c:formatCode>General</c:formatCode>
                <c:ptCount val="10"/>
                <c:pt idx="0">
                  <c:v>15.072655589974655</c:v>
                </c:pt>
                <c:pt idx="1">
                  <c:v>12.875548589341692</c:v>
                </c:pt>
                <c:pt idx="2">
                  <c:v>8.2456682106707841</c:v>
                </c:pt>
                <c:pt idx="3">
                  <c:v>14.757558552164657</c:v>
                </c:pt>
                <c:pt idx="4">
                  <c:v>11.882194571781998</c:v>
                </c:pt>
                <c:pt idx="5">
                  <c:v>13.567567567567568</c:v>
                </c:pt>
                <c:pt idx="6">
                  <c:v>14.665038096899901</c:v>
                </c:pt>
                <c:pt idx="7">
                  <c:v>18.557703689090552</c:v>
                </c:pt>
                <c:pt idx="8">
                  <c:v>17.967827889075298</c:v>
                </c:pt>
                <c:pt idx="9">
                  <c:v>12.033081444164567</c:v>
                </c:pt>
              </c:numCache>
            </c:numRef>
          </c:xVal>
          <c:yVal>
            <c:numRef>
              <c:f>'REDS-KENAI DIPNET'!$K$2:$K$11</c:f>
              <c:numCache>
                <c:formatCode>General</c:formatCode>
                <c:ptCount val="10"/>
                <c:pt idx="0">
                  <c:v>9.0843031002931518</c:v>
                </c:pt>
                <c:pt idx="1">
                  <c:v>7.9860032804811372</c:v>
                </c:pt>
                <c:pt idx="2">
                  <c:v>4.5622013034033309</c:v>
                </c:pt>
                <c:pt idx="3">
                  <c:v>9.077006861997603</c:v>
                </c:pt>
                <c:pt idx="4">
                  <c:v>7.0961018138089988</c:v>
                </c:pt>
                <c:pt idx="5">
                  <c:v>8.0404717233985519</c:v>
                </c:pt>
                <c:pt idx="6">
                  <c:v>9.5447662707508503</c:v>
                </c:pt>
                <c:pt idx="7">
                  <c:v>11.341316103658965</c:v>
                </c:pt>
                <c:pt idx="8">
                  <c:v>11.591999430564453</c:v>
                </c:pt>
                <c:pt idx="9">
                  <c:v>7.6242937853107344</c:v>
                </c:pt>
              </c:numCache>
            </c:numRef>
          </c:yVal>
          <c:smooth val="0"/>
        </c:ser>
        <c:ser>
          <c:idx val="1"/>
          <c:order val="1"/>
          <c:tx>
            <c:v>2014</c:v>
          </c:tx>
          <c:spPr>
            <a:ln w="28575">
              <a:noFill/>
            </a:ln>
          </c:spPr>
          <c:marker>
            <c:symbol val="diamond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2014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'REDS-KENAI DIPNET'!$J$12</c:f>
              <c:numCache>
                <c:formatCode>General</c:formatCode>
                <c:ptCount val="1"/>
                <c:pt idx="0">
                  <c:v>12.462903225806452</c:v>
                </c:pt>
              </c:numCache>
            </c:numRef>
          </c:xVal>
          <c:yVal>
            <c:numRef>
              <c:f>'REDS-KENAI DIPNET'!$K$12</c:f>
              <c:numCache>
                <c:formatCode>General</c:formatCode>
                <c:ptCount val="1"/>
                <c:pt idx="0">
                  <c:v>7.5812797023059506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90592"/>
        <c:axId val="182071296"/>
      </c:scatterChart>
      <c:valAx>
        <c:axId val="181790592"/>
        <c:scaling>
          <c:orientation val="minMax"/>
          <c:min val="8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aseline="0"/>
                  <a:t>Reds per Permit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Voluntary Returns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2071296"/>
        <c:crosses val="autoZero"/>
        <c:crossBetween val="midCat"/>
        <c:majorUnit val="2"/>
      </c:valAx>
      <c:valAx>
        <c:axId val="182071296"/>
        <c:scaling>
          <c:orientation val="minMax"/>
          <c:min val="4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Reds per Permit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Non-voluntary Returns</a:t>
                </a:r>
                <a:endParaRPr lang="en-US" sz="1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1790592"/>
        <c:crosses val="autoZero"/>
        <c:crossBetween val="midCat"/>
        <c:majorUnit val="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495299</xdr:colOff>
      <xdr:row>12</xdr:row>
      <xdr:rowOff>180974</xdr:rowOff>
    </xdr:from>
    <xdr:to>
      <xdr:col>16</xdr:col>
      <xdr:colOff>457199</xdr:colOff>
      <xdr:row>46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495299</xdr:colOff>
      <xdr:row>12</xdr:row>
      <xdr:rowOff>180974</xdr:rowOff>
    </xdr:from>
    <xdr:to>
      <xdr:col>16</xdr:col>
      <xdr:colOff>457199</xdr:colOff>
      <xdr:row>46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495299</xdr:colOff>
      <xdr:row>12</xdr:row>
      <xdr:rowOff>180974</xdr:rowOff>
    </xdr:from>
    <xdr:to>
      <xdr:col>16</xdr:col>
      <xdr:colOff>457199</xdr:colOff>
      <xdr:row>46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495299</xdr:colOff>
      <xdr:row>12</xdr:row>
      <xdr:rowOff>180974</xdr:rowOff>
    </xdr:from>
    <xdr:to>
      <xdr:col>16</xdr:col>
      <xdr:colOff>457199</xdr:colOff>
      <xdr:row>46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495299</xdr:colOff>
      <xdr:row>12</xdr:row>
      <xdr:rowOff>180974</xdr:rowOff>
    </xdr:from>
    <xdr:to>
      <xdr:col>16</xdr:col>
      <xdr:colOff>457199</xdr:colOff>
      <xdr:row>46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495299</xdr:colOff>
      <xdr:row>12</xdr:row>
      <xdr:rowOff>180974</xdr:rowOff>
    </xdr:from>
    <xdr:to>
      <xdr:col>16</xdr:col>
      <xdr:colOff>457199</xdr:colOff>
      <xdr:row>46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workbookViewId="0">
      <selection activeCell="D12" sqref="D12"/>
    </sheetView>
  </sheetViews>
  <sheetFormatPr defaultRowHeight="15" x14ac:dyDescent="0.25"/>
  <cols>
    <col min="1" max="1" width="11.28515625" style="1" customWidth="1"/>
    <col min="2" max="2" width="12.7109375" style="1" customWidth="1"/>
    <col min="3" max="3" width="14.5703125" style="1" customWidth="1"/>
    <col min="4" max="4" width="15.28515625" customWidth="1"/>
    <col min="5" max="5" width="14.85546875" style="2" customWidth="1"/>
    <col min="10" max="10" width="10.28515625" style="1" customWidth="1"/>
    <col min="11" max="11" width="9.140625" style="1"/>
    <col min="13" max="13" width="10.5703125" customWidth="1"/>
  </cols>
  <sheetData>
    <row r="1" spans="1:17" ht="75" x14ac:dyDescent="0.25">
      <c r="A1" s="5" t="s">
        <v>0</v>
      </c>
      <c r="B1" s="6" t="s">
        <v>1</v>
      </c>
      <c r="C1" s="6" t="s">
        <v>2</v>
      </c>
      <c r="D1" s="6" t="s">
        <v>14</v>
      </c>
      <c r="E1" s="6" t="s">
        <v>15</v>
      </c>
      <c r="J1" s="7" t="s">
        <v>3</v>
      </c>
      <c r="K1" s="7" t="s">
        <v>4</v>
      </c>
      <c r="M1" s="8" t="s">
        <v>5</v>
      </c>
    </row>
    <row r="2" spans="1:17" x14ac:dyDescent="0.25">
      <c r="A2" s="1">
        <v>2004</v>
      </c>
      <c r="B2" s="3">
        <v>21910</v>
      </c>
      <c r="C2" s="3">
        <v>10653</v>
      </c>
      <c r="D2" s="10">
        <v>104</v>
      </c>
      <c r="E2" s="4">
        <v>162.70458069062721</v>
      </c>
      <c r="J2" s="1">
        <f t="shared" ref="J2:J12" si="0">(D2/C2)*1000</f>
        <v>9.7625082136487364</v>
      </c>
      <c r="K2" s="1">
        <f t="shared" ref="K2:K11" si="1">((E2-D2)/(B2-C2))*1000</f>
        <v>5.214940098661029</v>
      </c>
      <c r="M2">
        <f>K2/J2</f>
        <v>0.53418035452919177</v>
      </c>
    </row>
    <row r="3" spans="1:17" x14ac:dyDescent="0.25">
      <c r="A3" s="1">
        <v>2005</v>
      </c>
      <c r="B3" s="3">
        <v>21905</v>
      </c>
      <c r="C3" s="3">
        <v>12760</v>
      </c>
      <c r="D3" s="10">
        <v>49</v>
      </c>
      <c r="E3" s="4">
        <v>87</v>
      </c>
      <c r="J3" s="1">
        <f t="shared" si="0"/>
        <v>3.8401253918495297</v>
      </c>
      <c r="K3" s="1">
        <f t="shared" si="1"/>
        <v>4.1552761071623836</v>
      </c>
      <c r="M3">
        <f t="shared" ref="M3:M12" si="2">K3/J3</f>
        <v>1.0820678189263677</v>
      </c>
      <c r="P3" t="s">
        <v>6</v>
      </c>
      <c r="Q3">
        <f>SLOPE(K2:K11,J2:J11)</f>
        <v>0.51635745659733989</v>
      </c>
    </row>
    <row r="4" spans="1:17" x14ac:dyDescent="0.25">
      <c r="A4" s="1">
        <v>2006</v>
      </c>
      <c r="B4" s="3">
        <v>18563</v>
      </c>
      <c r="C4" s="3">
        <v>11658</v>
      </c>
      <c r="D4" s="10">
        <v>230</v>
      </c>
      <c r="E4" s="4">
        <v>287.25892490767336</v>
      </c>
      <c r="J4" s="1">
        <f t="shared" si="0"/>
        <v>19.728941499399554</v>
      </c>
      <c r="K4" s="1">
        <f t="shared" si="1"/>
        <v>8.29238593883756</v>
      </c>
      <c r="M4">
        <f t="shared" si="2"/>
        <v>0.42031580554334036</v>
      </c>
      <c r="P4" t="s">
        <v>7</v>
      </c>
      <c r="Q4">
        <f>INTERCEPT(K2:K11,J2:J11)</f>
        <v>0.23531958254710528</v>
      </c>
    </row>
    <row r="5" spans="1:17" x14ac:dyDescent="0.25">
      <c r="A5" s="1">
        <v>2007</v>
      </c>
      <c r="B5" s="3">
        <v>23271</v>
      </c>
      <c r="C5" s="3">
        <v>14090</v>
      </c>
      <c r="D5" s="10">
        <v>232</v>
      </c>
      <c r="E5" s="4">
        <v>342.66779170684669</v>
      </c>
      <c r="J5" s="1">
        <f t="shared" si="0"/>
        <v>16.465578424414478</v>
      </c>
      <c r="K5" s="1">
        <f t="shared" si="1"/>
        <v>12.054001928640311</v>
      </c>
      <c r="M5">
        <f t="shared" si="2"/>
        <v>0.73207278954543964</v>
      </c>
      <c r="Q5" s="12">
        <f>Q4+Q3*J12</f>
        <v>1.3061069349379024</v>
      </c>
    </row>
    <row r="6" spans="1:17" x14ac:dyDescent="0.25">
      <c r="A6" s="1">
        <v>2008</v>
      </c>
      <c r="B6" s="3">
        <v>23722</v>
      </c>
      <c r="C6" s="3">
        <v>13743</v>
      </c>
      <c r="D6" s="10">
        <v>116</v>
      </c>
      <c r="E6" s="4">
        <v>151.22360343769185</v>
      </c>
      <c r="J6" s="1">
        <f t="shared" si="0"/>
        <v>8.4406606999927245</v>
      </c>
      <c r="K6" s="1">
        <f t="shared" si="1"/>
        <v>3.5297728667894428</v>
      </c>
      <c r="M6">
        <f t="shared" si="2"/>
        <v>0.41818679748523541</v>
      </c>
      <c r="Q6" s="12">
        <f>((K12/1000)*(B12-C12))+D12</f>
        <v>63.482719236306259</v>
      </c>
    </row>
    <row r="7" spans="1:17" x14ac:dyDescent="0.25">
      <c r="A7" s="1">
        <v>2009</v>
      </c>
      <c r="B7" s="3">
        <v>29619</v>
      </c>
      <c r="C7" s="3">
        <v>18426</v>
      </c>
      <c r="D7" s="10">
        <v>102</v>
      </c>
      <c r="E7" s="4">
        <v>127.42707860063608</v>
      </c>
      <c r="J7" s="1">
        <f t="shared" si="0"/>
        <v>5.5356561380657769</v>
      </c>
      <c r="K7" s="1">
        <f t="shared" si="1"/>
        <v>2.2716946842344394</v>
      </c>
      <c r="M7">
        <f t="shared" si="2"/>
        <v>0.41037496325199785</v>
      </c>
    </row>
    <row r="8" spans="1:17" x14ac:dyDescent="0.25">
      <c r="A8" s="1">
        <v>2010</v>
      </c>
      <c r="B8" s="3">
        <v>31590</v>
      </c>
      <c r="C8" s="3">
        <v>17193</v>
      </c>
      <c r="D8" s="10">
        <v>100</v>
      </c>
      <c r="E8" s="4">
        <v>135.86249844314361</v>
      </c>
      <c r="J8" s="1">
        <f t="shared" si="0"/>
        <v>5.8163205955912289</v>
      </c>
      <c r="K8" s="1">
        <f t="shared" si="1"/>
        <v>2.4909702329057173</v>
      </c>
      <c r="M8">
        <f t="shared" si="2"/>
        <v>0.42827251214348</v>
      </c>
    </row>
    <row r="9" spans="1:17" x14ac:dyDescent="0.25">
      <c r="A9" s="1">
        <v>2011</v>
      </c>
      <c r="B9" s="3">
        <v>34515</v>
      </c>
      <c r="C9" s="3">
        <v>20276</v>
      </c>
      <c r="D9" s="10">
        <v>122</v>
      </c>
      <c r="E9" s="4">
        <v>167.29389024979258</v>
      </c>
      <c r="J9" s="1">
        <f t="shared" si="0"/>
        <v>6.016965870980469</v>
      </c>
      <c r="K9" s="1">
        <f t="shared" si="1"/>
        <v>3.1809741028016423</v>
      </c>
      <c r="M9">
        <f t="shared" si="2"/>
        <v>0.52866746646234508</v>
      </c>
    </row>
    <row r="10" spans="1:17" x14ac:dyDescent="0.25">
      <c r="A10" s="1">
        <v>2012</v>
      </c>
      <c r="B10" s="3">
        <v>34315</v>
      </c>
      <c r="C10" s="3">
        <v>20266</v>
      </c>
      <c r="D10" s="10">
        <v>74</v>
      </c>
      <c r="E10" s="4">
        <v>102.9004582864988</v>
      </c>
      <c r="J10" s="1">
        <f t="shared" si="0"/>
        <v>3.6514359024967926</v>
      </c>
      <c r="K10" s="1">
        <f t="shared" si="1"/>
        <v>2.0571185341660474</v>
      </c>
      <c r="M10">
        <f t="shared" si="2"/>
        <v>0.56337248937039353</v>
      </c>
    </row>
    <row r="11" spans="1:17" x14ac:dyDescent="0.25">
      <c r="A11" s="1">
        <v>2013</v>
      </c>
      <c r="B11" s="3">
        <v>35211</v>
      </c>
      <c r="C11" s="3">
        <v>17865</v>
      </c>
      <c r="D11" s="10">
        <v>30</v>
      </c>
      <c r="E11" s="9">
        <v>45.589182387764744</v>
      </c>
      <c r="J11" s="1">
        <f t="shared" si="0"/>
        <v>1.6792611251049538</v>
      </c>
      <c r="K11" s="1">
        <f t="shared" si="1"/>
        <v>0.89871915068400465</v>
      </c>
      <c r="M11">
        <f t="shared" si="2"/>
        <v>0.53518725423232472</v>
      </c>
    </row>
    <row r="12" spans="1:17" x14ac:dyDescent="0.25">
      <c r="A12" s="1">
        <v>2014</v>
      </c>
      <c r="B12" s="3">
        <v>35851</v>
      </c>
      <c r="C12" s="3">
        <v>21700</v>
      </c>
      <c r="D12" s="10">
        <v>45</v>
      </c>
      <c r="E12" s="13">
        <f>Q6</f>
        <v>63.482719236306259</v>
      </c>
      <c r="J12" s="1">
        <f t="shared" si="0"/>
        <v>2.0737327188940093</v>
      </c>
      <c r="K12" s="11">
        <f>Q4+Q3*J12</f>
        <v>1.3061069349379024</v>
      </c>
      <c r="M12">
        <f t="shared" si="2"/>
        <v>0.62983378862561068</v>
      </c>
    </row>
  </sheetData>
  <printOptions horizontalCentered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workbookViewId="0">
      <selection activeCell="Q7" sqref="Q7"/>
    </sheetView>
  </sheetViews>
  <sheetFormatPr defaultRowHeight="15" x14ac:dyDescent="0.25"/>
  <cols>
    <col min="1" max="1" width="11.28515625" style="1" customWidth="1"/>
    <col min="2" max="2" width="12.7109375" style="1" customWidth="1"/>
    <col min="3" max="3" width="14.5703125" style="1" customWidth="1"/>
    <col min="4" max="4" width="15.28515625" customWidth="1"/>
    <col min="5" max="5" width="14.85546875" style="2" customWidth="1"/>
    <col min="10" max="10" width="10.28515625" style="1" customWidth="1"/>
    <col min="11" max="11" width="9.140625" style="1"/>
    <col min="13" max="13" width="10.5703125" customWidth="1"/>
  </cols>
  <sheetData>
    <row r="1" spans="1:17" ht="75" x14ac:dyDescent="0.25">
      <c r="A1" s="5" t="s">
        <v>0</v>
      </c>
      <c r="B1" s="6" t="s">
        <v>1</v>
      </c>
      <c r="C1" s="6" t="s">
        <v>2</v>
      </c>
      <c r="D1" s="6" t="s">
        <v>18</v>
      </c>
      <c r="E1" s="6" t="s">
        <v>19</v>
      </c>
      <c r="J1" s="7" t="s">
        <v>3</v>
      </c>
      <c r="K1" s="7" t="s">
        <v>4</v>
      </c>
      <c r="M1" s="8"/>
    </row>
    <row r="2" spans="1:17" x14ac:dyDescent="0.25">
      <c r="A2" s="1">
        <v>2004</v>
      </c>
      <c r="B2" s="3">
        <v>21910</v>
      </c>
      <c r="C2" s="3">
        <v>10653</v>
      </c>
      <c r="D2" s="3">
        <v>17202</v>
      </c>
      <c r="E2" s="3">
        <v>25417</v>
      </c>
      <c r="J2" s="1">
        <f>(D2/C2)</f>
        <v>1.6147564066460152</v>
      </c>
      <c r="K2" s="1">
        <f>((E2-D2)/(B2-C2))</f>
        <v>0.72976814426579018</v>
      </c>
    </row>
    <row r="3" spans="1:17" x14ac:dyDescent="0.25">
      <c r="A3" s="1">
        <v>2005</v>
      </c>
      <c r="B3" s="3">
        <v>21905</v>
      </c>
      <c r="C3" s="3">
        <v>12760</v>
      </c>
      <c r="D3" s="3">
        <v>16066</v>
      </c>
      <c r="E3" s="3">
        <v>26609</v>
      </c>
      <c r="J3" s="1">
        <f t="shared" ref="J3:J12" si="0">(D3/C3)</f>
        <v>1.259090909090909</v>
      </c>
      <c r="K3" s="1">
        <f t="shared" ref="K3:K11" si="1">((E3-D3)/(B3-C3))</f>
        <v>1.1528704209950793</v>
      </c>
      <c r="P3" t="s">
        <v>6</v>
      </c>
      <c r="Q3">
        <f>SLOPE(K2:K11,J2:J11)</f>
        <v>0.43259424795897067</v>
      </c>
    </row>
    <row r="4" spans="1:17" x14ac:dyDescent="0.25">
      <c r="A4" s="1">
        <v>2006</v>
      </c>
      <c r="B4" s="3">
        <v>18563</v>
      </c>
      <c r="C4" s="3">
        <v>11658</v>
      </c>
      <c r="D4" s="3">
        <v>22292</v>
      </c>
      <c r="E4" s="3">
        <v>28867</v>
      </c>
      <c r="J4" s="1">
        <f t="shared" si="0"/>
        <v>1.9121633213244125</v>
      </c>
      <c r="K4" s="1">
        <f t="shared" si="1"/>
        <v>0.95220854453294712</v>
      </c>
      <c r="P4" t="s">
        <v>7</v>
      </c>
      <c r="Q4">
        <f>INTERCEPT(K2:K11,J2:J11)</f>
        <v>0.14762982866301044</v>
      </c>
    </row>
    <row r="5" spans="1:17" x14ac:dyDescent="0.25">
      <c r="A5" s="1">
        <v>2007</v>
      </c>
      <c r="B5" s="3">
        <v>23271</v>
      </c>
      <c r="C5" s="3">
        <v>14090</v>
      </c>
      <c r="D5" s="3">
        <v>10071</v>
      </c>
      <c r="E5" s="3">
        <v>14943</v>
      </c>
      <c r="J5" s="1">
        <f t="shared" si="0"/>
        <v>0.71476224272533717</v>
      </c>
      <c r="K5" s="1">
        <f t="shared" si="1"/>
        <v>0.53066114802309117</v>
      </c>
      <c r="Q5" s="12">
        <f>Q4+Q3*J12</f>
        <v>0.48487392510180799</v>
      </c>
    </row>
    <row r="6" spans="1:17" x14ac:dyDescent="0.25">
      <c r="A6" s="1">
        <v>2008</v>
      </c>
      <c r="B6" s="3">
        <v>23722</v>
      </c>
      <c r="C6" s="3">
        <v>13743</v>
      </c>
      <c r="D6" s="3">
        <v>18142</v>
      </c>
      <c r="E6" s="3">
        <v>23432</v>
      </c>
      <c r="J6" s="1">
        <f t="shared" si="0"/>
        <v>1.3200902277523103</v>
      </c>
      <c r="K6" s="1">
        <f t="shared" si="1"/>
        <v>0.53011323779937869</v>
      </c>
      <c r="Q6" s="12">
        <f>((K12)*(B12-C12))+D12</f>
        <v>23778.450914115685</v>
      </c>
    </row>
    <row r="7" spans="1:17" x14ac:dyDescent="0.25">
      <c r="A7" s="1">
        <v>2009</v>
      </c>
      <c r="B7" s="3">
        <v>29619</v>
      </c>
      <c r="C7" s="3">
        <v>18426</v>
      </c>
      <c r="D7" s="3">
        <v>19587</v>
      </c>
      <c r="E7" s="3">
        <v>26646</v>
      </c>
      <c r="J7" s="1">
        <f t="shared" si="0"/>
        <v>1.0630087919244546</v>
      </c>
      <c r="K7" s="1">
        <f t="shared" si="1"/>
        <v>0.63066202090592338</v>
      </c>
    </row>
    <row r="8" spans="1:17" x14ac:dyDescent="0.25">
      <c r="A8" s="1">
        <v>2010</v>
      </c>
      <c r="B8" s="3">
        <v>31590</v>
      </c>
      <c r="C8" s="3">
        <v>17193</v>
      </c>
      <c r="D8" s="3">
        <v>14674</v>
      </c>
      <c r="E8" s="3">
        <v>21924</v>
      </c>
      <c r="J8" s="1">
        <f t="shared" si="0"/>
        <v>0.85348688419705698</v>
      </c>
      <c r="K8" s="1">
        <f t="shared" si="1"/>
        <v>0.50357713412516492</v>
      </c>
    </row>
    <row r="9" spans="1:17" x14ac:dyDescent="0.25">
      <c r="A9" s="1">
        <v>2011</v>
      </c>
      <c r="B9" s="3">
        <v>34515</v>
      </c>
      <c r="C9" s="3">
        <v>20276</v>
      </c>
      <c r="D9" s="3">
        <v>20122</v>
      </c>
      <c r="E9" s="3">
        <v>26780</v>
      </c>
      <c r="J9" s="1">
        <f t="shared" si="0"/>
        <v>0.99240481357269683</v>
      </c>
      <c r="K9" s="1">
        <f t="shared" si="1"/>
        <v>0.46758901608259007</v>
      </c>
    </row>
    <row r="10" spans="1:17" x14ac:dyDescent="0.25">
      <c r="A10" s="1">
        <v>2012</v>
      </c>
      <c r="B10" s="3">
        <v>34315</v>
      </c>
      <c r="C10" s="3">
        <v>20266</v>
      </c>
      <c r="D10" s="3">
        <v>10535</v>
      </c>
      <c r="E10" s="3">
        <v>15638</v>
      </c>
      <c r="J10" s="1">
        <f t="shared" si="0"/>
        <v>0.51983617882167177</v>
      </c>
      <c r="K10" s="1">
        <f t="shared" si="1"/>
        <v>0.3632286995515695</v>
      </c>
    </row>
    <row r="11" spans="1:17" x14ac:dyDescent="0.25">
      <c r="A11" s="1">
        <v>2013</v>
      </c>
      <c r="B11" s="3">
        <v>35211</v>
      </c>
      <c r="C11" s="3">
        <v>17865</v>
      </c>
      <c r="D11" s="3">
        <v>9563</v>
      </c>
      <c r="E11" s="3">
        <v>14439</v>
      </c>
      <c r="J11" s="1">
        <f t="shared" si="0"/>
        <v>0.53529247131262248</v>
      </c>
      <c r="K11" s="1">
        <f t="shared" si="1"/>
        <v>0.28110227141704142</v>
      </c>
    </row>
    <row r="12" spans="1:17" x14ac:dyDescent="0.25">
      <c r="A12" s="1">
        <v>2014</v>
      </c>
      <c r="B12" s="3">
        <v>35851</v>
      </c>
      <c r="C12" s="3">
        <v>21700</v>
      </c>
      <c r="D12" s="3">
        <v>16917</v>
      </c>
      <c r="E12" s="14">
        <f>Q6</f>
        <v>23778.450914115685</v>
      </c>
      <c r="J12" s="1">
        <f t="shared" si="0"/>
        <v>0.77958525345622121</v>
      </c>
      <c r="K12" s="11">
        <f>Q4+Q3*J12</f>
        <v>0.48487392510180799</v>
      </c>
    </row>
  </sheetData>
  <printOptions horizontalCentered="1"/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workbookViewId="0">
      <selection activeCell="F12" sqref="F12"/>
    </sheetView>
  </sheetViews>
  <sheetFormatPr defaultRowHeight="15" x14ac:dyDescent="0.25"/>
  <cols>
    <col min="1" max="1" width="11.28515625" style="1" customWidth="1"/>
    <col min="2" max="2" width="12.7109375" style="1" customWidth="1"/>
    <col min="3" max="3" width="14.5703125" style="1" customWidth="1"/>
    <col min="4" max="4" width="14.42578125" customWidth="1"/>
    <col min="5" max="5" width="13.42578125" style="2" customWidth="1"/>
    <col min="10" max="10" width="10.28515625" style="1" customWidth="1"/>
    <col min="11" max="11" width="9.140625" style="1"/>
    <col min="13" max="13" width="10.5703125" customWidth="1"/>
  </cols>
  <sheetData>
    <row r="1" spans="1:17" ht="75" x14ac:dyDescent="0.25">
      <c r="A1" s="5" t="s">
        <v>0</v>
      </c>
      <c r="B1" s="6" t="s">
        <v>1</v>
      </c>
      <c r="C1" s="6" t="s">
        <v>2</v>
      </c>
      <c r="D1" s="6" t="s">
        <v>16</v>
      </c>
      <c r="E1" s="6" t="s">
        <v>17</v>
      </c>
      <c r="J1" s="7" t="s">
        <v>3</v>
      </c>
      <c r="K1" s="7" t="s">
        <v>4</v>
      </c>
      <c r="M1" s="8"/>
    </row>
    <row r="2" spans="1:17" x14ac:dyDescent="0.25">
      <c r="A2" s="1">
        <v>2004</v>
      </c>
      <c r="B2" s="3">
        <v>21910</v>
      </c>
      <c r="C2" s="3">
        <v>10653</v>
      </c>
      <c r="D2" s="10">
        <v>8</v>
      </c>
      <c r="E2" s="10">
        <v>44</v>
      </c>
      <c r="J2" s="1">
        <f t="shared" ref="J2:J12" si="0">(D2/C2)*1000</f>
        <v>0.75096217028067214</v>
      </c>
      <c r="K2" s="1">
        <f t="shared" ref="K2:K11" si="1">((E2-D2)/(B2-C2))*1000</f>
        <v>3.1980101270320689</v>
      </c>
    </row>
    <row r="3" spans="1:17" x14ac:dyDescent="0.25">
      <c r="A3" s="1">
        <v>2005</v>
      </c>
      <c r="B3" s="3">
        <v>21905</v>
      </c>
      <c r="C3" s="3">
        <v>12760</v>
      </c>
      <c r="D3" s="10">
        <v>4</v>
      </c>
      <c r="E3" s="10">
        <v>14</v>
      </c>
      <c r="J3" s="1">
        <f t="shared" si="0"/>
        <v>0.31347962382445144</v>
      </c>
      <c r="K3" s="1">
        <f t="shared" si="1"/>
        <v>1.0934937124111537</v>
      </c>
      <c r="P3" t="s">
        <v>6</v>
      </c>
      <c r="Q3">
        <f>SLOPE(K2:K11,J2:J11)</f>
        <v>0.60647398747095349</v>
      </c>
    </row>
    <row r="4" spans="1:17" x14ac:dyDescent="0.25">
      <c r="A4" s="1">
        <v>2006</v>
      </c>
      <c r="B4" s="3">
        <v>18563</v>
      </c>
      <c r="C4" s="3">
        <v>11658</v>
      </c>
      <c r="D4" s="10">
        <v>36</v>
      </c>
      <c r="E4" s="10">
        <v>55</v>
      </c>
      <c r="J4" s="1">
        <f t="shared" si="0"/>
        <v>3.0880082346886257</v>
      </c>
      <c r="K4" s="1">
        <f t="shared" si="1"/>
        <v>2.7516292541636496</v>
      </c>
      <c r="P4" t="s">
        <v>7</v>
      </c>
      <c r="Q4">
        <f>INTERCEPT(K2:K11,J2:J11)</f>
        <v>1.2667292470914502</v>
      </c>
    </row>
    <row r="5" spans="1:17" x14ac:dyDescent="0.25">
      <c r="A5" s="1">
        <v>2007</v>
      </c>
      <c r="B5" s="3">
        <v>23271</v>
      </c>
      <c r="C5" s="3">
        <v>14090</v>
      </c>
      <c r="D5" s="10">
        <v>16</v>
      </c>
      <c r="E5" s="10">
        <v>35</v>
      </c>
      <c r="J5" s="1">
        <f t="shared" si="0"/>
        <v>1.1355571327182399</v>
      </c>
      <c r="K5" s="1">
        <f t="shared" si="1"/>
        <v>2.0694913408125477</v>
      </c>
      <c r="Q5" s="12">
        <f>Q4+Q3*J12</f>
        <v>1.4344179072216678</v>
      </c>
    </row>
    <row r="6" spans="1:17" x14ac:dyDescent="0.25">
      <c r="A6" s="1">
        <v>2008</v>
      </c>
      <c r="B6" s="3">
        <v>23722</v>
      </c>
      <c r="C6" s="3">
        <v>13743</v>
      </c>
      <c r="D6" s="10">
        <v>14</v>
      </c>
      <c r="E6" s="10">
        <v>46</v>
      </c>
      <c r="J6" s="1">
        <f t="shared" si="0"/>
        <v>1.0187004293094666</v>
      </c>
      <c r="K6" s="1">
        <f t="shared" si="1"/>
        <v>3.2067341416975648</v>
      </c>
      <c r="Q6" s="12">
        <f>((K12/1000)*(B12-C12))+D12</f>
        <v>26.298447805093822</v>
      </c>
    </row>
    <row r="7" spans="1:17" x14ac:dyDescent="0.25">
      <c r="A7" s="1">
        <v>2009</v>
      </c>
      <c r="B7" s="3">
        <v>29619</v>
      </c>
      <c r="C7" s="3">
        <v>18426</v>
      </c>
      <c r="D7" s="10">
        <v>15</v>
      </c>
      <c r="E7" s="10">
        <v>34</v>
      </c>
      <c r="J7" s="1">
        <f t="shared" si="0"/>
        <v>0.81406707912732001</v>
      </c>
      <c r="K7" s="1">
        <f t="shared" si="1"/>
        <v>1.6974895023675511</v>
      </c>
    </row>
    <row r="8" spans="1:17" x14ac:dyDescent="0.25">
      <c r="A8" s="1">
        <v>2010</v>
      </c>
      <c r="B8" s="3">
        <v>31590</v>
      </c>
      <c r="C8" s="3">
        <v>17193</v>
      </c>
      <c r="D8" s="10">
        <v>8</v>
      </c>
      <c r="E8" s="10">
        <v>31</v>
      </c>
      <c r="J8" s="1">
        <f t="shared" si="0"/>
        <v>0.46530564764729831</v>
      </c>
      <c r="K8" s="1">
        <f t="shared" si="1"/>
        <v>1.5975550461901784</v>
      </c>
    </row>
    <row r="9" spans="1:17" x14ac:dyDescent="0.25">
      <c r="A9" s="1">
        <v>2011</v>
      </c>
      <c r="B9" s="3">
        <v>34515</v>
      </c>
      <c r="C9" s="3">
        <v>20276</v>
      </c>
      <c r="D9" s="10">
        <v>3</v>
      </c>
      <c r="E9" s="10">
        <v>24</v>
      </c>
      <c r="J9" s="1">
        <f t="shared" si="0"/>
        <v>0.14795817715525747</v>
      </c>
      <c r="K9" s="1">
        <f t="shared" si="1"/>
        <v>1.4748226701313296</v>
      </c>
    </row>
    <row r="10" spans="1:17" x14ac:dyDescent="0.25">
      <c r="A10" s="1">
        <v>2012</v>
      </c>
      <c r="B10" s="3">
        <v>34315</v>
      </c>
      <c r="C10" s="3">
        <v>20266</v>
      </c>
      <c r="D10" s="10">
        <v>8</v>
      </c>
      <c r="E10" s="10">
        <v>16</v>
      </c>
      <c r="J10" s="1">
        <f t="shared" si="0"/>
        <v>0.39474982729695057</v>
      </c>
      <c r="K10" s="1">
        <f t="shared" si="1"/>
        <v>0.56943554701402233</v>
      </c>
    </row>
    <row r="11" spans="1:17" x14ac:dyDescent="0.25">
      <c r="A11" s="1">
        <v>2013</v>
      </c>
      <c r="B11" s="3">
        <v>35211</v>
      </c>
      <c r="C11" s="3">
        <v>17865</v>
      </c>
      <c r="D11" s="10">
        <v>12</v>
      </c>
      <c r="E11" s="10">
        <v>18</v>
      </c>
      <c r="J11" s="1">
        <f t="shared" si="0"/>
        <v>0.67170445004198154</v>
      </c>
      <c r="K11" s="1">
        <f t="shared" si="1"/>
        <v>0.34590107229332412</v>
      </c>
    </row>
    <row r="12" spans="1:17" x14ac:dyDescent="0.25">
      <c r="A12" s="1">
        <v>2014</v>
      </c>
      <c r="B12" s="3">
        <v>35851</v>
      </c>
      <c r="C12" s="3">
        <v>21700</v>
      </c>
      <c r="D12" s="10">
        <v>6</v>
      </c>
      <c r="E12" s="14">
        <f>Q6</f>
        <v>26.298447805093822</v>
      </c>
      <c r="J12" s="1">
        <f t="shared" si="0"/>
        <v>0.27649769585253459</v>
      </c>
      <c r="K12" s="11">
        <f>Q4+Q3*J12</f>
        <v>1.4344179072216678</v>
      </c>
    </row>
  </sheetData>
  <printOptions horizontalCentered="1"/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workbookViewId="0">
      <selection activeCell="Q7" sqref="Q7"/>
    </sheetView>
  </sheetViews>
  <sheetFormatPr defaultRowHeight="15" x14ac:dyDescent="0.25"/>
  <cols>
    <col min="1" max="1" width="11.28515625" style="1" customWidth="1"/>
    <col min="2" max="2" width="12.7109375" style="1" customWidth="1"/>
    <col min="3" max="3" width="14.5703125" style="1" customWidth="1"/>
    <col min="4" max="4" width="14.42578125" customWidth="1"/>
    <col min="5" max="5" width="13.42578125" style="2" customWidth="1"/>
    <col min="10" max="10" width="10.28515625" style="1" customWidth="1"/>
    <col min="11" max="11" width="9.140625" style="1"/>
    <col min="13" max="13" width="10.5703125" customWidth="1"/>
  </cols>
  <sheetData>
    <row r="1" spans="1:17" ht="75" x14ac:dyDescent="0.25">
      <c r="A1" s="5" t="s">
        <v>0</v>
      </c>
      <c r="B1" s="6" t="s">
        <v>1</v>
      </c>
      <c r="C1" s="6" t="s">
        <v>2</v>
      </c>
      <c r="D1" s="6" t="s">
        <v>23</v>
      </c>
      <c r="E1" s="6" t="s">
        <v>22</v>
      </c>
      <c r="J1" s="7" t="s">
        <v>3</v>
      </c>
      <c r="K1" s="7" t="s">
        <v>4</v>
      </c>
      <c r="M1" s="8"/>
    </row>
    <row r="2" spans="1:17" x14ac:dyDescent="0.25">
      <c r="A2" s="1">
        <v>2004</v>
      </c>
      <c r="B2" s="3">
        <v>21910</v>
      </c>
      <c r="C2" s="3">
        <v>10653</v>
      </c>
      <c r="D2" s="3">
        <v>28908</v>
      </c>
      <c r="E2" s="3">
        <v>48315</v>
      </c>
      <c r="J2" s="1">
        <f>(D2/C2)</f>
        <v>2.7136018023092086</v>
      </c>
      <c r="K2" s="1">
        <f>((E2-D2)/(B2-C2))</f>
        <v>1.7239939593142044</v>
      </c>
    </row>
    <row r="3" spans="1:17" x14ac:dyDescent="0.25">
      <c r="A3" s="1">
        <v>2005</v>
      </c>
      <c r="B3" s="3">
        <v>21905</v>
      </c>
      <c r="C3" s="3">
        <v>12760</v>
      </c>
      <c r="D3" s="3">
        <v>23580</v>
      </c>
      <c r="E3" s="3">
        <v>37888</v>
      </c>
      <c r="J3" s="1">
        <f t="shared" ref="J3:J12" si="0">(D3/C3)</f>
        <v>1.847962382445141</v>
      </c>
      <c r="K3" s="1">
        <f t="shared" ref="K3:K11" si="1">((E3-D3)/(B3-C3))</f>
        <v>1.5645708037178787</v>
      </c>
      <c r="P3" t="s">
        <v>6</v>
      </c>
      <c r="Q3">
        <f>SLOPE(K2:K11,J2:J11)</f>
        <v>0.39239830894257577</v>
      </c>
    </row>
    <row r="4" spans="1:17" x14ac:dyDescent="0.25">
      <c r="A4" s="1">
        <v>2006</v>
      </c>
      <c r="B4" s="3">
        <v>18563</v>
      </c>
      <c r="C4" s="3">
        <v>11658</v>
      </c>
      <c r="D4" s="3">
        <v>41772</v>
      </c>
      <c r="E4" s="3">
        <v>56144</v>
      </c>
      <c r="J4" s="1">
        <f t="shared" si="0"/>
        <v>3.5831188883170357</v>
      </c>
      <c r="K4" s="1">
        <f t="shared" si="1"/>
        <v>2.0813902968863141</v>
      </c>
      <c r="P4" t="s">
        <v>7</v>
      </c>
      <c r="Q4">
        <f>INTERCEPT(K2:K11,J2:J11)</f>
        <v>0.75867576359252087</v>
      </c>
    </row>
    <row r="5" spans="1:17" x14ac:dyDescent="0.25">
      <c r="A5" s="1">
        <v>2007</v>
      </c>
      <c r="B5" s="3">
        <v>23271</v>
      </c>
      <c r="C5" s="3">
        <v>14090</v>
      </c>
      <c r="D5" s="3">
        <v>30532</v>
      </c>
      <c r="E5" s="3">
        <v>43293</v>
      </c>
      <c r="J5" s="1">
        <f t="shared" si="0"/>
        <v>2.1669268985095811</v>
      </c>
      <c r="K5" s="1">
        <f t="shared" si="1"/>
        <v>1.389935736847838</v>
      </c>
      <c r="Q5" s="12">
        <f>Q4+Q3*J12</f>
        <v>1.8625988955891275</v>
      </c>
    </row>
    <row r="6" spans="1:17" x14ac:dyDescent="0.25">
      <c r="A6" s="1">
        <v>2008</v>
      </c>
      <c r="B6" s="3">
        <v>23722</v>
      </c>
      <c r="C6" s="3">
        <v>13743</v>
      </c>
      <c r="D6" s="3">
        <v>37470</v>
      </c>
      <c r="E6" s="3">
        <v>54051</v>
      </c>
      <c r="J6" s="1">
        <f t="shared" si="0"/>
        <v>2.7264789347304084</v>
      </c>
      <c r="K6" s="1">
        <f t="shared" si="1"/>
        <v>1.6615893376089788</v>
      </c>
      <c r="Q6" s="12">
        <f>((K12)*(B12-C12))+D12</f>
        <v>87405.636971481741</v>
      </c>
    </row>
    <row r="7" spans="1:17" x14ac:dyDescent="0.25">
      <c r="A7" s="1">
        <v>2009</v>
      </c>
      <c r="B7" s="3">
        <v>29619</v>
      </c>
      <c r="C7" s="3">
        <v>18426</v>
      </c>
      <c r="D7" s="3">
        <v>50917</v>
      </c>
      <c r="E7" s="3">
        <v>73035</v>
      </c>
      <c r="J7" s="1">
        <f t="shared" si="0"/>
        <v>2.7633235645283838</v>
      </c>
      <c r="K7" s="1">
        <f t="shared" si="1"/>
        <v>1.9760564638613418</v>
      </c>
    </row>
    <row r="8" spans="1:17" x14ac:dyDescent="0.25">
      <c r="A8" s="1">
        <v>2010</v>
      </c>
      <c r="B8" s="3">
        <v>31590</v>
      </c>
      <c r="C8" s="3">
        <v>17193</v>
      </c>
      <c r="D8" s="3">
        <v>44031</v>
      </c>
      <c r="E8" s="3">
        <v>70774</v>
      </c>
      <c r="J8" s="1">
        <f t="shared" si="0"/>
        <v>2.5609841214447742</v>
      </c>
      <c r="K8" s="1">
        <f t="shared" si="1"/>
        <v>1.8575397652288672</v>
      </c>
    </row>
    <row r="9" spans="1:17" x14ac:dyDescent="0.25">
      <c r="A9" s="1">
        <v>2011</v>
      </c>
      <c r="B9" s="3">
        <v>34515</v>
      </c>
      <c r="C9" s="3">
        <v>20276</v>
      </c>
      <c r="D9" s="3">
        <v>30944</v>
      </c>
      <c r="E9" s="3">
        <v>49766</v>
      </c>
      <c r="J9" s="1">
        <f t="shared" si="0"/>
        <v>1.5261392779640954</v>
      </c>
      <c r="K9" s="1">
        <f t="shared" si="1"/>
        <v>1.3218624903434231</v>
      </c>
    </row>
    <row r="10" spans="1:17" x14ac:dyDescent="0.25">
      <c r="A10" s="1">
        <v>2012</v>
      </c>
      <c r="B10" s="3">
        <v>34315</v>
      </c>
      <c r="C10" s="3">
        <v>20266</v>
      </c>
      <c r="D10" s="3">
        <v>48509</v>
      </c>
      <c r="E10" s="3">
        <v>73419</v>
      </c>
      <c r="J10" s="1">
        <f t="shared" si="0"/>
        <v>2.3936149215434717</v>
      </c>
      <c r="K10" s="1">
        <f t="shared" si="1"/>
        <v>1.7730799345149122</v>
      </c>
    </row>
    <row r="11" spans="1:17" x14ac:dyDescent="0.25">
      <c r="A11" s="1">
        <v>2013</v>
      </c>
      <c r="B11" s="3">
        <v>35211</v>
      </c>
      <c r="C11" s="3">
        <v>17865</v>
      </c>
      <c r="D11" s="3">
        <v>49620</v>
      </c>
      <c r="E11" s="3">
        <v>85528</v>
      </c>
      <c r="J11" s="1">
        <f t="shared" si="0"/>
        <v>2.7774979009235938</v>
      </c>
      <c r="K11" s="1">
        <f t="shared" si="1"/>
        <v>2.0701026173181138</v>
      </c>
    </row>
    <row r="12" spans="1:17" x14ac:dyDescent="0.25">
      <c r="A12" s="1">
        <v>2014</v>
      </c>
      <c r="B12" s="3">
        <v>35851</v>
      </c>
      <c r="C12" s="3">
        <v>21700</v>
      </c>
      <c r="D12" s="3">
        <v>61048</v>
      </c>
      <c r="E12" s="14">
        <f>Q6</f>
        <v>87405.636971481741</v>
      </c>
      <c r="J12" s="1">
        <f t="shared" si="0"/>
        <v>2.8132718894009217</v>
      </c>
      <c r="K12" s="11">
        <f>Q4+Q3*J12</f>
        <v>1.8625988955891275</v>
      </c>
    </row>
  </sheetData>
  <printOptions horizontalCentered="1"/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workbookViewId="0">
      <selection activeCell="M1" sqref="M1:M12"/>
    </sheetView>
  </sheetViews>
  <sheetFormatPr defaultRowHeight="15" x14ac:dyDescent="0.25"/>
  <cols>
    <col min="1" max="1" width="11.28515625" style="1" customWidth="1"/>
    <col min="2" max="2" width="12.7109375" style="1" customWidth="1"/>
    <col min="3" max="3" width="14.5703125" style="1" customWidth="1"/>
    <col min="4" max="4" width="14.42578125" customWidth="1"/>
    <col min="5" max="5" width="13.42578125" style="2" customWidth="1"/>
    <col min="10" max="10" width="10.28515625" style="1" customWidth="1"/>
    <col min="11" max="11" width="9.140625" style="1"/>
    <col min="13" max="13" width="10.5703125" customWidth="1"/>
  </cols>
  <sheetData>
    <row r="1" spans="1:17" ht="60" x14ac:dyDescent="0.25">
      <c r="A1" s="5" t="s">
        <v>0</v>
      </c>
      <c r="B1" s="6" t="s">
        <v>1</v>
      </c>
      <c r="C1" s="6" t="s">
        <v>2</v>
      </c>
      <c r="D1" s="6" t="s">
        <v>24</v>
      </c>
      <c r="E1" s="6" t="s">
        <v>25</v>
      </c>
      <c r="J1" s="7" t="s">
        <v>3</v>
      </c>
      <c r="K1" s="7" t="s">
        <v>4</v>
      </c>
      <c r="M1" s="8"/>
    </row>
    <row r="2" spans="1:17" x14ac:dyDescent="0.25">
      <c r="A2" s="1">
        <v>2004</v>
      </c>
      <c r="B2" s="3">
        <v>21910</v>
      </c>
      <c r="C2" s="3">
        <v>10653</v>
      </c>
      <c r="D2" s="23">
        <v>473</v>
      </c>
      <c r="E2" s="23">
        <v>792</v>
      </c>
      <c r="J2" s="1">
        <f t="shared" ref="J2:J12" si="0">(D2/C2)*1000</f>
        <v>44.400638317844738</v>
      </c>
      <c r="K2" s="1">
        <f t="shared" ref="K2:K11" si="1">((E2-D2)/(B2-C2))*1000</f>
        <v>28.337923070089722</v>
      </c>
    </row>
    <row r="3" spans="1:17" x14ac:dyDescent="0.25">
      <c r="A3" s="1">
        <v>2005</v>
      </c>
      <c r="B3" s="3">
        <v>21905</v>
      </c>
      <c r="C3" s="3">
        <v>12760</v>
      </c>
      <c r="D3" s="23">
        <v>535</v>
      </c>
      <c r="E3" s="23">
        <v>775</v>
      </c>
      <c r="J3" s="1">
        <f t="shared" si="0"/>
        <v>41.927899686520369</v>
      </c>
      <c r="K3" s="1">
        <f t="shared" si="1"/>
        <v>26.243849097867685</v>
      </c>
      <c r="P3" t="s">
        <v>6</v>
      </c>
      <c r="Q3">
        <f>SLOPE(K2:K11,J2:J11)</f>
        <v>0.59811557143388261</v>
      </c>
    </row>
    <row r="4" spans="1:17" x14ac:dyDescent="0.25">
      <c r="A4" s="1">
        <v>2006</v>
      </c>
      <c r="B4" s="3">
        <v>18563</v>
      </c>
      <c r="C4" s="3">
        <v>11658</v>
      </c>
      <c r="D4" s="23">
        <v>783</v>
      </c>
      <c r="E4" s="23">
        <v>1034</v>
      </c>
      <c r="J4" s="1">
        <f t="shared" si="0"/>
        <v>67.164179104477611</v>
      </c>
      <c r="K4" s="1">
        <f t="shared" si="1"/>
        <v>36.350470673425058</v>
      </c>
      <c r="P4" t="s">
        <v>7</v>
      </c>
      <c r="Q4">
        <f>INTERCEPT(K2:K11,J2:J11)</f>
        <v>1.0461866102184523</v>
      </c>
    </row>
    <row r="5" spans="1:17" x14ac:dyDescent="0.25">
      <c r="A5" s="1">
        <v>2007</v>
      </c>
      <c r="B5" s="3">
        <v>23271</v>
      </c>
      <c r="C5" s="3">
        <v>14090</v>
      </c>
      <c r="D5" s="23">
        <v>1103</v>
      </c>
      <c r="E5" s="23">
        <v>1509</v>
      </c>
      <c r="J5" s="1">
        <f t="shared" si="0"/>
        <v>78.282469836763667</v>
      </c>
      <c r="K5" s="1">
        <f t="shared" si="1"/>
        <v>44.221762335257594</v>
      </c>
      <c r="Q5" s="12">
        <f>Q4+Q3*J12</f>
        <v>1.266690046691773</v>
      </c>
    </row>
    <row r="6" spans="1:17" x14ac:dyDescent="0.25">
      <c r="A6" s="1">
        <v>2008</v>
      </c>
      <c r="B6" s="3">
        <v>23722</v>
      </c>
      <c r="C6" s="3">
        <v>13743</v>
      </c>
      <c r="D6" s="23">
        <v>864</v>
      </c>
      <c r="E6" s="23">
        <v>1362</v>
      </c>
      <c r="J6" s="1">
        <f t="shared" si="0"/>
        <v>62.868369351669934</v>
      </c>
      <c r="K6" s="1">
        <f t="shared" si="1"/>
        <v>49.90480008016835</v>
      </c>
      <c r="Q6" s="12">
        <f>((K12/1000)*(B12-C12))+D12</f>
        <v>25.924930850735279</v>
      </c>
    </row>
    <row r="7" spans="1:17" x14ac:dyDescent="0.25">
      <c r="A7" s="1">
        <v>2009</v>
      </c>
      <c r="B7" s="3">
        <v>29619</v>
      </c>
      <c r="C7" s="3">
        <v>18426</v>
      </c>
      <c r="D7" s="23">
        <v>843</v>
      </c>
      <c r="E7" s="23">
        <v>1189</v>
      </c>
      <c r="J7" s="1">
        <f t="shared" si="0"/>
        <v>45.750569846955393</v>
      </c>
      <c r="K7" s="1">
        <f t="shared" si="1"/>
        <v>30.912177253640671</v>
      </c>
    </row>
    <row r="8" spans="1:17" x14ac:dyDescent="0.25">
      <c r="A8" s="1">
        <v>2010</v>
      </c>
      <c r="B8" s="3">
        <v>31590</v>
      </c>
      <c r="C8" s="3">
        <v>17193</v>
      </c>
      <c r="D8" s="23">
        <v>535</v>
      </c>
      <c r="E8" s="23">
        <v>865</v>
      </c>
      <c r="J8" s="1">
        <f t="shared" si="0"/>
        <v>31.117315186413077</v>
      </c>
      <c r="K8" s="1">
        <f t="shared" si="1"/>
        <v>22.921441967076476</v>
      </c>
    </row>
    <row r="9" spans="1:17" x14ac:dyDescent="0.25">
      <c r="A9" s="1">
        <v>2011</v>
      </c>
      <c r="B9" s="3">
        <v>34515</v>
      </c>
      <c r="C9" s="3">
        <v>20276</v>
      </c>
      <c r="D9" s="23">
        <v>940</v>
      </c>
      <c r="E9" s="23">
        <v>1243</v>
      </c>
      <c r="J9" s="1">
        <f t="shared" si="0"/>
        <v>46.360228841980671</v>
      </c>
      <c r="K9" s="1">
        <f t="shared" si="1"/>
        <v>21.279584240466324</v>
      </c>
    </row>
    <row r="10" spans="1:17" x14ac:dyDescent="0.25">
      <c r="A10" s="1">
        <v>2012</v>
      </c>
      <c r="B10" s="3">
        <v>34315</v>
      </c>
      <c r="C10" s="3">
        <v>20266</v>
      </c>
      <c r="D10" s="23">
        <v>26</v>
      </c>
      <c r="E10" s="23">
        <v>40</v>
      </c>
      <c r="J10" s="1">
        <f t="shared" si="0"/>
        <v>1.2829369387150893</v>
      </c>
      <c r="K10" s="1">
        <f t="shared" si="1"/>
        <v>0.99651220727453904</v>
      </c>
    </row>
    <row r="11" spans="1:17" x14ac:dyDescent="0.25">
      <c r="A11" s="1">
        <v>2013</v>
      </c>
      <c r="B11" s="3">
        <v>35211</v>
      </c>
      <c r="C11" s="3">
        <v>17865</v>
      </c>
      <c r="D11" s="23">
        <v>7</v>
      </c>
      <c r="E11" s="23">
        <v>11</v>
      </c>
      <c r="J11" s="1">
        <f t="shared" si="0"/>
        <v>0.39182759585782256</v>
      </c>
      <c r="K11" s="1">
        <f t="shared" si="1"/>
        <v>0.23060071486221609</v>
      </c>
    </row>
    <row r="12" spans="1:17" x14ac:dyDescent="0.25">
      <c r="A12" s="1">
        <v>2014</v>
      </c>
      <c r="B12" s="3">
        <v>35851</v>
      </c>
      <c r="C12" s="3">
        <v>21700</v>
      </c>
      <c r="D12" s="23">
        <v>8</v>
      </c>
      <c r="E12" s="24">
        <f>Q6</f>
        <v>25.924930850735279</v>
      </c>
      <c r="J12" s="1">
        <f t="shared" si="0"/>
        <v>0.3686635944700461</v>
      </c>
      <c r="K12" s="11">
        <f>Q4+Q3*J12</f>
        <v>1.266690046691773</v>
      </c>
    </row>
  </sheetData>
  <printOptions horizontalCentered="1"/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tabSelected="1" workbookViewId="0">
      <selection activeCell="R12" sqref="R12"/>
    </sheetView>
  </sheetViews>
  <sheetFormatPr defaultRowHeight="15" x14ac:dyDescent="0.25"/>
  <cols>
    <col min="1" max="1" width="11.28515625" style="1" customWidth="1"/>
    <col min="2" max="2" width="12.7109375" style="1" customWidth="1"/>
    <col min="3" max="3" width="14.5703125" style="1" customWidth="1"/>
    <col min="4" max="4" width="14.42578125" customWidth="1"/>
    <col min="5" max="5" width="13.42578125" style="2" customWidth="1"/>
    <col min="10" max="10" width="10.28515625" style="1" customWidth="1"/>
    <col min="11" max="11" width="9.140625" style="1"/>
    <col min="13" max="13" width="10.5703125" customWidth="1"/>
  </cols>
  <sheetData>
    <row r="1" spans="1:17" ht="60" x14ac:dyDescent="0.25">
      <c r="A1" s="5" t="s">
        <v>0</v>
      </c>
      <c r="B1" s="6" t="s">
        <v>1</v>
      </c>
      <c r="C1" s="6" t="s">
        <v>2</v>
      </c>
      <c r="D1" s="6" t="s">
        <v>26</v>
      </c>
      <c r="E1" s="6" t="s">
        <v>27</v>
      </c>
      <c r="J1" s="7" t="s">
        <v>3</v>
      </c>
      <c r="K1" s="7" t="s">
        <v>4</v>
      </c>
      <c r="M1" s="8"/>
    </row>
    <row r="2" spans="1:17" x14ac:dyDescent="0.25">
      <c r="A2" s="1">
        <v>2004</v>
      </c>
      <c r="B2" s="3">
        <v>21910</v>
      </c>
      <c r="C2" s="3">
        <v>10653</v>
      </c>
      <c r="D2" s="3">
        <v>160569</v>
      </c>
      <c r="E2" s="3">
        <v>262831</v>
      </c>
      <c r="G2" s="25"/>
      <c r="J2" s="1">
        <f>(D2/C2)</f>
        <v>15.072655589974655</v>
      </c>
      <c r="K2" s="1">
        <f>((E2-D2)/(B2-C2))</f>
        <v>9.0843031002931518</v>
      </c>
    </row>
    <row r="3" spans="1:17" x14ac:dyDescent="0.25">
      <c r="A3" s="1">
        <v>2005</v>
      </c>
      <c r="B3" s="3">
        <v>21905</v>
      </c>
      <c r="C3" s="3">
        <v>12760</v>
      </c>
      <c r="D3" s="3">
        <v>164292</v>
      </c>
      <c r="E3" s="3">
        <v>237324</v>
      </c>
      <c r="G3" s="25"/>
      <c r="J3" s="1">
        <f>(D3/C3)</f>
        <v>12.875548589341692</v>
      </c>
      <c r="K3" s="1">
        <f>((E3-D3)/(B3-C3))</f>
        <v>7.9860032804811372</v>
      </c>
      <c r="P3" t="s">
        <v>6</v>
      </c>
      <c r="Q3">
        <f>SLOPE(K2:K11,J2:J11)</f>
        <v>0.67589982385479042</v>
      </c>
    </row>
    <row r="4" spans="1:17" x14ac:dyDescent="0.25">
      <c r="A4" s="1">
        <v>2006</v>
      </c>
      <c r="B4" s="3">
        <v>18563</v>
      </c>
      <c r="C4" s="3">
        <v>11658</v>
      </c>
      <c r="D4" s="3">
        <v>96128</v>
      </c>
      <c r="E4" s="3">
        <v>127630</v>
      </c>
      <c r="G4" s="25"/>
      <c r="J4" s="1">
        <f>(D4/C4)</f>
        <v>8.2456682106707841</v>
      </c>
      <c r="K4" s="1">
        <f>((E4-D4)/(B4-C4))</f>
        <v>4.5622013034033309</v>
      </c>
      <c r="P4" t="s">
        <v>7</v>
      </c>
      <c r="Q4">
        <f>INTERCEPT(K2:K11,J2:J11)</f>
        <v>-0.84239439273592964</v>
      </c>
    </row>
    <row r="5" spans="1:17" x14ac:dyDescent="0.25">
      <c r="A5" s="1">
        <v>2007</v>
      </c>
      <c r="B5" s="3">
        <v>23271</v>
      </c>
      <c r="C5" s="3">
        <v>14090</v>
      </c>
      <c r="D5" s="3">
        <v>207934</v>
      </c>
      <c r="E5" s="3">
        <v>291270</v>
      </c>
      <c r="G5" s="25"/>
      <c r="J5" s="1">
        <f>(D5/C5)</f>
        <v>14.757558552164657</v>
      </c>
      <c r="K5" s="1">
        <f>((E5-D5)/(B5-C5))</f>
        <v>9.077006861997603</v>
      </c>
      <c r="Q5" s="12">
        <f>Q4+Q3*J12</f>
        <v>7.5812797023059506</v>
      </c>
    </row>
    <row r="6" spans="1:17" x14ac:dyDescent="0.25">
      <c r="A6" s="1">
        <v>2008</v>
      </c>
      <c r="B6" s="3">
        <v>23722</v>
      </c>
      <c r="C6" s="3">
        <v>13743</v>
      </c>
      <c r="D6" s="3">
        <v>163297</v>
      </c>
      <c r="E6" s="3">
        <v>234109</v>
      </c>
      <c r="G6" s="25"/>
      <c r="J6" s="1">
        <f>(D6/C6)</f>
        <v>11.882194571781998</v>
      </c>
      <c r="K6" s="1">
        <f>((E6-D6)/(B6-C6))</f>
        <v>7.0961018138089988</v>
      </c>
      <c r="Q6" s="12">
        <f>((K12)*(B12-C12))+D12</f>
        <v>377727.68906733149</v>
      </c>
    </row>
    <row r="7" spans="1:17" x14ac:dyDescent="0.25">
      <c r="A7" s="1">
        <v>2009</v>
      </c>
      <c r="B7" s="3">
        <v>29619</v>
      </c>
      <c r="C7" s="3">
        <v>18426</v>
      </c>
      <c r="D7" s="3">
        <v>249996</v>
      </c>
      <c r="E7" s="3">
        <v>339993</v>
      </c>
      <c r="G7" s="25"/>
      <c r="J7" s="1">
        <f>(D7/C7)</f>
        <v>13.567567567567568</v>
      </c>
      <c r="K7" s="1">
        <f>((E7-D7)/(B7-C7))</f>
        <v>8.0404717233985519</v>
      </c>
    </row>
    <row r="8" spans="1:17" x14ac:dyDescent="0.25">
      <c r="A8" s="1">
        <v>2010</v>
      </c>
      <c r="B8" s="3">
        <v>31590</v>
      </c>
      <c r="C8" s="3">
        <v>17193</v>
      </c>
      <c r="D8" s="3">
        <v>252136</v>
      </c>
      <c r="E8" s="3">
        <v>389552</v>
      </c>
      <c r="G8" s="25"/>
      <c r="J8" s="1">
        <f>(D8/C8)</f>
        <v>14.665038096899901</v>
      </c>
      <c r="K8" s="1">
        <f>((E8-D8)/(B8-C8))</f>
        <v>9.5447662707508503</v>
      </c>
    </row>
    <row r="9" spans="1:17" x14ac:dyDescent="0.25">
      <c r="A9" s="1">
        <v>2011</v>
      </c>
      <c r="B9" s="3">
        <v>34515</v>
      </c>
      <c r="C9" s="3">
        <v>20276</v>
      </c>
      <c r="D9" s="3">
        <v>376276</v>
      </c>
      <c r="E9" s="3">
        <v>537765</v>
      </c>
      <c r="G9" s="25"/>
      <c r="J9" s="1">
        <f>(D9/C9)</f>
        <v>18.557703689090552</v>
      </c>
      <c r="K9" s="1">
        <f>((E9-D9)/(B9-C9))</f>
        <v>11.341316103658965</v>
      </c>
    </row>
    <row r="10" spans="1:17" x14ac:dyDescent="0.25">
      <c r="A10" s="1">
        <v>2012</v>
      </c>
      <c r="B10" s="3">
        <v>34315</v>
      </c>
      <c r="C10" s="3">
        <v>20266</v>
      </c>
      <c r="D10" s="3">
        <v>364136</v>
      </c>
      <c r="E10" s="3">
        <v>526992</v>
      </c>
      <c r="G10" s="25"/>
      <c r="J10" s="1">
        <f>(D10/C10)</f>
        <v>17.967827889075298</v>
      </c>
      <c r="K10" s="1">
        <f>((E10-D10)/(B10-C10))</f>
        <v>11.591999430564453</v>
      </c>
    </row>
    <row r="11" spans="1:17" x14ac:dyDescent="0.25">
      <c r="A11" s="1">
        <v>2013</v>
      </c>
      <c r="B11" s="3">
        <v>35211</v>
      </c>
      <c r="C11" s="3">
        <v>17865</v>
      </c>
      <c r="D11" s="3">
        <v>214971</v>
      </c>
      <c r="E11" s="3">
        <v>347222</v>
      </c>
      <c r="G11" s="25"/>
      <c r="J11" s="1">
        <f>(D11/C11)</f>
        <v>12.033081444164567</v>
      </c>
      <c r="K11" s="1">
        <f>((E11-D11)/(B11-C11))</f>
        <v>7.6242937853107344</v>
      </c>
    </row>
    <row r="12" spans="1:17" x14ac:dyDescent="0.25">
      <c r="A12" s="1">
        <v>2014</v>
      </c>
      <c r="B12" s="3">
        <v>35851</v>
      </c>
      <c r="C12" s="3">
        <v>21700</v>
      </c>
      <c r="D12" s="3">
        <v>270445</v>
      </c>
      <c r="E12" s="14">
        <f>Q6</f>
        <v>377727.68906733149</v>
      </c>
      <c r="G12" s="25"/>
      <c r="J12" s="1">
        <f>(D12/C12)</f>
        <v>12.462903225806452</v>
      </c>
      <c r="K12" s="11">
        <f>Q4+Q3*J12</f>
        <v>7.5812797023059506</v>
      </c>
    </row>
  </sheetData>
  <printOptions horizontalCentered="1"/>
  <pageMargins left="0.7" right="0.7" top="0.75" bottom="0.75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34"/>
  <sheetViews>
    <sheetView workbookViewId="0">
      <selection activeCell="I40" sqref="I40"/>
    </sheetView>
  </sheetViews>
  <sheetFormatPr defaultRowHeight="15" x14ac:dyDescent="0.25"/>
  <cols>
    <col min="6" max="6" width="9.5703125" style="1" bestFit="1" customWidth="1"/>
    <col min="7" max="7" width="16.140625" bestFit="1" customWidth="1"/>
  </cols>
  <sheetData>
    <row r="1" spans="6:11" x14ac:dyDescent="0.25">
      <c r="F1" s="1" t="s">
        <v>0</v>
      </c>
      <c r="G1" t="s">
        <v>11</v>
      </c>
      <c r="H1" t="s">
        <v>12</v>
      </c>
      <c r="I1" t="s">
        <v>13</v>
      </c>
      <c r="J1" t="s">
        <v>20</v>
      </c>
      <c r="K1" t="s">
        <v>21</v>
      </c>
    </row>
    <row r="2" spans="6:11" x14ac:dyDescent="0.25">
      <c r="F2" s="15">
        <v>2004</v>
      </c>
      <c r="G2" s="12" t="s">
        <v>8</v>
      </c>
      <c r="H2" s="16">
        <v>28908</v>
      </c>
      <c r="I2" s="16">
        <v>8</v>
      </c>
      <c r="J2" s="16">
        <v>44</v>
      </c>
      <c r="K2" s="16">
        <v>48315</v>
      </c>
    </row>
    <row r="3" spans="6:11" x14ac:dyDescent="0.25">
      <c r="F3" s="15">
        <v>2005</v>
      </c>
      <c r="G3" s="12" t="s">
        <v>8</v>
      </c>
      <c r="H3" s="16">
        <v>23580</v>
      </c>
      <c r="I3" s="16">
        <v>4</v>
      </c>
      <c r="J3" s="16">
        <v>14</v>
      </c>
      <c r="K3" s="16">
        <v>37888</v>
      </c>
    </row>
    <row r="4" spans="6:11" x14ac:dyDescent="0.25">
      <c r="F4" s="15">
        <v>2006</v>
      </c>
      <c r="G4" s="12" t="s">
        <v>8</v>
      </c>
      <c r="H4" s="16">
        <v>41772</v>
      </c>
      <c r="I4" s="16">
        <v>36</v>
      </c>
      <c r="J4" s="16">
        <v>55</v>
      </c>
      <c r="K4" s="16">
        <v>56144</v>
      </c>
    </row>
    <row r="5" spans="6:11" x14ac:dyDescent="0.25">
      <c r="F5" s="15">
        <v>2007</v>
      </c>
      <c r="G5" s="12" t="s">
        <v>8</v>
      </c>
      <c r="H5" s="16">
        <v>30532</v>
      </c>
      <c r="I5" s="16">
        <v>16</v>
      </c>
      <c r="J5" s="16">
        <v>35</v>
      </c>
      <c r="K5" s="16">
        <v>43293</v>
      </c>
    </row>
    <row r="6" spans="6:11" x14ac:dyDescent="0.25">
      <c r="F6" s="15">
        <v>2008</v>
      </c>
      <c r="G6" s="12" t="s">
        <v>8</v>
      </c>
      <c r="H6" s="16">
        <v>37470</v>
      </c>
      <c r="I6" s="16">
        <v>14</v>
      </c>
      <c r="J6" s="16">
        <v>46</v>
      </c>
      <c r="K6" s="16">
        <v>54051</v>
      </c>
    </row>
    <row r="7" spans="6:11" x14ac:dyDescent="0.25">
      <c r="F7" s="15">
        <v>2009</v>
      </c>
      <c r="G7" s="12" t="s">
        <v>8</v>
      </c>
      <c r="H7" s="16">
        <v>50917</v>
      </c>
      <c r="I7" s="16">
        <v>15</v>
      </c>
      <c r="J7" s="16">
        <v>34</v>
      </c>
      <c r="K7" s="16">
        <v>73035</v>
      </c>
    </row>
    <row r="8" spans="6:11" x14ac:dyDescent="0.25">
      <c r="F8" s="15">
        <v>2010</v>
      </c>
      <c r="G8" s="12" t="s">
        <v>8</v>
      </c>
      <c r="H8" s="16">
        <v>44031</v>
      </c>
      <c r="I8" s="16">
        <v>8</v>
      </c>
      <c r="J8" s="16">
        <v>31</v>
      </c>
      <c r="K8" s="16">
        <v>70774</v>
      </c>
    </row>
    <row r="9" spans="6:11" x14ac:dyDescent="0.25">
      <c r="F9" s="15">
        <v>2011</v>
      </c>
      <c r="G9" s="12" t="s">
        <v>8</v>
      </c>
      <c r="H9" s="16">
        <v>30944</v>
      </c>
      <c r="I9" s="16">
        <v>3</v>
      </c>
      <c r="J9" s="16">
        <v>24</v>
      </c>
      <c r="K9" s="16">
        <v>49766</v>
      </c>
    </row>
    <row r="10" spans="6:11" x14ac:dyDescent="0.25">
      <c r="F10" s="15">
        <v>2012</v>
      </c>
      <c r="G10" s="12" t="s">
        <v>8</v>
      </c>
      <c r="H10" s="16">
        <v>48509</v>
      </c>
      <c r="I10" s="16">
        <v>8</v>
      </c>
      <c r="J10" s="16">
        <v>16</v>
      </c>
      <c r="K10" s="16">
        <v>73419</v>
      </c>
    </row>
    <row r="11" spans="6:11" x14ac:dyDescent="0.25">
      <c r="F11" s="15">
        <v>2013</v>
      </c>
      <c r="G11" s="12" t="s">
        <v>8</v>
      </c>
      <c r="H11" s="16">
        <v>49620</v>
      </c>
      <c r="I11" s="16">
        <v>12</v>
      </c>
      <c r="J11" s="16">
        <v>18</v>
      </c>
      <c r="K11" s="16">
        <v>85528</v>
      </c>
    </row>
    <row r="12" spans="6:11" x14ac:dyDescent="0.25">
      <c r="F12" s="15">
        <v>2014</v>
      </c>
      <c r="G12" s="12" t="s">
        <v>8</v>
      </c>
      <c r="H12" s="16">
        <v>61048</v>
      </c>
      <c r="I12" s="16">
        <v>6</v>
      </c>
      <c r="J12" s="16"/>
      <c r="K12" s="16"/>
    </row>
    <row r="13" spans="6:11" x14ac:dyDescent="0.25">
      <c r="F13" s="17">
        <v>2004</v>
      </c>
      <c r="G13" s="18" t="s">
        <v>9</v>
      </c>
      <c r="H13" s="19">
        <v>17202</v>
      </c>
      <c r="I13" s="19">
        <v>104</v>
      </c>
      <c r="J13" s="19">
        <v>163</v>
      </c>
      <c r="K13" s="19">
        <v>25417</v>
      </c>
    </row>
    <row r="14" spans="6:11" x14ac:dyDescent="0.25">
      <c r="F14" s="17">
        <v>2005</v>
      </c>
      <c r="G14" s="18" t="s">
        <v>9</v>
      </c>
      <c r="H14" s="19">
        <v>16066</v>
      </c>
      <c r="I14" s="19">
        <v>49</v>
      </c>
      <c r="J14" s="19">
        <v>87</v>
      </c>
      <c r="K14" s="19">
        <v>26609</v>
      </c>
    </row>
    <row r="15" spans="6:11" x14ac:dyDescent="0.25">
      <c r="F15" s="17">
        <v>2006</v>
      </c>
      <c r="G15" s="18" t="s">
        <v>9</v>
      </c>
      <c r="H15" s="19">
        <v>22292</v>
      </c>
      <c r="I15" s="19">
        <v>230</v>
      </c>
      <c r="J15" s="19">
        <v>287</v>
      </c>
      <c r="K15" s="19">
        <v>28867</v>
      </c>
    </row>
    <row r="16" spans="6:11" x14ac:dyDescent="0.25">
      <c r="F16" s="17">
        <v>2007</v>
      </c>
      <c r="G16" s="18" t="s">
        <v>9</v>
      </c>
      <c r="H16" s="19">
        <v>10071</v>
      </c>
      <c r="I16" s="19">
        <v>232</v>
      </c>
      <c r="J16" s="19">
        <v>343</v>
      </c>
      <c r="K16" s="19">
        <v>14943</v>
      </c>
    </row>
    <row r="17" spans="6:11" x14ac:dyDescent="0.25">
      <c r="F17" s="17">
        <v>2008</v>
      </c>
      <c r="G17" s="18" t="s">
        <v>9</v>
      </c>
      <c r="H17" s="19">
        <v>18142</v>
      </c>
      <c r="I17" s="19">
        <v>116</v>
      </c>
      <c r="J17" s="19">
        <v>151</v>
      </c>
      <c r="K17" s="19">
        <v>23432</v>
      </c>
    </row>
    <row r="18" spans="6:11" x14ac:dyDescent="0.25">
      <c r="F18" s="17">
        <v>2009</v>
      </c>
      <c r="G18" s="18" t="s">
        <v>9</v>
      </c>
      <c r="H18" s="19">
        <v>19587</v>
      </c>
      <c r="I18" s="19">
        <v>102</v>
      </c>
      <c r="J18" s="19">
        <v>127</v>
      </c>
      <c r="K18" s="19">
        <v>26646</v>
      </c>
    </row>
    <row r="19" spans="6:11" x14ac:dyDescent="0.25">
      <c r="F19" s="17">
        <v>2010</v>
      </c>
      <c r="G19" s="18" t="s">
        <v>9</v>
      </c>
      <c r="H19" s="19">
        <v>14674</v>
      </c>
      <c r="I19" s="19">
        <v>100</v>
      </c>
      <c r="J19" s="19">
        <v>136</v>
      </c>
      <c r="K19" s="19">
        <v>21924</v>
      </c>
    </row>
    <row r="20" spans="6:11" x14ac:dyDescent="0.25">
      <c r="F20" s="17">
        <v>2011</v>
      </c>
      <c r="G20" s="18" t="s">
        <v>9</v>
      </c>
      <c r="H20" s="19">
        <v>20122</v>
      </c>
      <c r="I20" s="19">
        <v>122</v>
      </c>
      <c r="J20" s="19">
        <v>167</v>
      </c>
      <c r="K20" s="19">
        <v>26780</v>
      </c>
    </row>
    <row r="21" spans="6:11" x14ac:dyDescent="0.25">
      <c r="F21" s="17">
        <v>2012</v>
      </c>
      <c r="G21" s="18" t="s">
        <v>9</v>
      </c>
      <c r="H21" s="19">
        <v>10535</v>
      </c>
      <c r="I21" s="19">
        <v>74</v>
      </c>
      <c r="J21" s="19">
        <v>103</v>
      </c>
      <c r="K21" s="19">
        <v>15638</v>
      </c>
    </row>
    <row r="22" spans="6:11" x14ac:dyDescent="0.25">
      <c r="F22" s="17">
        <v>2013</v>
      </c>
      <c r="G22" s="18" t="s">
        <v>9</v>
      </c>
      <c r="H22" s="19">
        <v>9563</v>
      </c>
      <c r="I22" s="19">
        <v>30</v>
      </c>
      <c r="J22" s="19">
        <v>46</v>
      </c>
      <c r="K22" s="19">
        <v>14439</v>
      </c>
    </row>
    <row r="23" spans="6:11" x14ac:dyDescent="0.25">
      <c r="F23" s="17">
        <v>2014</v>
      </c>
      <c r="G23" s="18" t="s">
        <v>9</v>
      </c>
      <c r="H23" s="19">
        <v>16917</v>
      </c>
      <c r="I23" s="19">
        <v>45</v>
      </c>
      <c r="J23" s="19"/>
      <c r="K23" s="19"/>
    </row>
    <row r="24" spans="6:11" x14ac:dyDescent="0.25">
      <c r="F24" s="20">
        <v>2004</v>
      </c>
      <c r="G24" s="21" t="s">
        <v>10</v>
      </c>
      <c r="H24" s="22">
        <v>160569</v>
      </c>
      <c r="I24" s="22">
        <v>473</v>
      </c>
      <c r="J24" s="22">
        <v>792</v>
      </c>
      <c r="K24" s="22">
        <v>262831</v>
      </c>
    </row>
    <row r="25" spans="6:11" x14ac:dyDescent="0.25">
      <c r="F25" s="20">
        <v>2005</v>
      </c>
      <c r="G25" s="21" t="s">
        <v>10</v>
      </c>
      <c r="H25" s="22">
        <v>164292</v>
      </c>
      <c r="I25" s="22">
        <v>535</v>
      </c>
      <c r="J25" s="22">
        <v>775</v>
      </c>
      <c r="K25" s="22">
        <v>237324</v>
      </c>
    </row>
    <row r="26" spans="6:11" x14ac:dyDescent="0.25">
      <c r="F26" s="20">
        <v>2006</v>
      </c>
      <c r="G26" s="21" t="s">
        <v>10</v>
      </c>
      <c r="H26" s="22">
        <v>96128</v>
      </c>
      <c r="I26" s="22">
        <v>783</v>
      </c>
      <c r="J26" s="22">
        <v>1034</v>
      </c>
      <c r="K26" s="22">
        <v>127630</v>
      </c>
    </row>
    <row r="27" spans="6:11" x14ac:dyDescent="0.25">
      <c r="F27" s="20">
        <v>2007</v>
      </c>
      <c r="G27" s="21" t="s">
        <v>10</v>
      </c>
      <c r="H27" s="22">
        <v>207934</v>
      </c>
      <c r="I27" s="22">
        <v>1103</v>
      </c>
      <c r="J27" s="22">
        <v>1509</v>
      </c>
      <c r="K27" s="22">
        <v>291270</v>
      </c>
    </row>
    <row r="28" spans="6:11" x14ac:dyDescent="0.25">
      <c r="F28" s="20">
        <v>2008</v>
      </c>
      <c r="G28" s="21" t="s">
        <v>10</v>
      </c>
      <c r="H28" s="22">
        <v>163297</v>
      </c>
      <c r="I28" s="22">
        <v>864</v>
      </c>
      <c r="J28" s="22">
        <v>1362</v>
      </c>
      <c r="K28" s="22">
        <v>234109</v>
      </c>
    </row>
    <row r="29" spans="6:11" x14ac:dyDescent="0.25">
      <c r="F29" s="20">
        <v>2009</v>
      </c>
      <c r="G29" s="21" t="s">
        <v>10</v>
      </c>
      <c r="H29" s="22">
        <v>249996</v>
      </c>
      <c r="I29" s="22">
        <v>843</v>
      </c>
      <c r="J29" s="22">
        <v>1189</v>
      </c>
      <c r="K29" s="22">
        <v>339993</v>
      </c>
    </row>
    <row r="30" spans="6:11" x14ac:dyDescent="0.25">
      <c r="F30" s="20">
        <v>2010</v>
      </c>
      <c r="G30" s="21" t="s">
        <v>10</v>
      </c>
      <c r="H30" s="22">
        <v>252136</v>
      </c>
      <c r="I30" s="22">
        <v>535</v>
      </c>
      <c r="J30" s="22">
        <v>865</v>
      </c>
      <c r="K30" s="22">
        <v>389552</v>
      </c>
    </row>
    <row r="31" spans="6:11" x14ac:dyDescent="0.25">
      <c r="F31" s="20">
        <v>2011</v>
      </c>
      <c r="G31" s="21" t="s">
        <v>10</v>
      </c>
      <c r="H31" s="22">
        <v>376276</v>
      </c>
      <c r="I31" s="22">
        <v>940</v>
      </c>
      <c r="J31" s="22">
        <v>1243</v>
      </c>
      <c r="K31" s="22">
        <v>537765</v>
      </c>
    </row>
    <row r="32" spans="6:11" x14ac:dyDescent="0.25">
      <c r="F32" s="20">
        <v>2012</v>
      </c>
      <c r="G32" s="21" t="s">
        <v>10</v>
      </c>
      <c r="H32" s="22">
        <v>364136</v>
      </c>
      <c r="I32" s="22">
        <v>26</v>
      </c>
      <c r="J32" s="22">
        <v>40</v>
      </c>
      <c r="K32" s="22">
        <v>526992</v>
      </c>
    </row>
    <row r="33" spans="6:11" x14ac:dyDescent="0.25">
      <c r="F33" s="20">
        <v>2013</v>
      </c>
      <c r="G33" s="21" t="s">
        <v>10</v>
      </c>
      <c r="H33" s="22">
        <v>214971</v>
      </c>
      <c r="I33" s="22">
        <v>7</v>
      </c>
      <c r="J33" s="22">
        <v>11</v>
      </c>
      <c r="K33" s="22">
        <v>347222</v>
      </c>
    </row>
    <row r="34" spans="6:11" x14ac:dyDescent="0.25">
      <c r="F34" s="20">
        <v>2014</v>
      </c>
      <c r="G34" s="21" t="s">
        <v>10</v>
      </c>
      <c r="H34" s="22">
        <v>270445</v>
      </c>
      <c r="I34" s="22">
        <v>8</v>
      </c>
      <c r="J34" s="22"/>
      <c r="K34" s="22"/>
    </row>
  </sheetData>
  <sortState ref="G2:L36">
    <sortCondition ref="G2:G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KINGS-KASILOF GILLNET</vt:lpstr>
      <vt:lpstr>REDS-KASILOF GILLNET</vt:lpstr>
      <vt:lpstr>KINGS-KASILOF DIPNET</vt:lpstr>
      <vt:lpstr>REDS-KASILOF DIPNET</vt:lpstr>
      <vt:lpstr>KINGS-KENAI DIPNET</vt:lpstr>
      <vt:lpstr>REDS-KENAI DIPNET</vt:lpstr>
      <vt:lpstr>ALL DATA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Patricia A (DFG)</dc:creator>
  <cp:lastModifiedBy>Hansen, Patricia A (DFG)</cp:lastModifiedBy>
  <cp:lastPrinted>2015-01-25T21:26:39Z</cp:lastPrinted>
  <dcterms:created xsi:type="dcterms:W3CDTF">2015-01-20T22:58:30Z</dcterms:created>
  <dcterms:modified xsi:type="dcterms:W3CDTF">2015-01-27T22:49:30Z</dcterms:modified>
</cp:coreProperties>
</file>