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5" yWindow="6285" windowWidth="22995" windowHeight="15135"/>
  </bookViews>
  <sheets>
    <sheet name="2013" sheetId="4" r:id="rId1"/>
    <sheet name="2014" sheetId="3" r:id="rId2"/>
    <sheet name="2015" sheetId="1" r:id="rId3"/>
    <sheet name="2016" sheetId="2" r:id="rId4"/>
  </sheets>
  <externalReferences>
    <externalReference r:id="rId5"/>
    <externalReference r:id="rId6"/>
    <externalReference r:id="rId7"/>
    <externalReference r:id="rId8"/>
  </externalReferences>
  <definedNames>
    <definedName name="EXPANDED_HARVEST">#REF!</definedName>
    <definedName name="HARVEST_COMMENTS">#REF!</definedName>
    <definedName name="HARVEST_RECORDS" localSheetId="0">#REF!</definedName>
    <definedName name="HARVEST_RECORDS">#REF!</definedName>
    <definedName name="KING_HARVEST_PROBLEMS">#REF!</definedName>
    <definedName name="MERGED_PERMIT_AND_HARVEST_DATA" localSheetId="0">#REF!</definedName>
    <definedName name="MERGED_PERMIT_AND_HARVEST_DATA" localSheetId="1">#REF!</definedName>
    <definedName name="MERGED_PERMIT_AND_HARVEST_DATA">#REF!</definedName>
    <definedName name="NOVENDOR">#REF!</definedName>
    <definedName name="PERMIT_RECORDS">#REF!</definedName>
    <definedName name="REPORTED_HARVEST">#REF!</definedName>
    <definedName name="SUMMARY_RESPONSE" localSheetId="0">'2013'!$A$1:$D$5</definedName>
    <definedName name="SUMMARY_RESPONSE" localSheetId="1">'2014'!$A$1:$D$5</definedName>
    <definedName name="SUMMARY_RESPONSE" localSheetId="3">'2016'!$A$1:$D$5</definedName>
    <definedName name="SUMMARY_RESPONSE">'2015'!$A$1:$D$5</definedName>
  </definedNames>
  <calcPr calcId="145621"/>
</workbook>
</file>

<file path=xl/calcChain.xml><?xml version="1.0" encoding="utf-8"?>
<calcChain xmlns="http://schemas.openxmlformats.org/spreadsheetml/2006/main">
  <c r="M23" i="4" l="1"/>
  <c r="I19" i="4"/>
  <c r="I18" i="4"/>
  <c r="D6" i="4"/>
  <c r="C6" i="4"/>
  <c r="I5" i="4"/>
  <c r="I32" i="4" s="1"/>
  <c r="I4" i="4"/>
  <c r="I30" i="4" s="1"/>
  <c r="I3" i="4"/>
  <c r="J3" i="4" s="1"/>
  <c r="I2" i="4"/>
  <c r="I6" i="4" s="1"/>
  <c r="I30" i="3"/>
  <c r="M23" i="3"/>
  <c r="I19" i="3"/>
  <c r="D6" i="3"/>
  <c r="C6" i="3"/>
  <c r="I5" i="3"/>
  <c r="I31" i="3" s="1"/>
  <c r="I4" i="3"/>
  <c r="I3" i="3"/>
  <c r="I6" i="3" s="1"/>
  <c r="J4" i="3" s="1"/>
  <c r="I2" i="3"/>
  <c r="I18" i="3" s="1"/>
  <c r="I29" i="2"/>
  <c r="M23" i="2"/>
  <c r="I5" i="2"/>
  <c r="I31" i="2" s="1"/>
  <c r="I4" i="2"/>
  <c r="I30" i="2" s="1"/>
  <c r="I3" i="2"/>
  <c r="I2" i="2"/>
  <c r="I18" i="2" s="1"/>
  <c r="I30" i="1"/>
  <c r="I29" i="1"/>
  <c r="M23" i="1"/>
  <c r="I19" i="1"/>
  <c r="I18" i="1"/>
  <c r="J6" i="1"/>
  <c r="D6" i="1"/>
  <c r="C6" i="1"/>
  <c r="I5" i="1"/>
  <c r="I32" i="1" s="1"/>
  <c r="I21" i="4" l="1"/>
  <c r="J19" i="4" s="1"/>
  <c r="J4" i="4"/>
  <c r="J18" i="4"/>
  <c r="I29" i="4"/>
  <c r="J5" i="4"/>
  <c r="I20" i="4"/>
  <c r="J2" i="4"/>
  <c r="I31" i="4"/>
  <c r="I38" i="4" s="1"/>
  <c r="I21" i="3"/>
  <c r="J19" i="3" s="1"/>
  <c r="J3" i="3"/>
  <c r="I32" i="3"/>
  <c r="I29" i="3"/>
  <c r="J5" i="3"/>
  <c r="I38" i="3"/>
  <c r="I20" i="3"/>
  <c r="J2" i="3"/>
  <c r="I38" i="2"/>
  <c r="I39" i="2"/>
  <c r="I19" i="2"/>
  <c r="I21" i="2" s="1"/>
  <c r="J18" i="2" s="1"/>
  <c r="I33" i="2"/>
  <c r="J29" i="2" s="1"/>
  <c r="I6" i="2"/>
  <c r="J3" i="2" s="1"/>
  <c r="I20" i="2"/>
  <c r="J2" i="2"/>
  <c r="I32" i="2"/>
  <c r="J4" i="2"/>
  <c r="J5" i="2"/>
  <c r="I39" i="1"/>
  <c r="I31" i="1"/>
  <c r="I6" i="1"/>
  <c r="I20" i="1"/>
  <c r="I21" i="1" s="1"/>
  <c r="J6" i="4" l="1"/>
  <c r="J20" i="4"/>
  <c r="J21" i="4" s="1"/>
  <c r="I39" i="4"/>
  <c r="I33" i="4"/>
  <c r="J29" i="4" s="1"/>
  <c r="I39" i="3"/>
  <c r="I33" i="3"/>
  <c r="J29" i="3" s="1"/>
  <c r="J18" i="3"/>
  <c r="J21" i="3" s="1"/>
  <c r="I40" i="3"/>
  <c r="J38" i="3" s="1"/>
  <c r="J32" i="3"/>
  <c r="J6" i="3"/>
  <c r="J20" i="3"/>
  <c r="J31" i="2"/>
  <c r="J32" i="2"/>
  <c r="J6" i="2"/>
  <c r="J33" i="2"/>
  <c r="J20" i="2"/>
  <c r="I40" i="2"/>
  <c r="J38" i="2" s="1"/>
  <c r="J19" i="2"/>
  <c r="J21" i="2" s="1"/>
  <c r="J30" i="2"/>
  <c r="J18" i="1"/>
  <c r="J19" i="1"/>
  <c r="I38" i="1"/>
  <c r="I33" i="1"/>
  <c r="J31" i="1" s="1"/>
  <c r="J20" i="1"/>
  <c r="J32" i="4" l="1"/>
  <c r="J30" i="4"/>
  <c r="J33" i="4" s="1"/>
  <c r="J31" i="4"/>
  <c r="I40" i="4"/>
  <c r="J38" i="4" s="1"/>
  <c r="J31" i="3"/>
  <c r="J30" i="3"/>
  <c r="J33" i="3" s="1"/>
  <c r="J39" i="3"/>
  <c r="J40" i="3" s="1"/>
  <c r="J39" i="2"/>
  <c r="J40" i="2" s="1"/>
  <c r="J29" i="1"/>
  <c r="J32" i="1"/>
  <c r="J30" i="1"/>
  <c r="I40" i="1"/>
  <c r="J39" i="1" s="1"/>
  <c r="J38" i="1"/>
  <c r="J40" i="1" s="1"/>
  <c r="J21" i="1"/>
  <c r="J39" i="4" l="1"/>
  <c r="J40" i="4" s="1"/>
  <c r="J33" i="1"/>
</calcChain>
</file>

<file path=xl/sharedStrings.xml><?xml version="1.0" encoding="utf-8"?>
<sst xmlns="http://schemas.openxmlformats.org/spreadsheetml/2006/main" count="208" uniqueCount="16">
  <si>
    <t>STATUS</t>
  </si>
  <si>
    <t>RESPONDED</t>
  </si>
  <si>
    <t>COUNT</t>
  </si>
  <si>
    <t>PERCENT</t>
  </si>
  <si>
    <t>BLANK REPORT</t>
  </si>
  <si>
    <t>Y</t>
  </si>
  <si>
    <t>DID NOT FISH</t>
  </si>
  <si>
    <t>HARVEST REPORTED</t>
  </si>
  <si>
    <t>NON RESPONDENT</t>
  </si>
  <si>
    <t>N</t>
  </si>
  <si>
    <t>Assume Blank Report = Did Not Fish</t>
  </si>
  <si>
    <t>Estimate the Non Respondent Did Not Fish Rate using only data from mailing 1 &amp; 2 to be:</t>
  </si>
  <si>
    <r>
      <t>NON RESPONDENT -</t>
    </r>
    <r>
      <rPr>
        <b/>
        <sz val="10"/>
        <color indexed="12"/>
        <rFont val="Arial"/>
        <family val="2"/>
      </rPr>
      <t xml:space="preserve"> FISHED</t>
    </r>
  </si>
  <si>
    <r>
      <t xml:space="preserve">NON RESPONDENT - </t>
    </r>
    <r>
      <rPr>
        <b/>
        <sz val="10"/>
        <color indexed="12"/>
        <rFont val="Arial"/>
        <family val="2"/>
      </rPr>
      <t>DID NOT FISH</t>
    </r>
  </si>
  <si>
    <t>ESTIMATED FISHED</t>
  </si>
  <si>
    <t>ESTIMATED DID NOT 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</si>
</sst>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0.0"/>
    <numFmt numFmtId="166" formatCode="0.0000"/>
  </numFmts>
  <fonts count="6" x14ac:knownFonts="1">
    <font>
      <sz val="10"/>
      <name val="MS Sans Serif"/>
      <family val="2"/>
    </font>
    <font>
      <sz val="10"/>
      <name val="MS Sans Serif"/>
      <family val="2"/>
    </font>
    <font>
      <sz val="10"/>
      <name val="Arial"/>
      <family val="2"/>
    </font>
    <font>
      <b/>
      <sz val="10"/>
      <color rgb="FF0000FF"/>
      <name val="Arial"/>
      <family val="2"/>
    </font>
    <font>
      <b/>
      <sz val="10"/>
      <color indexed="12"/>
      <name val="Arial"/>
      <family val="2"/>
    </font>
    <font>
      <b/>
      <sz val="10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quotePrefix="1" applyNumberFormat="1" applyFont="1" applyFill="1" applyBorder="1"/>
    <xf numFmtId="0" fontId="2" fillId="2" borderId="1" xfId="0" quotePrefix="1" applyNumberFormat="1" applyFont="1" applyFill="1" applyBorder="1" applyAlignment="1">
      <alignment horizontal="center"/>
    </xf>
    <xf numFmtId="0" fontId="2" fillId="2" borderId="1" xfId="0" quotePrefix="1" applyNumberFormat="1" applyFont="1" applyFill="1" applyBorder="1" applyAlignment="1">
      <alignment horizontal="right"/>
    </xf>
    <xf numFmtId="0" fontId="2" fillId="0" borderId="1" xfId="0" quotePrefix="1" applyNumberFormat="1" applyFont="1" applyBorder="1"/>
    <xf numFmtId="0" fontId="2" fillId="0" borderId="1" xfId="0" quotePrefix="1" applyNumberFormat="1" applyFont="1" applyBorder="1" applyAlignment="1">
      <alignment horizontal="center"/>
    </xf>
    <xf numFmtId="0" fontId="2" fillId="0" borderId="1" xfId="0" quotePrefix="1" applyNumberFormat="1" applyFont="1" applyBorder="1" applyAlignment="1">
      <alignment horizontal="right"/>
    </xf>
    <xf numFmtId="0" fontId="2" fillId="2" borderId="0" xfId="0" quotePrefix="1" applyNumberFormat="1" applyFont="1" applyFill="1"/>
    <xf numFmtId="0" fontId="2" fillId="2" borderId="0" xfId="0" quotePrefix="1" applyNumberFormat="1" applyFont="1" applyFill="1" applyAlignment="1">
      <alignment horizontal="center"/>
    </xf>
    <xf numFmtId="164" fontId="2" fillId="2" borderId="0" xfId="1" quotePrefix="1" applyNumberFormat="1" applyFont="1" applyFill="1" applyAlignment="1">
      <alignment horizontal="right"/>
    </xf>
    <xf numFmtId="165" fontId="2" fillId="2" borderId="0" xfId="0" quotePrefix="1" applyNumberFormat="1" applyFont="1" applyFill="1" applyAlignment="1">
      <alignment horizontal="right"/>
    </xf>
    <xf numFmtId="0" fontId="2" fillId="0" borderId="0" xfId="0" quotePrefix="1" applyNumberFormat="1" applyFont="1"/>
    <xf numFmtId="0" fontId="2" fillId="0" borderId="0" xfId="0" quotePrefix="1" applyNumberFormat="1" applyFont="1" applyAlignment="1">
      <alignment horizontal="center"/>
    </xf>
    <xf numFmtId="164" fontId="2" fillId="0" borderId="0" xfId="1" quotePrefix="1" applyNumberFormat="1" applyFont="1" applyAlignment="1">
      <alignment horizontal="right"/>
    </xf>
    <xf numFmtId="165" fontId="2" fillId="0" borderId="0" xfId="0" quotePrefix="1" applyNumberFormat="1" applyFont="1" applyAlignment="1">
      <alignment horizontal="right"/>
    </xf>
    <xf numFmtId="164" fontId="2" fillId="2" borderId="1" xfId="1" quotePrefix="1" applyNumberFormat="1" applyFont="1" applyFill="1" applyBorder="1" applyAlignment="1">
      <alignment horizontal="right"/>
    </xf>
    <xf numFmtId="165" fontId="2" fillId="2" borderId="1" xfId="0" quotePrefix="1" applyNumberFormat="1" applyFont="1" applyFill="1" applyBorder="1" applyAlignment="1">
      <alignment horizontal="right"/>
    </xf>
    <xf numFmtId="164" fontId="2" fillId="0" borderId="1" xfId="1" quotePrefix="1" applyNumberFormat="1" applyFont="1" applyBorder="1" applyAlignment="1">
      <alignment horizontal="right"/>
    </xf>
    <xf numFmtId="165" fontId="2" fillId="0" borderId="1" xfId="0" quotePrefix="1" applyNumberFormat="1" applyFont="1" applyBorder="1" applyAlignment="1">
      <alignment horizontal="right"/>
    </xf>
    <xf numFmtId="0" fontId="2" fillId="2" borderId="0" xfId="0" applyFont="1" applyFill="1"/>
    <xf numFmtId="3" fontId="2" fillId="2" borderId="0" xfId="0" applyNumberFormat="1" applyFont="1" applyFill="1"/>
    <xf numFmtId="0" fontId="2" fillId="0" borderId="0" xfId="0" applyFont="1"/>
    <xf numFmtId="3" fontId="2" fillId="0" borderId="0" xfId="0" applyNumberFormat="1" applyFont="1"/>
    <xf numFmtId="3" fontId="2" fillId="0" borderId="0" xfId="0" quotePrefix="1" applyNumberFormat="1" applyFont="1"/>
    <xf numFmtId="164" fontId="2" fillId="0" borderId="0" xfId="0" applyNumberFormat="1" applyFont="1"/>
    <xf numFmtId="164" fontId="2" fillId="0" borderId="1" xfId="0" applyNumberFormat="1" applyFont="1" applyBorder="1"/>
    <xf numFmtId="166" fontId="3" fillId="0" borderId="0" xfId="0" applyNumberFormat="1" applyFont="1"/>
    <xf numFmtId="0" fontId="2" fillId="0" borderId="0" xfId="0" quotePrefix="1" applyNumberFormat="1" applyFont="1" applyAlignment="1">
      <alignment horizontal="right"/>
    </xf>
    <xf numFmtId="0" fontId="2" fillId="0" borderId="0" xfId="0" quotePrefix="1" applyNumberFormat="1" applyFont="1" applyBorder="1" applyAlignment="1">
      <alignment horizontal="right"/>
    </xf>
    <xf numFmtId="0" fontId="5" fillId="0" borderId="0" xfId="0" applyFont="1"/>
    <xf numFmtId="0" fontId="5" fillId="0" borderId="1" xfId="0" applyFont="1" applyBorder="1"/>
    <xf numFmtId="0" fontId="5" fillId="0" borderId="1" xfId="0" quotePrefix="1" applyNumberFormat="1" applyFont="1" applyBorder="1" applyAlignment="1">
      <alignment horizontal="right"/>
    </xf>
    <xf numFmtId="0" fontId="5" fillId="0" borderId="0" xfId="0" applyFont="1" applyAlignment="1">
      <alignment horizontal="right"/>
    </xf>
    <xf numFmtId="164" fontId="5" fillId="0" borderId="0" xfId="0" applyNumberFormat="1" applyFont="1"/>
    <xf numFmtId="165" fontId="5" fillId="0" borderId="0" xfId="0" quotePrefix="1" applyNumberFormat="1" applyFont="1" applyAlignment="1">
      <alignment horizontal="right"/>
    </xf>
    <xf numFmtId="0" fontId="5" fillId="0" borderId="1" xfId="0" applyFont="1" applyBorder="1" applyAlignment="1">
      <alignment horizontal="right"/>
    </xf>
    <xf numFmtId="164" fontId="5" fillId="0" borderId="1" xfId="0" applyNumberFormat="1" applyFont="1" applyBorder="1"/>
    <xf numFmtId="165" fontId="5" fillId="0" borderId="1" xfId="0" quotePrefix="1" applyNumberFormat="1" applyFont="1" applyBorder="1" applyAlignment="1">
      <alignment horizontal="right"/>
    </xf>
    <xf numFmtId="0" fontId="3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4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sharedStrings" Target="sharedStrings.xml"/><Relationship Id="rId5" Type="http://schemas.openxmlformats.org/officeDocument/2006/relationships/externalLink" Target="externalLinks/externalLink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95250</xdr:rowOff>
    </xdr:from>
    <xdr:to>
      <xdr:col>3</xdr:col>
      <xdr:colOff>661015</xdr:colOff>
      <xdr:row>5</xdr:row>
      <xdr:rowOff>142875</xdr:rowOff>
    </xdr:to>
    <xdr:cxnSp macro="">
      <xdr:nvCxnSpPr>
        <xdr:cNvPr id="2" name="Straight Connector 1"/>
        <xdr:cNvCxnSpPr/>
      </xdr:nvCxnSpPr>
      <xdr:spPr>
        <a:xfrm flipV="1">
          <a:off x="47625" y="95250"/>
          <a:ext cx="3651865" cy="8572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0</xdr:row>
      <xdr:rowOff>28575</xdr:rowOff>
    </xdr:from>
    <xdr:to>
      <xdr:col>3</xdr:col>
      <xdr:colOff>632440</xdr:colOff>
      <xdr:row>5</xdr:row>
      <xdr:rowOff>76200</xdr:rowOff>
    </xdr:to>
    <xdr:cxnSp macro="">
      <xdr:nvCxnSpPr>
        <xdr:cNvPr id="3" name="Straight Connector 2"/>
        <xdr:cNvCxnSpPr/>
      </xdr:nvCxnSpPr>
      <xdr:spPr>
        <a:xfrm>
          <a:off x="19050" y="28575"/>
          <a:ext cx="3651865" cy="8572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323850</xdr:colOff>
      <xdr:row>7</xdr:row>
      <xdr:rowOff>152400</xdr:rowOff>
    </xdr:from>
    <xdr:to>
      <xdr:col>3</xdr:col>
      <xdr:colOff>400050</xdr:colOff>
      <xdr:row>11</xdr:row>
      <xdr:rowOff>125828</xdr:rowOff>
    </xdr:to>
    <xdr:sp macro="" textlink="">
      <xdr:nvSpPr>
        <xdr:cNvPr id="4" name="TextBox 3"/>
        <xdr:cNvSpPr txBox="1"/>
      </xdr:nvSpPr>
      <xdr:spPr>
        <a:xfrm>
          <a:off x="323850" y="1285875"/>
          <a:ext cx="3114675" cy="6211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above numbers come from the SAS</a:t>
          </a:r>
          <a:r>
            <a:rPr lang="en-US" sz="1100" baseline="0"/>
            <a:t> program and were </a:t>
          </a:r>
          <a:r>
            <a:rPr lang="en-US" sz="1100" b="1" baseline="0">
              <a:solidFill>
                <a:srgbClr val="FF0000"/>
              </a:solidFill>
            </a:rPr>
            <a:t>NOT</a:t>
          </a:r>
          <a:r>
            <a:rPr lang="en-US" sz="1100" baseline="0"/>
            <a:t> adjusted to include the "no verdor copy" non respondants.</a:t>
          </a:r>
          <a:endParaRPr lang="en-US" sz="1100"/>
        </a:p>
      </xdr:txBody>
    </xdr:sp>
    <xdr:clientData/>
  </xdr:twoCellAnchor>
  <xdr:twoCellAnchor>
    <xdr:from>
      <xdr:col>6</xdr:col>
      <xdr:colOff>676275</xdr:colOff>
      <xdr:row>6</xdr:row>
      <xdr:rowOff>133350</xdr:rowOff>
    </xdr:from>
    <xdr:to>
      <xdr:col>9</xdr:col>
      <xdr:colOff>43820</xdr:colOff>
      <xdr:row>8</xdr:row>
      <xdr:rowOff>104775</xdr:rowOff>
    </xdr:to>
    <xdr:sp macro="" textlink="">
      <xdr:nvSpPr>
        <xdr:cNvPr id="5" name="TextBox 4"/>
        <xdr:cNvSpPr txBox="1"/>
      </xdr:nvSpPr>
      <xdr:spPr>
        <a:xfrm>
          <a:off x="5619750" y="1104900"/>
          <a:ext cx="240602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Use the numbers above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66675</xdr:colOff>
      <xdr:row>0</xdr:row>
      <xdr:rowOff>85725</xdr:rowOff>
    </xdr:from>
    <xdr:to>
      <xdr:col>3</xdr:col>
      <xdr:colOff>680065</xdr:colOff>
      <xdr:row>5</xdr:row>
      <xdr:rowOff>133350</xdr:rowOff>
    </xdr:to>
    <xdr:cxnSp macro="">
      <xdr:nvCxnSpPr>
        <xdr:cNvPr id="2" name="Straight Connector 1"/>
        <xdr:cNvCxnSpPr/>
      </xdr:nvCxnSpPr>
      <xdr:spPr>
        <a:xfrm flipV="1">
          <a:off x="66675" y="85725"/>
          <a:ext cx="3651865" cy="8572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19050</xdr:colOff>
      <xdr:row>0</xdr:row>
      <xdr:rowOff>28575</xdr:rowOff>
    </xdr:from>
    <xdr:to>
      <xdr:col>3</xdr:col>
      <xdr:colOff>632440</xdr:colOff>
      <xdr:row>5</xdr:row>
      <xdr:rowOff>76200</xdr:rowOff>
    </xdr:to>
    <xdr:cxnSp macro="">
      <xdr:nvCxnSpPr>
        <xdr:cNvPr id="3" name="Straight Connector 2"/>
        <xdr:cNvCxnSpPr/>
      </xdr:nvCxnSpPr>
      <xdr:spPr>
        <a:xfrm flipH="1" flipV="1">
          <a:off x="19050" y="28575"/>
          <a:ext cx="3651865" cy="8572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323850</xdr:colOff>
      <xdr:row>7</xdr:row>
      <xdr:rowOff>38100</xdr:rowOff>
    </xdr:from>
    <xdr:to>
      <xdr:col>3</xdr:col>
      <xdr:colOff>400050</xdr:colOff>
      <xdr:row>11</xdr:row>
      <xdr:rowOff>11528</xdr:rowOff>
    </xdr:to>
    <xdr:sp macro="" textlink="">
      <xdr:nvSpPr>
        <xdr:cNvPr id="4" name="TextBox 3"/>
        <xdr:cNvSpPr txBox="1"/>
      </xdr:nvSpPr>
      <xdr:spPr>
        <a:xfrm>
          <a:off x="323850" y="1171575"/>
          <a:ext cx="3114675" cy="6211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above numbers come from the SAS</a:t>
          </a:r>
          <a:r>
            <a:rPr lang="en-US" sz="1100" baseline="0"/>
            <a:t> program and were </a:t>
          </a:r>
          <a:r>
            <a:rPr lang="en-US" sz="1100" b="1" baseline="0">
              <a:solidFill>
                <a:srgbClr val="FF0000"/>
              </a:solidFill>
            </a:rPr>
            <a:t>NOT</a:t>
          </a:r>
          <a:r>
            <a:rPr lang="en-US" sz="1100" baseline="0"/>
            <a:t> adjusted to include the "no verdor copy" non respondants.</a:t>
          </a:r>
          <a:endParaRPr lang="en-US" sz="1100"/>
        </a:p>
      </xdr:txBody>
    </xdr:sp>
    <xdr:clientData/>
  </xdr:twoCellAnchor>
  <xdr:twoCellAnchor>
    <xdr:from>
      <xdr:col>6</xdr:col>
      <xdr:colOff>676275</xdr:colOff>
      <xdr:row>6</xdr:row>
      <xdr:rowOff>133350</xdr:rowOff>
    </xdr:from>
    <xdr:to>
      <xdr:col>9</xdr:col>
      <xdr:colOff>43820</xdr:colOff>
      <xdr:row>8</xdr:row>
      <xdr:rowOff>104775</xdr:rowOff>
    </xdr:to>
    <xdr:sp macro="" textlink="">
      <xdr:nvSpPr>
        <xdr:cNvPr id="5" name="TextBox 4"/>
        <xdr:cNvSpPr txBox="1"/>
      </xdr:nvSpPr>
      <xdr:spPr>
        <a:xfrm>
          <a:off x="5619750" y="1104900"/>
          <a:ext cx="240602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Use the numbers above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0</xdr:row>
      <xdr:rowOff>57150</xdr:rowOff>
    </xdr:from>
    <xdr:to>
      <xdr:col>3</xdr:col>
      <xdr:colOff>662960</xdr:colOff>
      <xdr:row>5</xdr:row>
      <xdr:rowOff>104775</xdr:rowOff>
    </xdr:to>
    <xdr:cxnSp macro="">
      <xdr:nvCxnSpPr>
        <xdr:cNvPr id="2" name="Straight Connector 1"/>
        <xdr:cNvCxnSpPr/>
      </xdr:nvCxnSpPr>
      <xdr:spPr>
        <a:xfrm>
          <a:off x="57150" y="57150"/>
          <a:ext cx="3644285" cy="8572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0</xdr:colOff>
      <xdr:row>0</xdr:row>
      <xdr:rowOff>57150</xdr:rowOff>
    </xdr:from>
    <xdr:to>
      <xdr:col>3</xdr:col>
      <xdr:colOff>613390</xdr:colOff>
      <xdr:row>5</xdr:row>
      <xdr:rowOff>104775</xdr:rowOff>
    </xdr:to>
    <xdr:cxnSp macro="">
      <xdr:nvCxnSpPr>
        <xdr:cNvPr id="3" name="Straight Connector 2"/>
        <xdr:cNvCxnSpPr/>
      </xdr:nvCxnSpPr>
      <xdr:spPr>
        <a:xfrm flipV="1">
          <a:off x="0" y="57150"/>
          <a:ext cx="3651865" cy="8572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226695</xdr:colOff>
      <xdr:row>6</xdr:row>
      <xdr:rowOff>121920</xdr:rowOff>
    </xdr:from>
    <xdr:to>
      <xdr:col>3</xdr:col>
      <xdr:colOff>302895</xdr:colOff>
      <xdr:row>10</xdr:row>
      <xdr:rowOff>95348</xdr:rowOff>
    </xdr:to>
    <xdr:sp macro="" textlink="">
      <xdr:nvSpPr>
        <xdr:cNvPr id="4" name="TextBox 3"/>
        <xdr:cNvSpPr txBox="1"/>
      </xdr:nvSpPr>
      <xdr:spPr>
        <a:xfrm>
          <a:off x="226695" y="1093470"/>
          <a:ext cx="3114675" cy="6211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above numbers come from the SAS</a:t>
          </a:r>
          <a:r>
            <a:rPr lang="en-US" sz="1100" baseline="0"/>
            <a:t> program and were </a:t>
          </a:r>
          <a:r>
            <a:rPr lang="en-US" sz="1100" b="1" baseline="0">
              <a:solidFill>
                <a:srgbClr val="FF0000"/>
              </a:solidFill>
            </a:rPr>
            <a:t>NOT</a:t>
          </a:r>
          <a:r>
            <a:rPr lang="en-US" sz="1100" baseline="0"/>
            <a:t> adjusted to include the "no verdor copy" non respondants.</a:t>
          </a:r>
          <a:endParaRPr lang="en-US" sz="1100"/>
        </a:p>
      </xdr:txBody>
    </xdr:sp>
    <xdr:clientData/>
  </xdr:twoCellAnchor>
  <xdr:twoCellAnchor>
    <xdr:from>
      <xdr:col>6</xdr:col>
      <xdr:colOff>963930</xdr:colOff>
      <xdr:row>7</xdr:row>
      <xdr:rowOff>66675</xdr:rowOff>
    </xdr:from>
    <xdr:to>
      <xdr:col>9</xdr:col>
      <xdr:colOff>331475</xdr:colOff>
      <xdr:row>9</xdr:row>
      <xdr:rowOff>38100</xdr:rowOff>
    </xdr:to>
    <xdr:sp macro="" textlink="">
      <xdr:nvSpPr>
        <xdr:cNvPr id="5" name="TextBox 4"/>
        <xdr:cNvSpPr txBox="1"/>
      </xdr:nvSpPr>
      <xdr:spPr>
        <a:xfrm>
          <a:off x="5907405" y="1200150"/>
          <a:ext cx="240602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Use the numbers above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85725</xdr:colOff>
      <xdr:row>0</xdr:row>
      <xdr:rowOff>47625</xdr:rowOff>
    </xdr:from>
    <xdr:to>
      <xdr:col>4</xdr:col>
      <xdr:colOff>13315</xdr:colOff>
      <xdr:row>5</xdr:row>
      <xdr:rowOff>95250</xdr:rowOff>
    </xdr:to>
    <xdr:cxnSp macro="">
      <xdr:nvCxnSpPr>
        <xdr:cNvPr id="2" name="Straight Connector 1"/>
        <xdr:cNvCxnSpPr/>
      </xdr:nvCxnSpPr>
      <xdr:spPr>
        <a:xfrm flipV="1">
          <a:off x="85725" y="47625"/>
          <a:ext cx="3651865" cy="8572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0</xdr:col>
      <xdr:colOff>47625</xdr:colOff>
      <xdr:row>0</xdr:row>
      <xdr:rowOff>28575</xdr:rowOff>
    </xdr:from>
    <xdr:to>
      <xdr:col>3</xdr:col>
      <xdr:colOff>661015</xdr:colOff>
      <xdr:row>5</xdr:row>
      <xdr:rowOff>76200</xdr:rowOff>
    </xdr:to>
    <xdr:cxnSp macro="">
      <xdr:nvCxnSpPr>
        <xdr:cNvPr id="3" name="Straight Connector 2"/>
        <xdr:cNvCxnSpPr/>
      </xdr:nvCxnSpPr>
      <xdr:spPr>
        <a:xfrm flipH="1" flipV="1">
          <a:off x="47625" y="28575"/>
          <a:ext cx="3651865" cy="857250"/>
        </a:xfrm>
        <a:prstGeom prst="line">
          <a:avLst/>
        </a:prstGeom>
        <a:ln w="12700">
          <a:solidFill>
            <a:srgbClr val="FF000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6</xdr:col>
      <xdr:colOff>895350</xdr:colOff>
      <xdr:row>7</xdr:row>
      <xdr:rowOff>0</xdr:rowOff>
    </xdr:from>
    <xdr:to>
      <xdr:col>9</xdr:col>
      <xdr:colOff>262895</xdr:colOff>
      <xdr:row>8</xdr:row>
      <xdr:rowOff>133350</xdr:rowOff>
    </xdr:to>
    <xdr:sp macro="" textlink="">
      <xdr:nvSpPr>
        <xdr:cNvPr id="4" name="TextBox 3"/>
        <xdr:cNvSpPr txBox="1"/>
      </xdr:nvSpPr>
      <xdr:spPr>
        <a:xfrm>
          <a:off x="5838825" y="1133475"/>
          <a:ext cx="2406020" cy="29527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Use the numbers above</a:t>
          </a:r>
        </a:p>
      </xdr:txBody>
    </xdr:sp>
    <xdr:clientData/>
  </xdr:twoCellAnchor>
  <xdr:twoCellAnchor>
    <xdr:from>
      <xdr:col>0</xdr:col>
      <xdr:colOff>428625</xdr:colOff>
      <xdr:row>7</xdr:row>
      <xdr:rowOff>123825</xdr:rowOff>
    </xdr:from>
    <xdr:to>
      <xdr:col>3</xdr:col>
      <xdr:colOff>504825</xdr:colOff>
      <xdr:row>11</xdr:row>
      <xdr:rowOff>97253</xdr:rowOff>
    </xdr:to>
    <xdr:sp macro="" textlink="">
      <xdr:nvSpPr>
        <xdr:cNvPr id="5" name="TextBox 4"/>
        <xdr:cNvSpPr txBox="1"/>
      </xdr:nvSpPr>
      <xdr:spPr>
        <a:xfrm>
          <a:off x="428625" y="1257300"/>
          <a:ext cx="3114675" cy="6211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The above numbers come from the SAS</a:t>
          </a:r>
          <a:r>
            <a:rPr lang="en-US" sz="1100" baseline="0"/>
            <a:t> program and were </a:t>
          </a:r>
          <a:r>
            <a:rPr lang="en-US" sz="1100" b="1" baseline="0">
              <a:solidFill>
                <a:srgbClr val="FF0000"/>
              </a:solidFill>
            </a:rPr>
            <a:t>NOT</a:t>
          </a:r>
          <a:r>
            <a:rPr lang="en-US" sz="1100" baseline="0"/>
            <a:t> adjusted to include the "no verdor copy" non respondants.</a:t>
          </a:r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SF/RTS/common/Pat/Permits/Salmon/2015/PU%20PERMITS%20201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1\Biologists\Krissy\PU%20Permits\2016\PU%20PERMITS%20-%20MAILING%20AND%20RESPONSE%20SUMMARY%20-%202016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DSF/RTS/common/Pat/Permits/Salmon/2014/PU%20PERMITS%202014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SF/RTS/common/Pat/Permits/Salmon/2013/PU%20PERMITS%20201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MIT_COMMENTS"/>
      <sheetName val="PERMIT_RECORDS"/>
      <sheetName val="MAILING_SUMMARY"/>
      <sheetName val="SUMMARY_RESPONSE"/>
      <sheetName val="NOVENDOR"/>
      <sheetName val="TOTAL_ISSUED"/>
      <sheetName val="HARVEST_COMMENTS"/>
      <sheetName val="HARVEST_RECORDS"/>
      <sheetName val="KING_HARVEST_PROBLEMS"/>
      <sheetName val="REPORTED_HARVEST"/>
      <sheetName val="EXPANDED_HARVEST"/>
      <sheetName val="DAILY HARVEST"/>
      <sheetName val="PERMIT_AND_HARVEST_DATA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2">
          <cell r="A2">
            <v>34920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MIT_COMMENTS"/>
      <sheetName val="MAILING_SUMMARY"/>
      <sheetName val="SUMMARY_RESPONSE"/>
      <sheetName val="TOTAL_ISSUED"/>
    </sheetNames>
    <sheetDataSet>
      <sheetData sheetId="0" refreshError="1"/>
      <sheetData sheetId="1" refreshError="1"/>
      <sheetData sheetId="2"/>
      <sheetData sheetId="3">
        <row r="2">
          <cell r="A2">
            <v>31216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MIT_COMMENTS"/>
      <sheetName val="PERMIT_RECORDS"/>
      <sheetName val="MAILING_SUMMARY"/>
      <sheetName val="SUMMARY_RESPONSE"/>
      <sheetName val="NOVENDOR"/>
      <sheetName val="TOTAL_ISSUED"/>
      <sheetName val="HARVEST_COMMENTS"/>
      <sheetName val="HARVEST_RECORDS"/>
      <sheetName val="REPORTED_HARVEST"/>
      <sheetName val="EXPANDED_HARVEST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>
        <row r="2">
          <cell r="A2">
            <v>35989</v>
          </cell>
        </row>
      </sheetData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ERMIT_COMMENTS"/>
      <sheetName val="NOVENDOR"/>
      <sheetName val="PERMIT_RECORDS"/>
      <sheetName val="ADDRESSES"/>
      <sheetName val="MAILING_SUMMARY"/>
      <sheetName val="SUMMARY_RESPONSE"/>
      <sheetName val="TOTAL_ISSUED"/>
      <sheetName val="HARVEST_COMMENTS"/>
      <sheetName val="KING_HARVEST_TOO_HIGH"/>
      <sheetName val="HARVEST_RECORDS"/>
      <sheetName val="REPORTED_HARVEST"/>
      <sheetName val="EXPANDED_HARVEST"/>
      <sheetName val="MERGED_PERMIT_AND_HARVEST_DATA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>
            <v>35211</v>
          </cell>
        </row>
      </sheetData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abSelected="1" topLeftCell="A61" workbookViewId="0">
      <selection activeCell="C112" sqref="C112"/>
    </sheetView>
  </sheetViews>
  <sheetFormatPr defaultRowHeight="12.75" x14ac:dyDescent="0.2"/>
  <cols>
    <col min="1" max="1" width="22" style="21" bestFit="1" customWidth="1"/>
    <col min="2" max="2" width="13.42578125" style="21" bestFit="1" customWidth="1"/>
    <col min="3" max="3" width="10.140625" style="21" customWidth="1"/>
    <col min="4" max="4" width="10.28515625" style="21" bestFit="1" customWidth="1"/>
    <col min="7" max="7" width="22" style="21" bestFit="1" customWidth="1"/>
    <col min="8" max="8" width="13.42578125" style="21" bestFit="1" customWidth="1"/>
    <col min="9" max="9" width="10.140625" style="21" customWidth="1"/>
    <col min="10" max="10" width="10.28515625" style="21" bestFit="1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 t="s">
        <v>3</v>
      </c>
      <c r="G1" s="4" t="s">
        <v>0</v>
      </c>
      <c r="H1" s="5" t="s">
        <v>1</v>
      </c>
      <c r="I1" s="6" t="s">
        <v>2</v>
      </c>
      <c r="J1" s="6" t="s">
        <v>3</v>
      </c>
    </row>
    <row r="2" spans="1:10" x14ac:dyDescent="0.2">
      <c r="A2" s="7" t="s">
        <v>4</v>
      </c>
      <c r="B2" s="8" t="s">
        <v>5</v>
      </c>
      <c r="C2" s="9">
        <v>557</v>
      </c>
      <c r="D2" s="10">
        <v>1.6012188811590868</v>
      </c>
      <c r="G2" s="11" t="s">
        <v>4</v>
      </c>
      <c r="H2" s="12" t="s">
        <v>5</v>
      </c>
      <c r="I2" s="13">
        <f>C2</f>
        <v>557</v>
      </c>
      <c r="J2" s="14">
        <f>(I2/$I$6)*100</f>
        <v>1.5818920223793702</v>
      </c>
    </row>
    <row r="3" spans="1:10" x14ac:dyDescent="0.2">
      <c r="A3" s="7" t="s">
        <v>6</v>
      </c>
      <c r="B3" s="8" t="s">
        <v>5</v>
      </c>
      <c r="C3" s="9">
        <v>4952</v>
      </c>
      <c r="D3" s="10">
        <v>14.235612027827287</v>
      </c>
      <c r="G3" s="11" t="s">
        <v>6</v>
      </c>
      <c r="H3" s="12" t="s">
        <v>5</v>
      </c>
      <c r="I3" s="13">
        <f>C3</f>
        <v>4952</v>
      </c>
      <c r="J3" s="14">
        <f>(I3/$I$6)*100</f>
        <v>14.063786884780324</v>
      </c>
    </row>
    <row r="4" spans="1:10" x14ac:dyDescent="0.2">
      <c r="A4" s="7" t="s">
        <v>7</v>
      </c>
      <c r="B4" s="8" t="s">
        <v>5</v>
      </c>
      <c r="C4" s="9">
        <v>21263</v>
      </c>
      <c r="D4" s="10">
        <v>61.125165296383599</v>
      </c>
      <c r="G4" s="11" t="s">
        <v>7</v>
      </c>
      <c r="H4" s="12" t="s">
        <v>5</v>
      </c>
      <c r="I4" s="13">
        <f>C4</f>
        <v>21263</v>
      </c>
      <c r="J4" s="14">
        <f>(I4/$I$6)*100</f>
        <v>60.38737894407997</v>
      </c>
    </row>
    <row r="5" spans="1:10" x14ac:dyDescent="0.2">
      <c r="A5" s="1" t="s">
        <v>8</v>
      </c>
      <c r="B5" s="2" t="s">
        <v>9</v>
      </c>
      <c r="C5" s="15">
        <v>8014</v>
      </c>
      <c r="D5" s="16">
        <v>23.038003794630022</v>
      </c>
      <c r="G5" s="4" t="s">
        <v>8</v>
      </c>
      <c r="H5" s="5" t="s">
        <v>9</v>
      </c>
      <c r="I5" s="17">
        <f>[4]TOTAL_ISSUED!A2-SUM(C2:C4)</f>
        <v>8439</v>
      </c>
      <c r="J5" s="18">
        <f>(I5/$I$6)*100</f>
        <v>23.966942148760332</v>
      </c>
    </row>
    <row r="6" spans="1:10" x14ac:dyDescent="0.2">
      <c r="A6" s="19"/>
      <c r="B6" s="19"/>
      <c r="C6" s="20">
        <f>SUM(C2:C5)</f>
        <v>34786</v>
      </c>
      <c r="D6" s="20">
        <f>SUM(D2:D5)</f>
        <v>100</v>
      </c>
      <c r="I6" s="22">
        <f>SUM(I2:I5)</f>
        <v>35211</v>
      </c>
      <c r="J6" s="22">
        <f>SUM(J2:J5)</f>
        <v>100</v>
      </c>
    </row>
    <row r="14" spans="1:10" x14ac:dyDescent="0.2">
      <c r="H14" s="23"/>
    </row>
    <row r="15" spans="1:10" x14ac:dyDescent="0.2">
      <c r="G15" s="21" t="s">
        <v>10</v>
      </c>
      <c r="H15"/>
      <c r="I15"/>
      <c r="J15"/>
    </row>
    <row r="16" spans="1:10" x14ac:dyDescent="0.2">
      <c r="G16"/>
      <c r="H16"/>
      <c r="I16"/>
      <c r="J16"/>
    </row>
    <row r="17" spans="7:13" x14ac:dyDescent="0.2">
      <c r="G17" s="4" t="s">
        <v>0</v>
      </c>
      <c r="H17" s="5" t="s">
        <v>1</v>
      </c>
      <c r="I17" s="6" t="s">
        <v>2</v>
      </c>
      <c r="J17" s="6" t="s">
        <v>3</v>
      </c>
    </row>
    <row r="18" spans="7:13" x14ac:dyDescent="0.2">
      <c r="G18" s="11" t="s">
        <v>6</v>
      </c>
      <c r="H18" s="12" t="s">
        <v>5</v>
      </c>
      <c r="I18" s="24">
        <f>I2+I3</f>
        <v>5509</v>
      </c>
      <c r="J18" s="14">
        <f>(I18/$I$21)*100</f>
        <v>15.645678907159693</v>
      </c>
    </row>
    <row r="19" spans="7:13" x14ac:dyDescent="0.2">
      <c r="G19" s="11" t="s">
        <v>7</v>
      </c>
      <c r="H19" s="12" t="s">
        <v>5</v>
      </c>
      <c r="I19" s="24">
        <f>I4</f>
        <v>21263</v>
      </c>
      <c r="J19" s="14">
        <f>(I19/$I$21)*100</f>
        <v>60.38737894407997</v>
      </c>
    </row>
    <row r="20" spans="7:13" x14ac:dyDescent="0.2">
      <c r="G20" s="4" t="s">
        <v>8</v>
      </c>
      <c r="H20" s="5" t="s">
        <v>9</v>
      </c>
      <c r="I20" s="25">
        <f>I5</f>
        <v>8439</v>
      </c>
      <c r="J20" s="18">
        <f>(I20/$I$21)*100</f>
        <v>23.966942148760332</v>
      </c>
    </row>
    <row r="21" spans="7:13" x14ac:dyDescent="0.2">
      <c r="G21"/>
      <c r="I21" s="24">
        <f>SUM(I18:I20)</f>
        <v>35211</v>
      </c>
      <c r="J21" s="24">
        <f>SUM(J18:J20)</f>
        <v>100</v>
      </c>
    </row>
    <row r="23" spans="7:13" x14ac:dyDescent="0.2">
      <c r="G23" s="21" t="s">
        <v>11</v>
      </c>
      <c r="M23" s="38">
        <f>100-71.608548931</f>
        <v>28.391451068999999</v>
      </c>
    </row>
    <row r="28" spans="7:13" x14ac:dyDescent="0.2">
      <c r="G28" s="4" t="s">
        <v>0</v>
      </c>
      <c r="H28" s="5" t="s">
        <v>1</v>
      </c>
      <c r="I28" s="6" t="s">
        <v>2</v>
      </c>
      <c r="J28" s="6" t="s">
        <v>3</v>
      </c>
    </row>
    <row r="29" spans="7:13" x14ac:dyDescent="0.2">
      <c r="G29" s="27" t="s">
        <v>6</v>
      </c>
      <c r="H29" s="12" t="s">
        <v>5</v>
      </c>
      <c r="I29" s="24">
        <f>I2+I3</f>
        <v>5509</v>
      </c>
      <c r="J29" s="14">
        <f>(I29/$I$33)*100</f>
        <v>15.645678907159693</v>
      </c>
    </row>
    <row r="30" spans="7:13" x14ac:dyDescent="0.2">
      <c r="G30" s="27" t="s">
        <v>7</v>
      </c>
      <c r="H30" s="12" t="s">
        <v>5</v>
      </c>
      <c r="I30" s="24">
        <f>I4</f>
        <v>21263</v>
      </c>
      <c r="J30" s="14">
        <f>(I30/$I$33)*100</f>
        <v>60.38737894407997</v>
      </c>
    </row>
    <row r="31" spans="7:13" x14ac:dyDescent="0.2">
      <c r="G31" s="28" t="s">
        <v>12</v>
      </c>
      <c r="H31" s="12" t="s">
        <v>9</v>
      </c>
      <c r="I31" s="24">
        <f>I5*((100-M23)/100)</f>
        <v>6043.0454442870905</v>
      </c>
      <c r="J31" s="14">
        <f>(I31/$I$33)*100</f>
        <v>17.162379495859508</v>
      </c>
    </row>
    <row r="32" spans="7:13" x14ac:dyDescent="0.2">
      <c r="G32" s="6" t="s">
        <v>13</v>
      </c>
      <c r="H32" s="5" t="s">
        <v>9</v>
      </c>
      <c r="I32" s="25">
        <f>I5*(M23/100)</f>
        <v>2395.95455571291</v>
      </c>
      <c r="J32" s="18">
        <f>(I32/$I$33)*100</f>
        <v>6.8045626529008265</v>
      </c>
    </row>
    <row r="33" spans="7:10" x14ac:dyDescent="0.2">
      <c r="G33"/>
      <c r="I33" s="24">
        <f>SUM(I29:I32)</f>
        <v>35211</v>
      </c>
      <c r="J33" s="24">
        <f>SUM(J29:J32)</f>
        <v>100</v>
      </c>
    </row>
    <row r="36" spans="7:10" x14ac:dyDescent="0.2">
      <c r="G36" s="29"/>
      <c r="H36" s="29"/>
      <c r="I36" s="29"/>
      <c r="J36" s="29"/>
    </row>
    <row r="37" spans="7:10" x14ac:dyDescent="0.2">
      <c r="G37" s="30"/>
      <c r="H37" s="30"/>
      <c r="I37" s="31" t="s">
        <v>2</v>
      </c>
      <c r="J37" s="31" t="s">
        <v>3</v>
      </c>
    </row>
    <row r="38" spans="7:10" x14ac:dyDescent="0.2">
      <c r="G38" s="32" t="s">
        <v>14</v>
      </c>
      <c r="H38" s="29"/>
      <c r="I38" s="33">
        <f>I30+I31</f>
        <v>27306.045444287091</v>
      </c>
      <c r="J38" s="34">
        <f>(I38/$I$40)*100</f>
        <v>77.549758439939481</v>
      </c>
    </row>
    <row r="39" spans="7:10" x14ac:dyDescent="0.2">
      <c r="G39" s="35" t="s">
        <v>15</v>
      </c>
      <c r="H39" s="30"/>
      <c r="I39" s="36">
        <f>I29+I32</f>
        <v>7904.9545557129095</v>
      </c>
      <c r="J39" s="37">
        <f>(I39/$I$40)*100</f>
        <v>22.450241560060519</v>
      </c>
    </row>
    <row r="40" spans="7:10" x14ac:dyDescent="0.2">
      <c r="G40" s="29"/>
      <c r="H40" s="29"/>
      <c r="I40" s="33">
        <f>SUM(I38:I39)</f>
        <v>35211</v>
      </c>
      <c r="J40" s="33">
        <f>SUM(J38:J39)</f>
        <v>100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C83" sqref="C83"/>
    </sheetView>
  </sheetViews>
  <sheetFormatPr defaultRowHeight="12.75" x14ac:dyDescent="0.2"/>
  <cols>
    <col min="1" max="1" width="22" style="21" bestFit="1" customWidth="1"/>
    <col min="2" max="2" width="13.42578125" style="21" bestFit="1" customWidth="1"/>
    <col min="3" max="3" width="10.140625" style="21" customWidth="1"/>
    <col min="4" max="4" width="10.28515625" style="21" bestFit="1" customWidth="1"/>
    <col min="7" max="7" width="22" style="21" bestFit="1" customWidth="1"/>
    <col min="8" max="8" width="13.42578125" style="21" bestFit="1" customWidth="1"/>
    <col min="9" max="9" width="10.140625" style="21" customWidth="1"/>
    <col min="10" max="10" width="10.28515625" style="21" bestFit="1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 t="s">
        <v>3</v>
      </c>
      <c r="G1" s="4" t="s">
        <v>0</v>
      </c>
      <c r="H1" s="5" t="s">
        <v>1</v>
      </c>
      <c r="I1" s="6" t="s">
        <v>2</v>
      </c>
      <c r="J1" s="6" t="s">
        <v>3</v>
      </c>
    </row>
    <row r="2" spans="1:10" x14ac:dyDescent="0.2">
      <c r="A2" s="7" t="s">
        <v>4</v>
      </c>
      <c r="B2" s="8" t="s">
        <v>5</v>
      </c>
      <c r="C2" s="9">
        <v>474</v>
      </c>
      <c r="D2" s="10">
        <v>1.3354746006254756</v>
      </c>
      <c r="G2" s="11" t="s">
        <v>4</v>
      </c>
      <c r="H2" s="12" t="s">
        <v>5</v>
      </c>
      <c r="I2" s="13">
        <f>C2</f>
        <v>474</v>
      </c>
      <c r="J2" s="14">
        <f>(I2/$I$6)*100</f>
        <v>1.3170691044485814</v>
      </c>
    </row>
    <row r="3" spans="1:10" x14ac:dyDescent="0.2">
      <c r="A3" s="7" t="s">
        <v>6</v>
      </c>
      <c r="B3" s="8" t="s">
        <v>5</v>
      </c>
      <c r="C3" s="9">
        <v>4479</v>
      </c>
      <c r="D3" s="10">
        <v>12.61938973882174</v>
      </c>
      <c r="G3" s="11" t="s">
        <v>6</v>
      </c>
      <c r="H3" s="12" t="s">
        <v>5</v>
      </c>
      <c r="I3" s="13">
        <f>C3</f>
        <v>4479</v>
      </c>
      <c r="J3" s="14">
        <f>(I3/$I$6)*100</f>
        <v>12.445469448998304</v>
      </c>
    </row>
    <row r="4" spans="1:10" x14ac:dyDescent="0.2">
      <c r="A4" s="7" t="s">
        <v>7</v>
      </c>
      <c r="B4" s="8" t="s">
        <v>5</v>
      </c>
      <c r="C4" s="9">
        <v>22913</v>
      </c>
      <c r="D4" s="10">
        <v>64.556391401121346</v>
      </c>
      <c r="G4" s="11" t="s">
        <v>7</v>
      </c>
      <c r="H4" s="12" t="s">
        <v>5</v>
      </c>
      <c r="I4" s="13">
        <f>C4</f>
        <v>22913</v>
      </c>
      <c r="J4" s="14">
        <f>(I4/$I$6)*100</f>
        <v>63.666675928756014</v>
      </c>
    </row>
    <row r="5" spans="1:10" x14ac:dyDescent="0.2">
      <c r="A5" s="1" t="s">
        <v>8</v>
      </c>
      <c r="B5" s="2" t="s">
        <v>9</v>
      </c>
      <c r="C5" s="15">
        <v>7627</v>
      </c>
      <c r="D5" s="16">
        <v>21.488744259431439</v>
      </c>
      <c r="G5" s="4" t="s">
        <v>8</v>
      </c>
      <c r="H5" s="5" t="s">
        <v>9</v>
      </c>
      <c r="I5" s="17">
        <f>[3]TOTAL_ISSUED!A2-SUM(C2:C4)</f>
        <v>8123</v>
      </c>
      <c r="J5" s="18">
        <f>(I5/$I$6)*100</f>
        <v>22.570785517797106</v>
      </c>
    </row>
    <row r="6" spans="1:10" x14ac:dyDescent="0.2">
      <c r="A6" s="19"/>
      <c r="B6" s="19"/>
      <c r="C6" s="20">
        <f>SUM(C2:C5)</f>
        <v>35493</v>
      </c>
      <c r="D6" s="20">
        <f>SUM(D2:D5)</f>
        <v>100</v>
      </c>
      <c r="I6" s="22">
        <f>SUM(I2:I5)</f>
        <v>35989</v>
      </c>
      <c r="J6" s="22">
        <f>SUM(J2:J5)</f>
        <v>100</v>
      </c>
    </row>
    <row r="14" spans="1:10" x14ac:dyDescent="0.2">
      <c r="H14" s="23"/>
    </row>
    <row r="15" spans="1:10" x14ac:dyDescent="0.2">
      <c r="G15" s="21" t="s">
        <v>10</v>
      </c>
      <c r="H15"/>
      <c r="I15"/>
      <c r="J15"/>
    </row>
    <row r="16" spans="1:10" x14ac:dyDescent="0.2">
      <c r="G16"/>
      <c r="H16"/>
      <c r="I16"/>
      <c r="J16"/>
    </row>
    <row r="17" spans="7:13" x14ac:dyDescent="0.2">
      <c r="G17" s="4" t="s">
        <v>0</v>
      </c>
      <c r="H17" s="5" t="s">
        <v>1</v>
      </c>
      <c r="I17" s="6" t="s">
        <v>2</v>
      </c>
      <c r="J17" s="6" t="s">
        <v>3</v>
      </c>
    </row>
    <row r="18" spans="7:13" x14ac:dyDescent="0.2">
      <c r="G18" s="11" t="s">
        <v>6</v>
      </c>
      <c r="H18" s="12" t="s">
        <v>5</v>
      </c>
      <c r="I18" s="24">
        <f>I2+I3</f>
        <v>4953</v>
      </c>
      <c r="J18" s="14">
        <f>(I18/$I$21)*100</f>
        <v>13.762538553446888</v>
      </c>
    </row>
    <row r="19" spans="7:13" x14ac:dyDescent="0.2">
      <c r="G19" s="11" t="s">
        <v>7</v>
      </c>
      <c r="H19" s="12" t="s">
        <v>5</v>
      </c>
      <c r="I19" s="24">
        <f>I4</f>
        <v>22913</v>
      </c>
      <c r="J19" s="14">
        <f>(I19/$I$21)*100</f>
        <v>63.666675928756014</v>
      </c>
    </row>
    <row r="20" spans="7:13" x14ac:dyDescent="0.2">
      <c r="G20" s="4" t="s">
        <v>8</v>
      </c>
      <c r="H20" s="5" t="s">
        <v>9</v>
      </c>
      <c r="I20" s="25">
        <f>I5</f>
        <v>8123</v>
      </c>
      <c r="J20" s="18">
        <f>(I20/$I$21)*100</f>
        <v>22.570785517797106</v>
      </c>
    </row>
    <row r="21" spans="7:13" x14ac:dyDescent="0.2">
      <c r="G21"/>
      <c r="I21" s="24">
        <f>SUM(I18:I20)</f>
        <v>35989</v>
      </c>
      <c r="J21" s="24">
        <f>SUM(J18:J20)</f>
        <v>100</v>
      </c>
    </row>
    <row r="23" spans="7:13" x14ac:dyDescent="0.2">
      <c r="G23" s="21" t="s">
        <v>11</v>
      </c>
      <c r="M23" s="38">
        <f>100-69.944400318</f>
        <v>30.055599681999993</v>
      </c>
    </row>
    <row r="28" spans="7:13" x14ac:dyDescent="0.2">
      <c r="G28" s="4" t="s">
        <v>0</v>
      </c>
      <c r="H28" s="5" t="s">
        <v>1</v>
      </c>
      <c r="I28" s="6" t="s">
        <v>2</v>
      </c>
      <c r="J28" s="6" t="s">
        <v>3</v>
      </c>
    </row>
    <row r="29" spans="7:13" x14ac:dyDescent="0.2">
      <c r="G29" s="27" t="s">
        <v>6</v>
      </c>
      <c r="H29" s="12" t="s">
        <v>5</v>
      </c>
      <c r="I29" s="24">
        <f>I2+I3</f>
        <v>4953</v>
      </c>
      <c r="J29" s="14">
        <f>(I29/$I$33)*100</f>
        <v>13.762538553446888</v>
      </c>
    </row>
    <row r="30" spans="7:13" x14ac:dyDescent="0.2">
      <c r="G30" s="27" t="s">
        <v>7</v>
      </c>
      <c r="H30" s="12" t="s">
        <v>5</v>
      </c>
      <c r="I30" s="24">
        <f>I4</f>
        <v>22913</v>
      </c>
      <c r="J30" s="14">
        <f>(I30/$I$33)*100</f>
        <v>63.666675928756014</v>
      </c>
    </row>
    <row r="31" spans="7:13" x14ac:dyDescent="0.2">
      <c r="G31" s="28" t="s">
        <v>12</v>
      </c>
      <c r="H31" s="12" t="s">
        <v>9</v>
      </c>
      <c r="I31" s="24">
        <f>I5*((100-M23)/100)</f>
        <v>5681.5836378311405</v>
      </c>
      <c r="J31" s="14">
        <f>(I31/$I$33)*100</f>
        <v>15.787000577485177</v>
      </c>
    </row>
    <row r="32" spans="7:13" x14ac:dyDescent="0.2">
      <c r="G32" s="6" t="s">
        <v>13</v>
      </c>
      <c r="H32" s="5" t="s">
        <v>9</v>
      </c>
      <c r="I32" s="25">
        <f>I5*(M23/100)</f>
        <v>2441.4163621688595</v>
      </c>
      <c r="J32" s="18">
        <f>(I32/$I$33)*100</f>
        <v>6.7837849403119268</v>
      </c>
    </row>
    <row r="33" spans="7:10" x14ac:dyDescent="0.2">
      <c r="G33"/>
      <c r="I33" s="24">
        <f>SUM(I29:I32)</f>
        <v>35989</v>
      </c>
      <c r="J33" s="24">
        <f>SUM(J29:J32)</f>
        <v>100</v>
      </c>
    </row>
    <row r="36" spans="7:10" x14ac:dyDescent="0.2">
      <c r="G36" s="29"/>
      <c r="H36" s="29"/>
      <c r="I36" s="29"/>
      <c r="J36" s="29"/>
    </row>
    <row r="37" spans="7:10" x14ac:dyDescent="0.2">
      <c r="G37" s="30"/>
      <c r="H37" s="30"/>
      <c r="I37" s="31" t="s">
        <v>2</v>
      </c>
      <c r="J37" s="31" t="s">
        <v>3</v>
      </c>
    </row>
    <row r="38" spans="7:10" x14ac:dyDescent="0.2">
      <c r="G38" s="32" t="s">
        <v>14</v>
      </c>
      <c r="H38" s="29"/>
      <c r="I38" s="33">
        <f>I30+I31</f>
        <v>28594.58363783114</v>
      </c>
      <c r="J38" s="34">
        <f>(I38/$I$40)*100</f>
        <v>79.453676506241194</v>
      </c>
    </row>
    <row r="39" spans="7:10" x14ac:dyDescent="0.2">
      <c r="G39" s="35" t="s">
        <v>15</v>
      </c>
      <c r="H39" s="30"/>
      <c r="I39" s="36">
        <f>I29+I32</f>
        <v>7394.4163621688595</v>
      </c>
      <c r="J39" s="37">
        <f>(I39/$I$40)*100</f>
        <v>20.546323493758813</v>
      </c>
    </row>
    <row r="40" spans="7:10" x14ac:dyDescent="0.2">
      <c r="G40" s="29"/>
      <c r="H40" s="29"/>
      <c r="I40" s="33">
        <f>SUM(I38:I39)</f>
        <v>35989</v>
      </c>
      <c r="J40" s="33">
        <f>SUM(J38:J39)</f>
        <v>100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workbookViewId="0">
      <selection activeCell="B21" sqref="B21"/>
    </sheetView>
  </sheetViews>
  <sheetFormatPr defaultRowHeight="12.75" x14ac:dyDescent="0.2"/>
  <cols>
    <col min="1" max="1" width="22" style="21" bestFit="1" customWidth="1"/>
    <col min="2" max="2" width="13.42578125" style="21" bestFit="1" customWidth="1"/>
    <col min="3" max="3" width="10.140625" style="21" customWidth="1"/>
    <col min="4" max="4" width="10.28515625" style="21" bestFit="1" customWidth="1"/>
    <col min="7" max="7" width="22" style="21" bestFit="1" customWidth="1"/>
    <col min="8" max="8" width="13.42578125" style="21" bestFit="1" customWidth="1"/>
    <col min="9" max="9" width="10.140625" style="21" customWidth="1"/>
    <col min="10" max="10" width="10.28515625" style="21" bestFit="1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 t="s">
        <v>3</v>
      </c>
      <c r="G1" s="4" t="s">
        <v>0</v>
      </c>
      <c r="H1" s="5" t="s">
        <v>1</v>
      </c>
      <c r="I1" s="6" t="s">
        <v>2</v>
      </c>
      <c r="J1" s="6" t="s">
        <v>3</v>
      </c>
    </row>
    <row r="2" spans="1:10" x14ac:dyDescent="0.2">
      <c r="A2" s="7" t="s">
        <v>4</v>
      </c>
      <c r="B2" s="8" t="s">
        <v>5</v>
      </c>
      <c r="C2" s="9">
        <v>446</v>
      </c>
      <c r="D2" s="10">
        <v>1.2876775609192748</v>
      </c>
      <c r="G2" s="11" t="s">
        <v>4</v>
      </c>
      <c r="H2" s="12" t="s">
        <v>5</v>
      </c>
      <c r="I2" s="13">
        <v>446</v>
      </c>
      <c r="J2" s="14">
        <v>1.2876775609192748</v>
      </c>
    </row>
    <row r="3" spans="1:10" x14ac:dyDescent="0.2">
      <c r="A3" s="7" t="s">
        <v>6</v>
      </c>
      <c r="B3" s="8" t="s">
        <v>5</v>
      </c>
      <c r="C3" s="9">
        <v>5017</v>
      </c>
      <c r="D3" s="10">
        <v>14.48492897563229</v>
      </c>
      <c r="G3" s="11" t="s">
        <v>6</v>
      </c>
      <c r="H3" s="12" t="s">
        <v>5</v>
      </c>
      <c r="I3" s="13">
        <v>5017</v>
      </c>
      <c r="J3" s="14">
        <v>14.48492897563229</v>
      </c>
    </row>
    <row r="4" spans="1:10" x14ac:dyDescent="0.2">
      <c r="A4" s="7" t="s">
        <v>7</v>
      </c>
      <c r="B4" s="8" t="s">
        <v>5</v>
      </c>
      <c r="C4" s="9">
        <v>21656</v>
      </c>
      <c r="D4" s="10">
        <v>62.524540940062359</v>
      </c>
      <c r="G4" s="11" t="s">
        <v>7</v>
      </c>
      <c r="H4" s="12" t="s">
        <v>5</v>
      </c>
      <c r="I4" s="13">
        <v>21656</v>
      </c>
      <c r="J4" s="14">
        <v>62.524540940062359</v>
      </c>
    </row>
    <row r="5" spans="1:10" x14ac:dyDescent="0.2">
      <c r="A5" s="1" t="s">
        <v>8</v>
      </c>
      <c r="B5" s="2" t="s">
        <v>9</v>
      </c>
      <c r="C5" s="15">
        <v>7517</v>
      </c>
      <c r="D5" s="16">
        <v>21.702852523386071</v>
      </c>
      <c r="G5" s="4" t="s">
        <v>8</v>
      </c>
      <c r="H5" s="5" t="s">
        <v>9</v>
      </c>
      <c r="I5" s="17">
        <f>C5+([1]TOTAL_ISSUED!A2-'2015'!C6)</f>
        <v>7801</v>
      </c>
      <c r="J5" s="18">
        <v>21.702852523386071</v>
      </c>
    </row>
    <row r="6" spans="1:10" x14ac:dyDescent="0.2">
      <c r="A6" s="19"/>
      <c r="B6" s="19"/>
      <c r="C6" s="20">
        <f>SUM(C1:C5)</f>
        <v>34636</v>
      </c>
      <c r="D6" s="20">
        <f>SUM(D1:D5)</f>
        <v>100</v>
      </c>
      <c r="I6" s="22">
        <f>SUM(I1:I5)</f>
        <v>34920</v>
      </c>
      <c r="J6" s="22">
        <f>SUM(J1:J5)</f>
        <v>100</v>
      </c>
    </row>
    <row r="14" spans="1:10" x14ac:dyDescent="0.2">
      <c r="B14" s="23"/>
      <c r="H14" s="23"/>
    </row>
    <row r="15" spans="1:10" x14ac:dyDescent="0.2">
      <c r="G15" s="21" t="s">
        <v>10</v>
      </c>
      <c r="H15"/>
      <c r="I15"/>
      <c r="J15"/>
    </row>
    <row r="16" spans="1:10" x14ac:dyDescent="0.2">
      <c r="G16"/>
      <c r="H16"/>
      <c r="I16"/>
      <c r="J16"/>
    </row>
    <row r="17" spans="7:13" x14ac:dyDescent="0.2">
      <c r="G17" s="4" t="s">
        <v>0</v>
      </c>
      <c r="H17" s="5" t="s">
        <v>1</v>
      </c>
      <c r="I17" s="6" t="s">
        <v>2</v>
      </c>
      <c r="J17" s="6" t="s">
        <v>3</v>
      </c>
    </row>
    <row r="18" spans="7:13" x14ac:dyDescent="0.2">
      <c r="G18" s="11" t="s">
        <v>6</v>
      </c>
      <c r="H18" s="12" t="s">
        <v>5</v>
      </c>
      <c r="I18" s="24">
        <f>I2+I3</f>
        <v>5463</v>
      </c>
      <c r="J18" s="14">
        <f>(I18/$I$21)*100</f>
        <v>15.644329896907216</v>
      </c>
    </row>
    <row r="19" spans="7:13" x14ac:dyDescent="0.2">
      <c r="G19" s="11" t="s">
        <v>7</v>
      </c>
      <c r="H19" s="12" t="s">
        <v>5</v>
      </c>
      <c r="I19" s="24">
        <f>I4</f>
        <v>21656</v>
      </c>
      <c r="J19" s="14">
        <f>(I19/$I$21)*100</f>
        <v>62.016036655211913</v>
      </c>
    </row>
    <row r="20" spans="7:13" x14ac:dyDescent="0.2">
      <c r="G20" s="4" t="s">
        <v>8</v>
      </c>
      <c r="H20" s="5" t="s">
        <v>9</v>
      </c>
      <c r="I20" s="25">
        <f>I5</f>
        <v>7801</v>
      </c>
      <c r="J20" s="18">
        <f>(I20/$I$21)*100</f>
        <v>22.339633447880871</v>
      </c>
    </row>
    <row r="21" spans="7:13" x14ac:dyDescent="0.2">
      <c r="G21"/>
      <c r="I21" s="24">
        <f>SUM(I18:I20)</f>
        <v>34920</v>
      </c>
      <c r="J21" s="24">
        <f>SUM(J18:J20)</f>
        <v>100</v>
      </c>
    </row>
    <row r="23" spans="7:13" x14ac:dyDescent="0.2">
      <c r="G23" s="21" t="s">
        <v>11</v>
      </c>
      <c r="M23" s="26">
        <f>100-69.135180521</f>
        <v>30.864819479000005</v>
      </c>
    </row>
    <row r="28" spans="7:13" x14ac:dyDescent="0.2">
      <c r="G28" s="4" t="s">
        <v>0</v>
      </c>
      <c r="H28" s="5" t="s">
        <v>1</v>
      </c>
      <c r="I28" s="6" t="s">
        <v>2</v>
      </c>
      <c r="J28" s="6" t="s">
        <v>3</v>
      </c>
    </row>
    <row r="29" spans="7:13" x14ac:dyDescent="0.2">
      <c r="G29" s="27" t="s">
        <v>6</v>
      </c>
      <c r="H29" s="12" t="s">
        <v>5</v>
      </c>
      <c r="I29" s="24">
        <f>I2+I3</f>
        <v>5463</v>
      </c>
      <c r="J29" s="14">
        <f>(I29/$I$33)*100</f>
        <v>15.644329896907216</v>
      </c>
    </row>
    <row r="30" spans="7:13" x14ac:dyDescent="0.2">
      <c r="G30" s="27" t="s">
        <v>7</v>
      </c>
      <c r="H30" s="12" t="s">
        <v>5</v>
      </c>
      <c r="I30" s="24">
        <f>I4</f>
        <v>21656</v>
      </c>
      <c r="J30" s="14">
        <f>(I30/$I$33)*100</f>
        <v>62.016036655211913</v>
      </c>
    </row>
    <row r="31" spans="7:13" x14ac:dyDescent="0.2">
      <c r="G31" s="28" t="s">
        <v>12</v>
      </c>
      <c r="H31" s="12" t="s">
        <v>9</v>
      </c>
      <c r="I31" s="24">
        <f>I5*((100-M23)/100)</f>
        <v>5393.2354324432099</v>
      </c>
      <c r="J31" s="14">
        <f>(I31/$I$33)*100</f>
        <v>15.444545911922136</v>
      </c>
    </row>
    <row r="32" spans="7:13" x14ac:dyDescent="0.2">
      <c r="G32" s="6" t="s">
        <v>13</v>
      </c>
      <c r="H32" s="5" t="s">
        <v>9</v>
      </c>
      <c r="I32" s="25">
        <f>I5*(M23/100)</f>
        <v>2407.7645675567906</v>
      </c>
      <c r="J32" s="18">
        <f>(I32/$I$33)*100</f>
        <v>6.8950875359587354</v>
      </c>
    </row>
    <row r="33" spans="7:10" x14ac:dyDescent="0.2">
      <c r="G33"/>
      <c r="I33" s="24">
        <f>SUM(I29:I32)</f>
        <v>34920</v>
      </c>
      <c r="J33" s="24">
        <f>SUM(J29:J32)</f>
        <v>100</v>
      </c>
    </row>
    <row r="36" spans="7:10" x14ac:dyDescent="0.2">
      <c r="G36" s="29"/>
      <c r="H36" s="29"/>
      <c r="I36" s="29"/>
      <c r="J36" s="29"/>
    </row>
    <row r="37" spans="7:10" x14ac:dyDescent="0.2">
      <c r="G37" s="30"/>
      <c r="H37" s="30"/>
      <c r="I37" s="31" t="s">
        <v>2</v>
      </c>
      <c r="J37" s="31" t="s">
        <v>3</v>
      </c>
    </row>
    <row r="38" spans="7:10" x14ac:dyDescent="0.2">
      <c r="G38" s="32" t="s">
        <v>14</v>
      </c>
      <c r="H38" s="29"/>
      <c r="I38" s="33">
        <f>I30+I31</f>
        <v>27049.235432443209</v>
      </c>
      <c r="J38" s="34">
        <f>(I38/$I$40)*100</f>
        <v>77.460582567134054</v>
      </c>
    </row>
    <row r="39" spans="7:10" x14ac:dyDescent="0.2">
      <c r="G39" s="35" t="s">
        <v>15</v>
      </c>
      <c r="H39" s="30"/>
      <c r="I39" s="36">
        <f>I29+I32</f>
        <v>7870.764567556791</v>
      </c>
      <c r="J39" s="37">
        <f>(I39/$I$40)*100</f>
        <v>22.539417432865953</v>
      </c>
    </row>
    <row r="40" spans="7:10" x14ac:dyDescent="0.2">
      <c r="G40" s="29"/>
      <c r="H40" s="29"/>
      <c r="I40" s="33">
        <f>SUM(I38:I39)</f>
        <v>34920</v>
      </c>
      <c r="J40" s="33">
        <f>SUM(J38:J39)</f>
        <v>100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0"/>
  <sheetViews>
    <sheetView topLeftCell="A12" workbookViewId="0">
      <selection activeCell="G15" sqref="G15:M40"/>
    </sheetView>
  </sheetViews>
  <sheetFormatPr defaultRowHeight="12.75" x14ac:dyDescent="0.2"/>
  <cols>
    <col min="1" max="1" width="22" style="21" bestFit="1" customWidth="1"/>
    <col min="2" max="2" width="13.42578125" style="21" bestFit="1" customWidth="1"/>
    <col min="3" max="3" width="10.140625" style="21" customWidth="1"/>
    <col min="4" max="4" width="10.28515625" style="21" bestFit="1" customWidth="1"/>
    <col min="7" max="7" width="22" style="21" bestFit="1" customWidth="1"/>
    <col min="8" max="8" width="13.42578125" style="21" bestFit="1" customWidth="1"/>
    <col min="9" max="9" width="10.140625" style="21" customWidth="1"/>
    <col min="10" max="10" width="10.28515625" style="21" bestFit="1" customWidth="1"/>
  </cols>
  <sheetData>
    <row r="1" spans="1:10" x14ac:dyDescent="0.2">
      <c r="A1" s="1" t="s">
        <v>0</v>
      </c>
      <c r="B1" s="2" t="s">
        <v>1</v>
      </c>
      <c r="C1" s="3" t="s">
        <v>2</v>
      </c>
      <c r="D1" s="3" t="s">
        <v>3</v>
      </c>
      <c r="G1" s="4" t="s">
        <v>0</v>
      </c>
      <c r="H1" s="5" t="s">
        <v>1</v>
      </c>
      <c r="I1" s="6" t="s">
        <v>2</v>
      </c>
      <c r="J1" s="6" t="s">
        <v>3</v>
      </c>
    </row>
    <row r="2" spans="1:10" x14ac:dyDescent="0.2">
      <c r="A2" s="7" t="s">
        <v>4</v>
      </c>
      <c r="B2" s="8" t="s">
        <v>5</v>
      </c>
      <c r="C2" s="9">
        <v>346</v>
      </c>
      <c r="D2" s="10">
        <v>1.1347982945227943</v>
      </c>
      <c r="G2" s="11" t="s">
        <v>4</v>
      </c>
      <c r="H2" s="12" t="s">
        <v>5</v>
      </c>
      <c r="I2" s="13">
        <f>C2</f>
        <v>346</v>
      </c>
      <c r="J2" s="14">
        <f>(I2/$I$6)*100</f>
        <v>1.1084059456688877</v>
      </c>
    </row>
    <row r="3" spans="1:10" x14ac:dyDescent="0.2">
      <c r="A3" s="7" t="s">
        <v>6</v>
      </c>
      <c r="B3" s="8" t="s">
        <v>5</v>
      </c>
      <c r="C3" s="9">
        <v>5058</v>
      </c>
      <c r="D3" s="10">
        <v>16.58904558871761</v>
      </c>
      <c r="G3" s="11" t="s">
        <v>6</v>
      </c>
      <c r="H3" s="12" t="s">
        <v>5</v>
      </c>
      <c r="I3" s="13">
        <f>C3</f>
        <v>5058</v>
      </c>
      <c r="J3" s="14">
        <f>(I3/$I$6)*100</f>
        <v>16.203229113275246</v>
      </c>
    </row>
    <row r="4" spans="1:10" x14ac:dyDescent="0.2">
      <c r="A4" s="7" t="s">
        <v>7</v>
      </c>
      <c r="B4" s="8" t="s">
        <v>5</v>
      </c>
      <c r="C4" s="9">
        <v>18450</v>
      </c>
      <c r="D4" s="10">
        <v>60.511643161692355</v>
      </c>
      <c r="G4" s="11" t="s">
        <v>7</v>
      </c>
      <c r="H4" s="12" t="s">
        <v>5</v>
      </c>
      <c r="I4" s="13">
        <f>C4</f>
        <v>18450</v>
      </c>
      <c r="J4" s="14">
        <f>(I4/$I$6)*100</f>
        <v>59.104305484366989</v>
      </c>
    </row>
    <row r="5" spans="1:10" x14ac:dyDescent="0.2">
      <c r="A5" s="1" t="s">
        <v>8</v>
      </c>
      <c r="B5" s="2" t="s">
        <v>9</v>
      </c>
      <c r="C5" s="15">
        <v>6636</v>
      </c>
      <c r="D5" s="16">
        <v>21.764512955067236</v>
      </c>
      <c r="G5" s="4" t="s">
        <v>8</v>
      </c>
      <c r="H5" s="5" t="s">
        <v>9</v>
      </c>
      <c r="I5" s="17">
        <f>[2]TOTAL_ISSUED!A2-SUM(C2:C4)</f>
        <v>7362</v>
      </c>
      <c r="J5" s="18">
        <f>(I5/$I$6)*100</f>
        <v>23.584059456688877</v>
      </c>
    </row>
    <row r="6" spans="1:10" x14ac:dyDescent="0.2">
      <c r="A6" s="19"/>
      <c r="B6" s="19"/>
      <c r="C6" s="20"/>
      <c r="D6" s="20"/>
      <c r="I6" s="22">
        <f>SUM(I2:I5)</f>
        <v>31216</v>
      </c>
      <c r="J6" s="22">
        <f>SUM(J2:J5)</f>
        <v>100</v>
      </c>
    </row>
    <row r="14" spans="1:10" x14ac:dyDescent="0.2">
      <c r="B14" s="23"/>
      <c r="H14" s="23"/>
    </row>
    <row r="15" spans="1:10" x14ac:dyDescent="0.2">
      <c r="G15" s="21" t="s">
        <v>10</v>
      </c>
      <c r="H15"/>
      <c r="I15"/>
      <c r="J15"/>
    </row>
    <row r="16" spans="1:10" x14ac:dyDescent="0.2">
      <c r="G16"/>
      <c r="H16"/>
      <c r="I16"/>
      <c r="J16"/>
    </row>
    <row r="17" spans="7:13" x14ac:dyDescent="0.2">
      <c r="G17" s="4" t="s">
        <v>0</v>
      </c>
      <c r="H17" s="5" t="s">
        <v>1</v>
      </c>
      <c r="I17" s="6" t="s">
        <v>2</v>
      </c>
      <c r="J17" s="6" t="s">
        <v>3</v>
      </c>
    </row>
    <row r="18" spans="7:13" x14ac:dyDescent="0.2">
      <c r="G18" s="11" t="s">
        <v>6</v>
      </c>
      <c r="H18" s="12" t="s">
        <v>5</v>
      </c>
      <c r="I18" s="24">
        <f>I2+I3</f>
        <v>5404</v>
      </c>
      <c r="J18" s="14">
        <f>(I18/$I$21)*100</f>
        <v>17.31163505894413</v>
      </c>
    </row>
    <row r="19" spans="7:13" x14ac:dyDescent="0.2">
      <c r="G19" s="11" t="s">
        <v>7</v>
      </c>
      <c r="H19" s="12" t="s">
        <v>5</v>
      </c>
      <c r="I19" s="24">
        <f>I4</f>
        <v>18450</v>
      </c>
      <c r="J19" s="14">
        <f>(I19/$I$21)*100</f>
        <v>59.104305484366989</v>
      </c>
    </row>
    <row r="20" spans="7:13" x14ac:dyDescent="0.2">
      <c r="G20" s="4" t="s">
        <v>8</v>
      </c>
      <c r="H20" s="5" t="s">
        <v>9</v>
      </c>
      <c r="I20" s="25">
        <f>I5</f>
        <v>7362</v>
      </c>
      <c r="J20" s="18">
        <f>(I20/$I$21)*100</f>
        <v>23.584059456688877</v>
      </c>
    </row>
    <row r="21" spans="7:13" x14ac:dyDescent="0.2">
      <c r="G21"/>
      <c r="I21" s="24">
        <f>SUM(I18:I20)</f>
        <v>31216</v>
      </c>
      <c r="J21" s="24">
        <f>SUM(J18:J20)</f>
        <v>100</v>
      </c>
    </row>
    <row r="23" spans="7:13" x14ac:dyDescent="0.2">
      <c r="G23" s="21" t="s">
        <v>11</v>
      </c>
      <c r="M23" s="38">
        <f>100-70.7682</f>
        <v>29.231800000000007</v>
      </c>
    </row>
    <row r="28" spans="7:13" x14ac:dyDescent="0.2">
      <c r="G28" s="4" t="s">
        <v>0</v>
      </c>
      <c r="H28" s="5" t="s">
        <v>1</v>
      </c>
      <c r="I28" s="6" t="s">
        <v>2</v>
      </c>
      <c r="J28" s="6" t="s">
        <v>3</v>
      </c>
    </row>
    <row r="29" spans="7:13" x14ac:dyDescent="0.2">
      <c r="G29" s="27" t="s">
        <v>6</v>
      </c>
      <c r="H29" s="12" t="s">
        <v>5</v>
      </c>
      <c r="I29" s="24">
        <f>I2+I3</f>
        <v>5404</v>
      </c>
      <c r="J29" s="14">
        <f>(I29/$I$33)*100</f>
        <v>17.31163505894413</v>
      </c>
    </row>
    <row r="30" spans="7:13" x14ac:dyDescent="0.2">
      <c r="G30" s="27" t="s">
        <v>7</v>
      </c>
      <c r="H30" s="12" t="s">
        <v>5</v>
      </c>
      <c r="I30" s="24">
        <f>I4</f>
        <v>18450</v>
      </c>
      <c r="J30" s="14">
        <f>(I30/$I$33)*100</f>
        <v>59.104305484366989</v>
      </c>
    </row>
    <row r="31" spans="7:13" x14ac:dyDescent="0.2">
      <c r="G31" s="28" t="s">
        <v>12</v>
      </c>
      <c r="H31" s="12" t="s">
        <v>9</v>
      </c>
      <c r="I31" s="24">
        <f>I5*((100-M23)/100)</f>
        <v>5209.9548839999998</v>
      </c>
      <c r="J31" s="14">
        <f>(I31/$I$33)*100</f>
        <v>16.6900143644285</v>
      </c>
    </row>
    <row r="32" spans="7:13" x14ac:dyDescent="0.2">
      <c r="G32" s="6" t="s">
        <v>13</v>
      </c>
      <c r="H32" s="5" t="s">
        <v>9</v>
      </c>
      <c r="I32" s="25">
        <f>I5*(M23/100)</f>
        <v>2152.0451160000007</v>
      </c>
      <c r="J32" s="18">
        <f>(I32/$I$33)*100</f>
        <v>6.8940450922603809</v>
      </c>
    </row>
    <row r="33" spans="7:10" x14ac:dyDescent="0.2">
      <c r="G33"/>
      <c r="I33" s="24">
        <f>SUM(I29:I32)</f>
        <v>31216</v>
      </c>
      <c r="J33" s="24">
        <f>SUM(J29:J32)</f>
        <v>100.00000000000001</v>
      </c>
    </row>
    <row r="36" spans="7:10" x14ac:dyDescent="0.2">
      <c r="G36" s="29"/>
      <c r="H36" s="29"/>
      <c r="I36" s="29"/>
      <c r="J36" s="29"/>
    </row>
    <row r="37" spans="7:10" x14ac:dyDescent="0.2">
      <c r="G37" s="30"/>
      <c r="H37" s="30"/>
      <c r="I37" s="31" t="s">
        <v>2</v>
      </c>
      <c r="J37" s="31" t="s">
        <v>3</v>
      </c>
    </row>
    <row r="38" spans="7:10" x14ac:dyDescent="0.2">
      <c r="G38" s="32" t="s">
        <v>14</v>
      </c>
      <c r="H38" s="29"/>
      <c r="I38" s="33">
        <f>I30+I31</f>
        <v>23659.954883999999</v>
      </c>
      <c r="J38" s="34">
        <f>(I38/$I$40)*100</f>
        <v>75.794319848795482</v>
      </c>
    </row>
    <row r="39" spans="7:10" x14ac:dyDescent="0.2">
      <c r="G39" s="35" t="s">
        <v>15</v>
      </c>
      <c r="H39" s="30"/>
      <c r="I39" s="36">
        <f>I29+I32</f>
        <v>7556.0451160000011</v>
      </c>
      <c r="J39" s="37">
        <f>(I39/$I$40)*100</f>
        <v>24.205680151204515</v>
      </c>
    </row>
    <row r="40" spans="7:10" x14ac:dyDescent="0.2">
      <c r="G40" s="29"/>
      <c r="H40" s="29"/>
      <c r="I40" s="33">
        <f>SUM(I38:I39)</f>
        <v>31216</v>
      </c>
      <c r="J40" s="33">
        <f>SUM(J38:J39)</f>
        <v>100</v>
      </c>
    </row>
  </sheetData>
  <pageMargins left="0.75" right="0.75" top="1" bottom="1" header="0.5" footer="0.5"/>
  <headerFooter alignWithMargins="0">
    <oddHeader>&amp;A</oddHeader>
    <oddFooter>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2013</vt:lpstr>
      <vt:lpstr>2014</vt:lpstr>
      <vt:lpstr>2015</vt:lpstr>
      <vt:lpstr>2016</vt:lpstr>
      <vt:lpstr>'2013'!SUMMARY_RESPONSE</vt:lpstr>
      <vt:lpstr>'2014'!SUMMARY_RESPONSE</vt:lpstr>
      <vt:lpstr>'2016'!SUMMARY_RESPONSE</vt:lpstr>
      <vt:lpstr>SUMMARY_RESPONSE</vt:lpstr>
    </vt:vector>
  </TitlesOfParts>
  <Company>Alaska Dept of Fish and Game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</dc:creator>
  <cp:lastModifiedBy>Pat</cp:lastModifiedBy>
  <dcterms:created xsi:type="dcterms:W3CDTF">2017-01-12T20:24:34Z</dcterms:created>
  <dcterms:modified xsi:type="dcterms:W3CDTF">2017-01-12T22:04:56Z</dcterms:modified>
</cp:coreProperties>
</file>