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1"/>
  </bookViews>
  <sheets>
    <sheet name="Netting Effort" sheetId="1" r:id="rId1"/>
    <sheet name="eDNA Effor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16" i="1" l="1"/>
  <c r="G22" i="2" l="1"/>
  <c r="G21" i="2"/>
  <c r="G20" i="2"/>
  <c r="I20" i="2" l="1"/>
  <c r="L20" i="2" s="1"/>
  <c r="N20" i="2" s="1"/>
  <c r="I21" i="2" l="1"/>
  <c r="L21" i="2" s="1"/>
  <c r="N21" i="2" s="1"/>
  <c r="C11" i="1"/>
  <c r="I22" i="2" l="1"/>
  <c r="L22" i="2" s="1"/>
  <c r="N22" i="2" s="1"/>
  <c r="C20" i="2" s="1"/>
  <c r="C13" i="1"/>
  <c r="C14" i="1" s="1"/>
</calcChain>
</file>

<file path=xl/sharedStrings.xml><?xml version="1.0" encoding="utf-8"?>
<sst xmlns="http://schemas.openxmlformats.org/spreadsheetml/2006/main" count="55" uniqueCount="50">
  <si>
    <t>Inputs:</t>
  </si>
  <si>
    <t>Desired Prob. Of Detection</t>
  </si>
  <si>
    <t>Population Size</t>
  </si>
  <si>
    <t>Net-Hours</t>
  </si>
  <si>
    <t>Number of Nets:</t>
  </si>
  <si>
    <t xml:space="preserve">Soak Time (hrs): </t>
  </si>
  <si>
    <t xml:space="preserve">Soak Time (days): </t>
  </si>
  <si>
    <t>Outputs:</t>
  </si>
  <si>
    <t>Surface Acres (Entire Lake)</t>
  </si>
  <si>
    <t>1 - prob(detect) = prob(fail to detect) = exp(-K*E)^N where E is net-hours/acre -&gt; solved for net-hours</t>
  </si>
  <si>
    <t xml:space="preserve">Assumptions: </t>
  </si>
  <si>
    <t>10m</t>
  </si>
  <si>
    <t>40m</t>
  </si>
  <si>
    <t>P(detect, 1 sample, 1 fish)</t>
  </si>
  <si>
    <t>1m^2 = 0.000247105 Acres</t>
  </si>
  <si>
    <t>Prob of detecting a pike 1-10 m from sample</t>
  </si>
  <si>
    <t>Prob of detecting a pike 10-40 m from sample</t>
  </si>
  <si>
    <t>1m</t>
  </si>
  <si>
    <t>Radius</t>
  </si>
  <si>
    <t>Surface Acres (Entire lake or littoral zone)</t>
  </si>
  <si>
    <t>Area of Circle</t>
  </si>
  <si>
    <t>Convert intersections to conditional probs, P(A &amp; B) = P(A|B)*P(B)</t>
  </si>
  <si>
    <t>Note: If pike are grouped and we wish to treat each group as the detectable unit, change the population size to the number of groups.</t>
  </si>
  <si>
    <t xml:space="preserve">Computations based on the assumption that fishing represents a poisson process. </t>
  </si>
  <si>
    <t>Effort Calculation:</t>
  </si>
  <si>
    <t>Assumptions:</t>
  </si>
  <si>
    <t>Prob of detecting a pike &lt; 1 m from sample</t>
  </si>
  <si>
    <t>So P(at least 1 positive) = 1 - (1-p)^N and solve for N</t>
  </si>
  <si>
    <t xml:space="preserve">Given there is a population of fish and the probability of detection is the same for each sample, then the number of positive samples ~ Bin(N, p) </t>
  </si>
  <si>
    <t>Calculating P(detect):</t>
  </si>
  <si>
    <t>Area Calculations:</t>
  </si>
  <si>
    <t>Consequence of Assumptions:</t>
  </si>
  <si>
    <t>Area of Circular Ring</t>
  </si>
  <si>
    <t>1. All samples are taken at least 40 meters away from one another.</t>
  </si>
  <si>
    <t>4. No false detections.</t>
  </si>
  <si>
    <t>The probability a pike is present in a region is the proportion of total area that region represents.</t>
  </si>
  <si>
    <t>3. Each pike is equally likely to be anywhere in the region. This region can be the entire lake or the littoral zone. Must enter acreage for the zone you choose.</t>
  </si>
  <si>
    <t>Proportion of Total Area = probability a pike is within this distance from sample</t>
  </si>
  <si>
    <t>Negligible</t>
  </si>
  <si>
    <t>Estimating Required Net-Hours</t>
  </si>
  <si>
    <t>Estimating Required Number of eDNA Samples</t>
  </si>
  <si>
    <t>P(detect) = P(detect &amp; present in region 1) + P(detect &amp; in region 2) + P(detect &amp; in region 3) by law of total probability</t>
  </si>
  <si>
    <t>Conditional probs are given as inputs. Probability the fish is present in region is the proportion of area that region represents</t>
  </si>
  <si>
    <t>Probability of detection using both netting and eDNA:</t>
  </si>
  <si>
    <t>(changing the desired probability of detection on either sheet will change this value)</t>
  </si>
  <si>
    <t>Catchability coefficient (estimated to be .02) was estimated using a hiearchical version of Leslie's regression method (Seber 1982, pg 297). This version was originally used in the Tote Road treatment plan.</t>
  </si>
  <si>
    <t>2. The probabilities of detecting a pike are as listed in the inputs and zero beyond 40m (no estimates available &gt; 40m). Default inputs are from Dunker et. al. 2016</t>
  </si>
  <si>
    <t>Note on Sampling:</t>
  </si>
  <si>
    <t xml:space="preserve"> Random or systematic sampling is not theoretically required, so discretion can be used in choosing sampling locations. These calculations just require the sampling locations be more than 40m apart.</t>
  </si>
  <si>
    <t>Numer of Samples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</si>
</sst>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 applyFill="1" applyBorder="1"/>
    <xf numFmtId="0" fontId="3" fillId="0" borderId="0" xfId="0" applyFont="1"/>
    <xf numFmtId="0" fontId="4" fillId="0" borderId="0" xfId="0" applyFont="1"/>
    <xf numFmtId="166" fontId="2" fillId="0" borderId="1" xfId="0" applyNumberFormat="1" applyFont="1" applyFill="1" applyBorder="1"/>
    <xf numFmtId="0" fontId="4" fillId="0" borderId="3" xfId="0" applyFont="1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2" fontId="4" fillId="0" borderId="0" xfId="0" applyNumberFormat="1" applyFont="1" applyBorder="1"/>
    <xf numFmtId="165" fontId="4" fillId="0" borderId="0" xfId="0" applyNumberFormat="1" applyFont="1" applyBorder="1"/>
    <xf numFmtId="2" fontId="4" fillId="0" borderId="8" xfId="0" applyNumberFormat="1" applyFont="1" applyBorder="1"/>
    <xf numFmtId="165" fontId="4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/>
    <xf numFmtId="0" fontId="0" fillId="0" borderId="5" xfId="0" applyBorder="1"/>
    <xf numFmtId="0" fontId="0" fillId="0" borderId="7" xfId="0" applyBorder="1"/>
    <xf numFmtId="0" fontId="4" fillId="0" borderId="8" xfId="0" applyFont="1" applyBorder="1"/>
    <xf numFmtId="1" fontId="2" fillId="0" borderId="1" xfId="0" applyNumberFormat="1" applyFont="1" applyFill="1" applyBorder="1"/>
    <xf numFmtId="1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104779</xdr:colOff>
      <xdr:row>15</xdr:row>
      <xdr:rowOff>142875</xdr:rowOff>
    </xdr:from>
    <xdr:to>
      <xdr:col>3</xdr:col>
      <xdr:colOff>457200</xdr:colOff>
      <xdr:row>15</xdr:row>
      <xdr:rowOff>142876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D4B36C-1B15-4278-8627-F35B65CDD576}"/>
            </a:ext>
          </a:extLst>
        </xdr:cNvPr>
        <xdr:cNvCxnSpPr/>
      </xdr:nvCxnSpPr>
      <xdr:spPr>
        <a:xfrm flipH="1">
          <a:off x="5438779" y="3629025"/>
          <a:ext cx="35242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114300</xdr:rowOff>
    </xdr:from>
    <xdr:to>
      <xdr:col>4</xdr:col>
      <xdr:colOff>647700</xdr:colOff>
      <xdr:row>4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3A2729-97E5-4C91-B130-48FE9710FAAC}"/>
            </a:ext>
          </a:extLst>
        </xdr:cNvPr>
        <xdr:cNvCxnSpPr/>
      </xdr:nvCxnSpPr>
      <xdr:spPr>
        <a:xfrm>
          <a:off x="5581650" y="923925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152403</xdr:colOff>
      <xdr:row>19</xdr:row>
      <xdr:rowOff>123825</xdr:rowOff>
    </xdr:from>
    <xdr:to>
      <xdr:col>14</xdr:col>
      <xdr:colOff>514350</xdr:colOff>
      <xdr:row>19</xdr:row>
      <xdr:rowOff>123826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8D26DA9-38A0-4611-B9D6-082F728DBA86}"/>
            </a:ext>
          </a:extLst>
        </xdr:cNvPr>
        <xdr:cNvCxnSpPr/>
      </xdr:nvCxnSpPr>
      <xdr:spPr>
        <a:xfrm flipH="1">
          <a:off x="14678028" y="4229100"/>
          <a:ext cx="36194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6</xdr:row>
      <xdr:rowOff>95250</xdr:rowOff>
    </xdr:from>
    <xdr:to>
      <xdr:col>4</xdr:col>
      <xdr:colOff>647700</xdr:colOff>
      <xdr:row>6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AF98F90-EBC8-4277-BBB4-79DB65095545}"/>
            </a:ext>
          </a:extLst>
        </xdr:cNvPr>
        <xdr:cNvCxnSpPr/>
      </xdr:nvCxnSpPr>
      <xdr:spPr>
        <a:xfrm>
          <a:off x="5581650" y="1381125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workbookViewId="0">
      <selection activeCell="C16" sqref="C16"/>
    </sheetView>
  </sheetViews>
  <sheetFormatPr defaultRowHeight="15" x14ac:dyDescent="0.25"/>
  <cols>
    <col min="2" max="2" width="61.28515625" bestFit="1" customWidth="1"/>
    <col min="3" max="3" width="9.5703125" customWidth="1"/>
  </cols>
  <sheetData>
    <row r="1" spans="2:16" ht="18.75" x14ac:dyDescent="0.3">
      <c r="B1" s="1" t="s">
        <v>39</v>
      </c>
    </row>
    <row r="3" spans="2:16" ht="15.75" x14ac:dyDescent="0.25">
      <c r="E3" s="8" t="s">
        <v>25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ht="18.75" x14ac:dyDescent="0.3">
      <c r="B4" s="1" t="s">
        <v>0</v>
      </c>
      <c r="C4" s="2"/>
      <c r="E4" s="9"/>
      <c r="F4" s="9" t="s">
        <v>23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ht="18.75" x14ac:dyDescent="0.3">
      <c r="B5" s="2" t="s">
        <v>8</v>
      </c>
      <c r="C5" s="3">
        <v>76</v>
      </c>
      <c r="E5" s="9"/>
      <c r="F5" s="9" t="s">
        <v>45</v>
      </c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 ht="18.75" x14ac:dyDescent="0.3">
      <c r="B6" s="2" t="s">
        <v>1</v>
      </c>
      <c r="C6" s="3">
        <v>0.8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ht="18.75" x14ac:dyDescent="0.3">
      <c r="B7" s="2" t="s">
        <v>2</v>
      </c>
      <c r="C7" s="3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 ht="18.75" x14ac:dyDescent="0.3">
      <c r="B8" s="2" t="s">
        <v>4</v>
      </c>
      <c r="C8" s="3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 ht="18.75" x14ac:dyDescent="0.3">
      <c r="B9" s="2"/>
      <c r="C9" s="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 ht="18.75" x14ac:dyDescent="0.3">
      <c r="B10" s="1" t="s">
        <v>7</v>
      </c>
      <c r="C10" s="2"/>
      <c r="E10" s="8" t="s">
        <v>24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 ht="18.75" x14ac:dyDescent="0.3">
      <c r="B11" s="2" t="s">
        <v>3</v>
      </c>
      <c r="C11" s="4">
        <f>(-LN(1-C6)*C5)/(C7*0.02)</f>
        <v>305.79320336247906</v>
      </c>
      <c r="E11" s="9"/>
      <c r="F11" s="9" t="s">
        <v>9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8.75" x14ac:dyDescent="0.3">
      <c r="B12" s="2"/>
      <c r="C12" s="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8.75" x14ac:dyDescent="0.3">
      <c r="B13" s="2" t="s">
        <v>5</v>
      </c>
      <c r="C13" s="5">
        <f>C11/C8</f>
        <v>30.579320336247907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8.75" x14ac:dyDescent="0.3">
      <c r="B14" s="2" t="s">
        <v>6</v>
      </c>
      <c r="C14" s="6">
        <f>C13/24</f>
        <v>1.2741383473436627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8.75" x14ac:dyDescent="0.3">
      <c r="B15" s="2"/>
      <c r="C15" s="2"/>
    </row>
    <row r="16" spans="2:16" ht="18.75" x14ac:dyDescent="0.3">
      <c r="B16" s="2" t="s">
        <v>43</v>
      </c>
      <c r="C16" s="6">
        <f>'eDNA Effort'!C6+'Netting Effort'!C6 -'eDNA Effort'!C6*'Netting Effort'!C6</f>
        <v>0.96</v>
      </c>
      <c r="E16" t="s">
        <v>44</v>
      </c>
    </row>
    <row r="17" spans="2:2" ht="18.75" x14ac:dyDescent="0.3">
      <c r="B1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tabSelected="1" workbookViewId="0">
      <selection activeCell="C21" sqref="C21"/>
    </sheetView>
  </sheetViews>
  <sheetFormatPr defaultRowHeight="15" x14ac:dyDescent="0.25"/>
  <cols>
    <col min="2" max="2" width="55.85546875" bestFit="1" customWidth="1"/>
    <col min="3" max="3" width="10" customWidth="1"/>
    <col min="5" max="5" width="12.85546875" bestFit="1" customWidth="1"/>
    <col min="7" max="7" width="12.5703125" customWidth="1"/>
    <col min="8" max="8" width="10" customWidth="1"/>
    <col min="9" max="9" width="9.5703125" bestFit="1" customWidth="1"/>
    <col min="11" max="11" width="10" customWidth="1"/>
    <col min="12" max="12" width="29.28515625" bestFit="1" customWidth="1"/>
    <col min="14" max="14" width="8.85546875" customWidth="1"/>
    <col min="16" max="16" width="10.140625" bestFit="1" customWidth="1"/>
    <col min="19" max="19" width="16" customWidth="1"/>
    <col min="20" max="20" width="13.7109375" customWidth="1"/>
  </cols>
  <sheetData>
    <row r="1" spans="2:14" ht="18.75" x14ac:dyDescent="0.3">
      <c r="B1" s="1" t="s">
        <v>40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2:14" ht="15.75" x14ac:dyDescent="0.25">
      <c r="D2" s="9"/>
      <c r="E2" s="8" t="s">
        <v>10</v>
      </c>
      <c r="F2" s="9"/>
      <c r="G2" s="9"/>
      <c r="H2" s="9"/>
      <c r="I2" s="9"/>
      <c r="J2" s="9"/>
      <c r="K2" s="9"/>
      <c r="L2" s="9"/>
      <c r="M2" s="9"/>
      <c r="N2" s="9"/>
    </row>
    <row r="3" spans="2:14" ht="15.75" x14ac:dyDescent="0.25">
      <c r="D3" s="9"/>
      <c r="E3" s="9"/>
      <c r="F3" s="9" t="s">
        <v>33</v>
      </c>
      <c r="G3" s="9"/>
      <c r="H3" s="9"/>
      <c r="I3" s="9"/>
      <c r="J3" s="9"/>
      <c r="K3" s="9"/>
      <c r="L3" s="9"/>
      <c r="M3" s="9"/>
      <c r="N3" s="9"/>
    </row>
    <row r="4" spans="2:14" ht="18.75" x14ac:dyDescent="0.3">
      <c r="B4" s="1" t="s">
        <v>0</v>
      </c>
      <c r="C4" s="2"/>
      <c r="D4" s="9"/>
      <c r="E4" s="9"/>
      <c r="F4" s="9" t="s">
        <v>46</v>
      </c>
      <c r="G4" s="9"/>
      <c r="H4" s="9"/>
      <c r="I4" s="9"/>
      <c r="J4" s="9"/>
      <c r="K4" s="9"/>
      <c r="L4" s="9"/>
      <c r="M4" s="9"/>
      <c r="N4" s="9"/>
    </row>
    <row r="5" spans="2:14" ht="18.75" x14ac:dyDescent="0.3">
      <c r="B5" s="2" t="s">
        <v>19</v>
      </c>
      <c r="C5" s="3">
        <v>76</v>
      </c>
      <c r="D5" s="9"/>
      <c r="E5" s="9"/>
      <c r="F5" s="9" t="s">
        <v>36</v>
      </c>
      <c r="G5" s="9"/>
      <c r="H5" s="9"/>
      <c r="I5" s="9"/>
      <c r="J5" s="9"/>
      <c r="K5" s="9"/>
      <c r="L5" s="9"/>
      <c r="M5" s="9"/>
      <c r="N5" s="9"/>
    </row>
    <row r="6" spans="2:14" ht="18.75" x14ac:dyDescent="0.3">
      <c r="B6" s="2" t="s">
        <v>1</v>
      </c>
      <c r="C6" s="3">
        <v>0.8</v>
      </c>
      <c r="D6" s="9"/>
      <c r="E6" s="9"/>
      <c r="F6" s="9" t="s">
        <v>34</v>
      </c>
      <c r="G6" s="9"/>
      <c r="H6" s="9"/>
      <c r="I6" s="9"/>
      <c r="J6" s="9"/>
      <c r="K6" s="9"/>
      <c r="L6" s="9"/>
      <c r="M6" s="9"/>
      <c r="N6" s="9"/>
    </row>
    <row r="7" spans="2:14" ht="18.75" x14ac:dyDescent="0.3">
      <c r="B7" s="2" t="s">
        <v>2</v>
      </c>
      <c r="C7" s="3">
        <v>20</v>
      </c>
      <c r="D7" s="9"/>
      <c r="E7" s="9"/>
      <c r="F7" s="9" t="s">
        <v>22</v>
      </c>
      <c r="G7" s="9"/>
      <c r="H7" s="9"/>
      <c r="I7" s="9"/>
      <c r="J7" s="9"/>
      <c r="K7" s="9"/>
      <c r="L7" s="9"/>
      <c r="M7" s="9"/>
      <c r="N7" s="9"/>
    </row>
    <row r="8" spans="2:14" ht="18.75" x14ac:dyDescent="0.3">
      <c r="B8" s="7" t="s">
        <v>26</v>
      </c>
      <c r="C8" s="3">
        <v>0.89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14" ht="18.75" x14ac:dyDescent="0.3">
      <c r="B9" s="7" t="s">
        <v>15</v>
      </c>
      <c r="C9" s="3">
        <v>0.56999999999999995</v>
      </c>
      <c r="D9" s="9"/>
      <c r="M9" s="9"/>
      <c r="N9" s="9"/>
    </row>
    <row r="10" spans="2:14" ht="18.75" x14ac:dyDescent="0.3">
      <c r="B10" s="7" t="s">
        <v>16</v>
      </c>
      <c r="C10" s="3">
        <v>0.27</v>
      </c>
      <c r="D10" s="9"/>
      <c r="E10" s="8" t="s">
        <v>31</v>
      </c>
      <c r="F10" s="9"/>
      <c r="G10" s="9"/>
      <c r="H10" s="9"/>
      <c r="I10" s="9"/>
      <c r="J10" s="9"/>
      <c r="K10" s="9"/>
      <c r="L10" s="9"/>
      <c r="M10" s="9"/>
      <c r="N10" s="9"/>
    </row>
    <row r="11" spans="2:14" ht="15.75" x14ac:dyDescent="0.25">
      <c r="D11" s="9"/>
      <c r="E11" s="9"/>
      <c r="F11" s="9" t="s">
        <v>35</v>
      </c>
      <c r="G11" s="9"/>
      <c r="H11" s="9"/>
      <c r="I11" s="9"/>
      <c r="J11" s="9"/>
      <c r="K11" s="9"/>
      <c r="L11" s="9"/>
      <c r="M11" s="9"/>
      <c r="N11" s="9"/>
    </row>
    <row r="12" spans="2:14" ht="15.75" x14ac:dyDescent="0.25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2:14" ht="15.75" x14ac:dyDescent="0.25">
      <c r="D13" s="9"/>
      <c r="E13" s="8" t="s">
        <v>29</v>
      </c>
      <c r="F13" s="9"/>
      <c r="G13" s="9"/>
      <c r="H13" s="9"/>
      <c r="I13" s="9"/>
      <c r="J13" s="9"/>
      <c r="K13" s="9"/>
      <c r="L13" s="9"/>
      <c r="M13" s="9"/>
      <c r="N13" s="9"/>
    </row>
    <row r="14" spans="2:14" ht="15.75" x14ac:dyDescent="0.25">
      <c r="D14" s="9"/>
      <c r="E14" s="9"/>
      <c r="F14" s="9" t="s">
        <v>41</v>
      </c>
      <c r="G14" s="9"/>
      <c r="H14" s="9"/>
      <c r="I14" s="9"/>
      <c r="J14" s="9"/>
      <c r="K14" s="9"/>
      <c r="L14" s="9"/>
      <c r="M14" s="9"/>
      <c r="N14" s="9"/>
    </row>
    <row r="15" spans="2:14" ht="15.75" x14ac:dyDescent="0.25">
      <c r="D15" s="9"/>
      <c r="E15" s="9"/>
      <c r="F15" s="9" t="s">
        <v>21</v>
      </c>
      <c r="G15" s="9"/>
      <c r="H15" s="9"/>
      <c r="I15" s="9"/>
      <c r="J15" s="9"/>
      <c r="K15" s="9"/>
      <c r="L15" s="9"/>
      <c r="M15" s="9"/>
      <c r="N15" s="9"/>
    </row>
    <row r="16" spans="2:14" ht="15.75" x14ac:dyDescent="0.25">
      <c r="D16" s="9"/>
      <c r="E16" s="9"/>
      <c r="F16" s="9" t="s">
        <v>42</v>
      </c>
      <c r="G16" s="9"/>
      <c r="H16" s="9"/>
      <c r="I16" s="9"/>
      <c r="J16" s="9"/>
      <c r="K16" s="9"/>
      <c r="L16" s="9"/>
      <c r="M16" s="9"/>
      <c r="N16" s="9"/>
    </row>
    <row r="17" spans="2:20" ht="15.75" x14ac:dyDescent="0.25"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20" ht="15.75" x14ac:dyDescent="0.25">
      <c r="D18" s="9"/>
      <c r="E18" s="24" t="s">
        <v>30</v>
      </c>
      <c r="F18" s="12"/>
      <c r="G18" s="11"/>
      <c r="H18" s="11"/>
      <c r="I18" s="11"/>
      <c r="J18" s="11"/>
      <c r="K18" s="12"/>
      <c r="L18" s="11">
        <v>2.4710500000000001E-4</v>
      </c>
      <c r="M18" s="11"/>
      <c r="N18" s="12"/>
      <c r="O18" s="12"/>
      <c r="P18" s="12"/>
      <c r="Q18" s="12"/>
      <c r="R18" s="12"/>
      <c r="S18" s="12"/>
      <c r="T18" s="13"/>
    </row>
    <row r="19" spans="2:20" ht="18.75" x14ac:dyDescent="0.3">
      <c r="B19" s="1" t="s">
        <v>7</v>
      </c>
      <c r="D19" s="9"/>
      <c r="E19" s="25"/>
      <c r="F19" s="14" t="s">
        <v>18</v>
      </c>
      <c r="G19" s="14" t="s">
        <v>20</v>
      </c>
      <c r="H19" s="14"/>
      <c r="I19" s="14" t="s">
        <v>32</v>
      </c>
      <c r="J19" s="14"/>
      <c r="K19" s="14"/>
      <c r="L19" s="15" t="s">
        <v>14</v>
      </c>
      <c r="M19" s="14"/>
      <c r="N19" s="14" t="s">
        <v>37</v>
      </c>
      <c r="O19" s="16"/>
      <c r="P19" s="16"/>
      <c r="Q19" s="16"/>
      <c r="R19" s="16"/>
      <c r="S19" s="16"/>
      <c r="T19" s="17"/>
    </row>
    <row r="20" spans="2:20" ht="18.75" x14ac:dyDescent="0.3">
      <c r="B20" s="7" t="s">
        <v>13</v>
      </c>
      <c r="C20" s="10">
        <f>N20*C8 + N21*C9 + N22*C10</f>
        <v>4.7223752601608451E-3</v>
      </c>
      <c r="D20" s="9"/>
      <c r="E20" s="25"/>
      <c r="F20" s="14" t="s">
        <v>17</v>
      </c>
      <c r="G20" s="18">
        <f>PI()*1^2</f>
        <v>3.1415926535897931</v>
      </c>
      <c r="H20" s="18"/>
      <c r="I20" s="18">
        <f>G20</f>
        <v>3.1415926535897931</v>
      </c>
      <c r="J20" s="19"/>
      <c r="K20" s="19"/>
      <c r="L20" s="19">
        <f>I20*L18</f>
        <v>7.7630325266530588E-4</v>
      </c>
      <c r="M20" s="19"/>
      <c r="N20" s="19">
        <f>L20/C5</f>
        <v>1.0214516482438236E-5</v>
      </c>
      <c r="O20" s="16"/>
      <c r="P20" s="16" t="s">
        <v>38</v>
      </c>
      <c r="Q20" s="16"/>
      <c r="R20" s="16"/>
      <c r="S20" s="16"/>
      <c r="T20" s="17"/>
    </row>
    <row r="21" spans="2:20" ht="18.75" x14ac:dyDescent="0.3">
      <c r="B21" s="7" t="s">
        <v>49</v>
      </c>
      <c r="C21" s="28">
        <f>_xlfn.CEILING.MATH((1-EXP(LN(1-C6)/C7))/C20)</f>
        <v>17</v>
      </c>
      <c r="D21" s="9"/>
      <c r="E21" s="25"/>
      <c r="F21" s="14" t="s">
        <v>11</v>
      </c>
      <c r="G21" s="18">
        <f>PI()*10^2</f>
        <v>314.15926535897933</v>
      </c>
      <c r="H21" s="18"/>
      <c r="I21" s="18">
        <f>G21-I20</f>
        <v>311.01767270538954</v>
      </c>
      <c r="J21" s="19"/>
      <c r="K21" s="19"/>
      <c r="L21" s="19">
        <f>I21*L18</f>
        <v>7.6854022013865292E-2</v>
      </c>
      <c r="M21" s="19"/>
      <c r="N21" s="19">
        <f>L21/C5</f>
        <v>1.0112371317613853E-3</v>
      </c>
      <c r="O21" s="16"/>
      <c r="P21" s="16"/>
      <c r="Q21" s="16"/>
      <c r="R21" s="16"/>
      <c r="S21" s="16"/>
      <c r="T21" s="17"/>
    </row>
    <row r="22" spans="2:20" ht="18.75" x14ac:dyDescent="0.3">
      <c r="B22" s="7"/>
      <c r="C22" s="29"/>
      <c r="D22" s="9"/>
      <c r="E22" s="26"/>
      <c r="F22" s="27" t="s">
        <v>12</v>
      </c>
      <c r="G22" s="20">
        <f>PI()*40^2</f>
        <v>5026.5482457436692</v>
      </c>
      <c r="H22" s="20"/>
      <c r="I22" s="20">
        <f>G22-I21-I20</f>
        <v>4712.3889803846896</v>
      </c>
      <c r="J22" s="21"/>
      <c r="K22" s="21"/>
      <c r="L22" s="21">
        <f>I22*L18</f>
        <v>1.1644548789979587</v>
      </c>
      <c r="M22" s="21"/>
      <c r="N22" s="21">
        <f>L22/C5</f>
        <v>1.5321774723657353E-2</v>
      </c>
      <c r="O22" s="22"/>
      <c r="P22" s="22"/>
      <c r="Q22" s="22"/>
      <c r="R22" s="22"/>
      <c r="S22" s="22"/>
      <c r="T22" s="23"/>
    </row>
    <row r="23" spans="2:20" ht="15.75" x14ac:dyDescent="0.2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20" ht="15.75" x14ac:dyDescent="0.25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20" ht="15.75" x14ac:dyDescent="0.25">
      <c r="D25" s="9"/>
      <c r="E25" s="8" t="s">
        <v>24</v>
      </c>
      <c r="F25" s="9"/>
      <c r="G25" s="9"/>
      <c r="H25" s="9"/>
      <c r="I25" s="9"/>
      <c r="J25" s="9"/>
      <c r="K25" s="9"/>
      <c r="L25" s="9"/>
      <c r="M25" s="9"/>
      <c r="N25" s="9"/>
    </row>
    <row r="26" spans="2:20" ht="15.75" x14ac:dyDescent="0.25">
      <c r="D26" s="9"/>
      <c r="F26" s="9" t="s">
        <v>28</v>
      </c>
      <c r="G26" s="9"/>
      <c r="H26" s="9"/>
      <c r="I26" s="9"/>
      <c r="J26" s="9"/>
      <c r="K26" s="9"/>
      <c r="L26" s="9"/>
      <c r="M26" s="9"/>
      <c r="N26" s="9"/>
    </row>
    <row r="27" spans="2:20" ht="15.75" x14ac:dyDescent="0.25">
      <c r="D27" s="9"/>
      <c r="F27" s="9" t="s">
        <v>27</v>
      </c>
      <c r="G27" s="9"/>
      <c r="H27" s="9"/>
      <c r="I27" s="9"/>
      <c r="J27" s="9"/>
      <c r="K27" s="9"/>
      <c r="L27" s="9"/>
      <c r="M27" s="9"/>
      <c r="N27" s="9"/>
    </row>
    <row r="30" spans="2:20" ht="15.75" x14ac:dyDescent="0.25">
      <c r="E30" s="8" t="s">
        <v>47</v>
      </c>
    </row>
    <row r="31" spans="2:20" ht="15.75" x14ac:dyDescent="0.25">
      <c r="F31" s="9" t="s">
        <v>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Netting Effort</vt:lpstr>
      <vt:lpstr>eDNA 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2018-05-02T18:49:29Z</dcterms:modified>
</cp:coreProperties>
</file>