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showInkAnnotation="0"/>
  <xr:revisionPtr revIDLastSave="0" documentId="13_ncr:1_{9D636472-FF8F-4584-9630-CFCA8B2C3E6B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Swap Trade" sheetId="2" r:id="rId1"/>
    <sheet name="Cpn Schedules" sheetId="1" r:id="rId2"/>
    <sheet name="Calculations" sheetId="3" r:id="rId3"/>
    <sheet name="Low Latency Pricing" sheetId="4" r:id="rId4"/>
    <sheet name="Low Latency Risk" sheetId="5" r:id="rId5"/>
  </sheets>
  <definedNames>
    <definedName name="FixedLeg">'Low Latency Pricing'!$N$4:$Q$63</definedName>
    <definedName name="FloatLeg">'Low Latency Pricing'!$S$4:$X$123</definedName>
    <definedName name="ForwardRate">'Low Latency Pricing'!$K$3</definedName>
    <definedName name="InputForwardRate">'Low Latency Pricing'!$F$3</definedName>
    <definedName name="InputZeroRate">'Low Latency Pricing'!$D$3</definedName>
    <definedName name="Randomize">'Low Latency Pricing'!$B$3</definedName>
    <definedName name="ZeroRate">'Low Latency Pricing'!$I$3</definedName>
  </definedNames>
  <calcPr calcId="191029" calcMode="manual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5" l="1" a="1"/>
  <c r="K17" i="5"/>
  <c r="L17" i="5"/>
  <c r="M17" i="5"/>
  <c r="N17" i="5"/>
  <c r="O17" i="5"/>
  <c r="K16" i="5" a="1"/>
  <c r="K16" i="5"/>
  <c r="L16" i="5"/>
  <c r="M16" i="5"/>
  <c r="N16" i="5"/>
  <c r="O16" i="5"/>
  <c r="K15" i="5" a="1"/>
  <c r="K15" i="5"/>
  <c r="L15" i="5"/>
  <c r="M15" i="5"/>
  <c r="N15" i="5"/>
  <c r="O15" i="5"/>
  <c r="K14" i="5" a="1"/>
  <c r="K14" i="5"/>
  <c r="L14" i="5"/>
  <c r="M14" i="5"/>
  <c r="N14" i="5"/>
  <c r="O14" i="5"/>
  <c r="K13" i="5" a="1"/>
  <c r="K13" i="5"/>
  <c r="L13" i="5"/>
  <c r="M13" i="5"/>
  <c r="N13" i="5"/>
  <c r="O13" i="5"/>
  <c r="K12" i="5" a="1"/>
  <c r="K12" i="5"/>
  <c r="L12" i="5"/>
  <c r="M12" i="5"/>
  <c r="N12" i="5"/>
  <c r="O12" i="5"/>
  <c r="K11" i="5" a="1"/>
  <c r="K11" i="5"/>
  <c r="L11" i="5"/>
  <c r="M11" i="5"/>
  <c r="N11" i="5"/>
  <c r="O11" i="5"/>
  <c r="I60" i="2"/>
  <c r="I59" i="2"/>
  <c r="I58" i="2"/>
  <c r="I57" i="2"/>
  <c r="I56" i="2"/>
  <c r="I55" i="2"/>
  <c r="I54" i="2"/>
  <c r="I53" i="2"/>
  <c r="I52" i="2"/>
  <c r="I51" i="2"/>
  <c r="I50" i="2"/>
  <c r="I49" i="2"/>
  <c r="I48" i="2"/>
  <c r="I47" i="2"/>
  <c r="I46" i="2"/>
  <c r="I45" i="2"/>
  <c r="I44" i="2"/>
  <c r="I43" i="2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N60" i="2"/>
  <c r="N59" i="2"/>
  <c r="N58" i="2"/>
  <c r="N57" i="2"/>
  <c r="N56" i="2"/>
  <c r="N55" i="2"/>
  <c r="N54" i="2"/>
  <c r="N53" i="2"/>
  <c r="N52" i="2"/>
  <c r="N51" i="2"/>
  <c r="N50" i="2"/>
  <c r="N49" i="2"/>
  <c r="N48" i="2"/>
  <c r="N47" i="2"/>
  <c r="N46" i="2"/>
  <c r="N45" i="2"/>
  <c r="N44" i="2"/>
  <c r="N43" i="2"/>
  <c r="K3" i="4"/>
  <c r="T4" i="4"/>
  <c r="I3" i="4"/>
  <c r="T7" i="4"/>
  <c r="T23" i="4"/>
  <c r="T39" i="4"/>
  <c r="T55" i="4"/>
  <c r="T71" i="4"/>
  <c r="T87" i="4"/>
  <c r="T103" i="4"/>
  <c r="T119" i="4"/>
  <c r="T84" i="4"/>
  <c r="T104" i="4"/>
  <c r="T50" i="4"/>
  <c r="T102" i="4"/>
  <c r="T12" i="4"/>
  <c r="T28" i="4"/>
  <c r="T44" i="4"/>
  <c r="T60" i="4"/>
  <c r="T92" i="4"/>
  <c r="T62" i="4"/>
  <c r="T118" i="4"/>
  <c r="T17" i="4"/>
  <c r="T33" i="4"/>
  <c r="T49" i="4"/>
  <c r="T65" i="4"/>
  <c r="T81" i="4"/>
  <c r="T97" i="4"/>
  <c r="T113" i="4"/>
  <c r="T10" i="4"/>
  <c r="T26" i="4"/>
  <c r="T54" i="4"/>
  <c r="T94" i="4"/>
  <c r="T11" i="4"/>
  <c r="T27" i="4"/>
  <c r="T43" i="4"/>
  <c r="T59" i="4"/>
  <c r="T75" i="4"/>
  <c r="T91" i="4"/>
  <c r="T107" i="4"/>
  <c r="T123" i="4"/>
  <c r="T88" i="4"/>
  <c r="T112" i="4"/>
  <c r="T58" i="4"/>
  <c r="T110" i="4"/>
  <c r="T16" i="4"/>
  <c r="T32" i="4"/>
  <c r="T48" i="4"/>
  <c r="T64" i="4"/>
  <c r="T108" i="4"/>
  <c r="T78" i="4"/>
  <c r="T5" i="4"/>
  <c r="T21" i="4"/>
  <c r="T37" i="4"/>
  <c r="T53" i="4"/>
  <c r="T69" i="4"/>
  <c r="T85" i="4"/>
  <c r="T101" i="4"/>
  <c r="T117" i="4"/>
  <c r="T14" i="4"/>
  <c r="T30" i="4"/>
  <c r="T66" i="4"/>
  <c r="T106" i="4"/>
  <c r="T15" i="4"/>
  <c r="T31" i="4"/>
  <c r="T47" i="4"/>
  <c r="T63" i="4"/>
  <c r="T79" i="4"/>
  <c r="T95" i="4"/>
  <c r="T111" i="4"/>
  <c r="T72" i="4"/>
  <c r="T96" i="4"/>
  <c r="T116" i="4"/>
  <c r="T70" i="4"/>
  <c r="T122" i="4"/>
  <c r="T20" i="4"/>
  <c r="T36" i="4"/>
  <c r="T52" i="4"/>
  <c r="T68" i="4"/>
  <c r="T120" i="4"/>
  <c r="T82" i="4"/>
  <c r="T9" i="4"/>
  <c r="T25" i="4"/>
  <c r="T41" i="4"/>
  <c r="T57" i="4"/>
  <c r="T73" i="4"/>
  <c r="T89" i="4"/>
  <c r="T105" i="4"/>
  <c r="T121" i="4"/>
  <c r="T18" i="4"/>
  <c r="T34" i="4"/>
  <c r="T74" i="4"/>
  <c r="T114" i="4"/>
  <c r="T19" i="4"/>
  <c r="T83" i="4"/>
  <c r="T100" i="4"/>
  <c r="T24" i="4"/>
  <c r="T46" i="4"/>
  <c r="T45" i="4"/>
  <c r="T109" i="4"/>
  <c r="T86" i="4"/>
  <c r="T35" i="4"/>
  <c r="T99" i="4"/>
  <c r="T38" i="4"/>
  <c r="T40" i="4"/>
  <c r="T98" i="4"/>
  <c r="T61" i="4"/>
  <c r="T6" i="4"/>
  <c r="T51" i="4"/>
  <c r="T115" i="4"/>
  <c r="T90" i="4"/>
  <c r="T56" i="4"/>
  <c r="T13" i="4"/>
  <c r="T77" i="4"/>
  <c r="T22" i="4"/>
  <c r="T67" i="4"/>
  <c r="T76" i="4"/>
  <c r="T8" i="4"/>
  <c r="T80" i="4"/>
  <c r="T29" i="4"/>
  <c r="T93" i="4"/>
  <c r="T42" i="4"/>
  <c r="P25" i="4"/>
  <c r="V6" i="4"/>
  <c r="V101" i="4"/>
  <c r="P12" i="4"/>
  <c r="V119" i="4"/>
  <c r="P32" i="4"/>
  <c r="P23" i="4"/>
  <c r="V70" i="4"/>
  <c r="V21" i="4"/>
  <c r="V85" i="4"/>
  <c r="V66" i="4"/>
  <c r="V120" i="4"/>
  <c r="P35" i="4"/>
  <c r="V73" i="4"/>
  <c r="V82" i="4"/>
  <c r="P24" i="4"/>
  <c r="V97" i="4"/>
  <c r="P40" i="4"/>
  <c r="P47" i="4"/>
  <c r="P62" i="4"/>
  <c r="V98" i="4"/>
  <c r="P60" i="4"/>
  <c r="V25" i="4"/>
  <c r="V107" i="4"/>
  <c r="P14" i="4"/>
  <c r="V79" i="4"/>
  <c r="P53" i="4"/>
  <c r="V80" i="4"/>
  <c r="P33" i="4"/>
  <c r="V78" i="4"/>
  <c r="V87" i="4"/>
  <c r="V56" i="4"/>
  <c r="V30" i="4"/>
  <c r="V93" i="4"/>
  <c r="P16" i="4"/>
  <c r="V52" i="4"/>
  <c r="V24" i="4"/>
  <c r="V109" i="4"/>
  <c r="P57" i="4"/>
  <c r="V114" i="4"/>
  <c r="V37" i="4"/>
  <c r="P29" i="4"/>
  <c r="V45" i="4"/>
  <c r="V104" i="4"/>
  <c r="V117" i="4"/>
  <c r="P11" i="4"/>
  <c r="P48" i="4"/>
  <c r="V94" i="4"/>
  <c r="P44" i="4"/>
  <c r="V59" i="4"/>
  <c r="V90" i="4"/>
  <c r="V51" i="4"/>
  <c r="V31" i="4"/>
  <c r="P26" i="4"/>
  <c r="V19" i="4"/>
  <c r="V113" i="4"/>
  <c r="P18" i="4"/>
  <c r="P8" i="4"/>
  <c r="V111" i="4"/>
  <c r="V14" i="4"/>
  <c r="V43" i="4"/>
  <c r="V36" i="4"/>
  <c r="V35" i="4"/>
  <c r="V62" i="4"/>
  <c r="P30" i="4"/>
  <c r="V75" i="4"/>
  <c r="V8" i="4"/>
  <c r="V10" i="4"/>
  <c r="V50" i="4"/>
  <c r="P9" i="4"/>
  <c r="P43" i="4"/>
  <c r="V92" i="4"/>
  <c r="V26" i="4"/>
  <c r="V112" i="4"/>
  <c r="V88" i="4"/>
  <c r="V22" i="4"/>
  <c r="V106" i="4"/>
  <c r="P22" i="4"/>
  <c r="P6" i="4"/>
  <c r="P52" i="4"/>
  <c r="V54" i="4"/>
  <c r="V27" i="4"/>
  <c r="V103" i="4"/>
  <c r="P31" i="4"/>
  <c r="P20" i="4"/>
  <c r="V13" i="4"/>
  <c r="P46" i="4"/>
  <c r="P50" i="4"/>
  <c r="P39" i="4"/>
  <c r="V9" i="4"/>
  <c r="P10" i="4"/>
  <c r="V122" i="4"/>
  <c r="V81" i="4"/>
  <c r="V18" i="4"/>
  <c r="P34" i="4"/>
  <c r="P51" i="4"/>
  <c r="V57" i="4"/>
  <c r="P15" i="4"/>
  <c r="P27" i="4"/>
  <c r="P49" i="4"/>
  <c r="V105" i="4"/>
  <c r="P56" i="4"/>
  <c r="V48" i="4"/>
  <c r="P38" i="4"/>
  <c r="V91" i="4"/>
  <c r="V102" i="4"/>
  <c r="V74" i="4"/>
  <c r="V32" i="4"/>
  <c r="V29" i="4"/>
  <c r="P63" i="4"/>
  <c r="V17" i="4"/>
  <c r="V33" i="4"/>
  <c r="V12" i="4"/>
  <c r="P59" i="4"/>
  <c r="P5" i="4"/>
  <c r="V118" i="4"/>
  <c r="P21" i="4"/>
  <c r="V16" i="4"/>
  <c r="V15" i="4"/>
  <c r="V65" i="4"/>
  <c r="V72" i="4"/>
  <c r="V53" i="4"/>
  <c r="V5" i="4"/>
  <c r="P7" i="4"/>
  <c r="V83" i="4"/>
  <c r="V55" i="4"/>
  <c r="V71" i="4"/>
  <c r="V84" i="4"/>
  <c r="V41" i="4"/>
  <c r="V86" i="4"/>
  <c r="V116" i="4"/>
  <c r="V60" i="4"/>
  <c r="V76" i="4"/>
  <c r="V38" i="4"/>
  <c r="V95" i="4"/>
  <c r="P19" i="4"/>
  <c r="P54" i="4"/>
  <c r="V23" i="4"/>
  <c r="V89" i="4"/>
  <c r="P55" i="4"/>
  <c r="P45" i="4"/>
  <c r="P37" i="4"/>
  <c r="P13" i="4"/>
  <c r="V63" i="4"/>
  <c r="V123" i="4"/>
  <c r="V34" i="4"/>
  <c r="V49" i="4"/>
  <c r="V20" i="4"/>
  <c r="V110" i="4"/>
  <c r="P61" i="4"/>
  <c r="V64" i="4"/>
  <c r="V121" i="4"/>
  <c r="V67" i="4"/>
  <c r="V77" i="4"/>
  <c r="P58" i="4"/>
  <c r="V46" i="4"/>
  <c r="V44" i="4"/>
  <c r="V69" i="4"/>
  <c r="V42" i="4"/>
  <c r="V61" i="4"/>
  <c r="V99" i="4"/>
  <c r="V68" i="4"/>
  <c r="V100" i="4"/>
  <c r="P41" i="4"/>
  <c r="V40" i="4"/>
  <c r="P36" i="4"/>
  <c r="V7" i="4"/>
  <c r="V96" i="4"/>
  <c r="V11" i="4"/>
  <c r="V28" i="4"/>
  <c r="V47" i="4"/>
  <c r="P17" i="4"/>
  <c r="P42" i="4"/>
  <c r="V39" i="4"/>
  <c r="P28" i="4"/>
  <c r="V115" i="4"/>
  <c r="V58" i="4"/>
  <c r="V108" i="4"/>
  <c r="V4" i="4"/>
  <c r="P4" i="4"/>
  <c r="W7" i="4"/>
  <c r="Q4" i="4"/>
  <c r="Q5" i="4"/>
  <c r="L7" i="4"/>
  <c r="Q7" i="4"/>
  <c r="L8" i="4"/>
  <c r="X7" i="4"/>
  <c r="X4" i="4"/>
  <c r="X8" i="4"/>
  <c r="X12" i="4"/>
  <c r="X16" i="4"/>
  <c r="X20" i="4"/>
  <c r="X24" i="4"/>
  <c r="X28" i="4"/>
  <c r="X32" i="4"/>
  <c r="X36" i="4"/>
  <c r="X40" i="4"/>
  <c r="X44" i="4"/>
  <c r="X48" i="4"/>
  <c r="X52" i="4"/>
  <c r="X56" i="4"/>
  <c r="X60" i="4"/>
  <c r="X64" i="4"/>
  <c r="X68" i="4"/>
  <c r="X72" i="4"/>
  <c r="X76" i="4"/>
  <c r="X80" i="4"/>
  <c r="X84" i="4"/>
  <c r="X88" i="4"/>
  <c r="X92" i="4"/>
  <c r="X96" i="4"/>
  <c r="X100" i="4"/>
  <c r="X104" i="4"/>
  <c r="X108" i="4"/>
  <c r="X112" i="4"/>
  <c r="X116" i="4"/>
  <c r="X120" i="4"/>
  <c r="X5" i="4"/>
  <c r="X9" i="4"/>
  <c r="X13" i="4"/>
  <c r="X17" i="4"/>
  <c r="X21" i="4"/>
  <c r="X25" i="4"/>
  <c r="X29" i="4"/>
  <c r="X33" i="4"/>
  <c r="X37" i="4"/>
  <c r="X41" i="4"/>
  <c r="X45" i="4"/>
  <c r="X49" i="4"/>
  <c r="X53" i="4"/>
  <c r="X57" i="4"/>
  <c r="X61" i="4"/>
  <c r="X65" i="4"/>
  <c r="X69" i="4"/>
  <c r="X73" i="4"/>
  <c r="X77" i="4"/>
  <c r="X81" i="4"/>
  <c r="X85" i="4"/>
  <c r="X89" i="4"/>
  <c r="X93" i="4"/>
  <c r="X97" i="4"/>
  <c r="X101" i="4"/>
  <c r="X105" i="4"/>
  <c r="X109" i="4"/>
  <c r="X113" i="4"/>
  <c r="X117" i="4"/>
  <c r="X121" i="4"/>
  <c r="X6" i="4"/>
  <c r="X10" i="4"/>
  <c r="X14" i="4"/>
  <c r="X18" i="4"/>
  <c r="X22" i="4"/>
  <c r="X26" i="4"/>
  <c r="X30" i="4"/>
  <c r="X34" i="4"/>
  <c r="X38" i="4"/>
  <c r="X42" i="4"/>
  <c r="X46" i="4"/>
  <c r="X50" i="4"/>
  <c r="X54" i="4"/>
  <c r="X58" i="4"/>
  <c r="X62" i="4"/>
  <c r="X66" i="4"/>
  <c r="X70" i="4"/>
  <c r="X74" i="4"/>
  <c r="X78" i="4"/>
  <c r="X82" i="4"/>
  <c r="X86" i="4"/>
  <c r="X90" i="4"/>
  <c r="X94" i="4"/>
  <c r="X98" i="4"/>
  <c r="X102" i="4"/>
  <c r="X106" i="4"/>
  <c r="X110" i="4"/>
  <c r="X114" i="4"/>
  <c r="X118" i="4"/>
  <c r="X122" i="4"/>
  <c r="X11" i="4"/>
  <c r="X15" i="4"/>
  <c r="X19" i="4"/>
  <c r="X23" i="4"/>
  <c r="X27" i="4"/>
  <c r="X31" i="4"/>
  <c r="X35" i="4"/>
  <c r="X39" i="4"/>
  <c r="X43" i="4"/>
  <c r="X47" i="4"/>
  <c r="X51" i="4"/>
  <c r="X55" i="4"/>
  <c r="X59" i="4"/>
  <c r="X63" i="4"/>
  <c r="X67" i="4"/>
  <c r="X71" i="4"/>
  <c r="X75" i="4"/>
  <c r="X79" i="4"/>
  <c r="X83" i="4"/>
  <c r="X87" i="4"/>
  <c r="X91" i="4"/>
  <c r="X95" i="4"/>
  <c r="X99" i="4"/>
  <c r="X103" i="4"/>
  <c r="X107" i="4"/>
  <c r="X111" i="4"/>
  <c r="X115" i="4"/>
  <c r="X119" i="4"/>
  <c r="X123" i="4"/>
  <c r="W4" i="4"/>
  <c r="W8" i="4"/>
  <c r="W12" i="4"/>
  <c r="W16" i="4"/>
  <c r="W20" i="4"/>
  <c r="W24" i="4"/>
  <c r="W28" i="4"/>
  <c r="W32" i="4"/>
  <c r="W36" i="4"/>
  <c r="W40" i="4"/>
  <c r="W44" i="4"/>
  <c r="W48" i="4"/>
  <c r="W52" i="4"/>
  <c r="W56" i="4"/>
  <c r="W60" i="4"/>
  <c r="W64" i="4"/>
  <c r="W68" i="4"/>
  <c r="W72" i="4"/>
  <c r="W76" i="4"/>
  <c r="W80" i="4"/>
  <c r="W84" i="4"/>
  <c r="W88" i="4"/>
  <c r="W92" i="4"/>
  <c r="W96" i="4"/>
  <c r="W100" i="4"/>
  <c r="W104" i="4"/>
  <c r="W108" i="4"/>
  <c r="W112" i="4"/>
  <c r="W116" i="4"/>
  <c r="W120" i="4"/>
  <c r="W5" i="4"/>
  <c r="W9" i="4"/>
  <c r="W13" i="4"/>
  <c r="W17" i="4"/>
  <c r="W21" i="4"/>
  <c r="W25" i="4"/>
  <c r="W29" i="4"/>
  <c r="W33" i="4"/>
  <c r="W37" i="4"/>
  <c r="W41" i="4"/>
  <c r="W45" i="4"/>
  <c r="W49" i="4"/>
  <c r="W53" i="4"/>
  <c r="W57" i="4"/>
  <c r="W61" i="4"/>
  <c r="W65" i="4"/>
  <c r="W69" i="4"/>
  <c r="W73" i="4"/>
  <c r="W77" i="4"/>
  <c r="W81" i="4"/>
  <c r="W85" i="4"/>
  <c r="W89" i="4"/>
  <c r="W93" i="4"/>
  <c r="W97" i="4"/>
  <c r="W101" i="4"/>
  <c r="W105" i="4"/>
  <c r="W109" i="4"/>
  <c r="W113" i="4"/>
  <c r="W117" i="4"/>
  <c r="W121" i="4"/>
  <c r="W6" i="4"/>
  <c r="W10" i="4"/>
  <c r="W14" i="4"/>
  <c r="W18" i="4"/>
  <c r="W22" i="4"/>
  <c r="W26" i="4"/>
  <c r="W30" i="4"/>
  <c r="W34" i="4"/>
  <c r="W38" i="4"/>
  <c r="W42" i="4"/>
  <c r="W46" i="4"/>
  <c r="W50" i="4"/>
  <c r="W54" i="4"/>
  <c r="W58" i="4"/>
  <c r="W62" i="4"/>
  <c r="W66" i="4"/>
  <c r="W70" i="4"/>
  <c r="W74" i="4"/>
  <c r="W78" i="4"/>
  <c r="W82" i="4"/>
  <c r="W86" i="4"/>
  <c r="W90" i="4"/>
  <c r="W94" i="4"/>
  <c r="W98" i="4"/>
  <c r="W102" i="4"/>
  <c r="W106" i="4"/>
  <c r="W110" i="4"/>
  <c r="W114" i="4"/>
  <c r="W118" i="4"/>
  <c r="W122" i="4"/>
  <c r="W11" i="4"/>
  <c r="W15" i="4"/>
  <c r="W19" i="4"/>
  <c r="W23" i="4"/>
  <c r="W27" i="4"/>
  <c r="W31" i="4"/>
  <c r="W35" i="4"/>
  <c r="W39" i="4"/>
  <c r="W43" i="4"/>
  <c r="W47" i="4"/>
  <c r="W51" i="4"/>
  <c r="W55" i="4"/>
  <c r="W59" i="4"/>
  <c r="W63" i="4"/>
  <c r="W67" i="4"/>
  <c r="W71" i="4"/>
  <c r="W75" i="4"/>
  <c r="W79" i="4"/>
  <c r="W83" i="4"/>
  <c r="W87" i="4"/>
  <c r="W91" i="4"/>
  <c r="W95" i="4"/>
  <c r="W99" i="4"/>
  <c r="W103" i="4"/>
  <c r="W107" i="4"/>
  <c r="W111" i="4"/>
  <c r="W115" i="4"/>
  <c r="W119" i="4"/>
  <c r="W123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9" i="4"/>
  <c r="L9" i="4"/>
  <c r="Q13" i="4"/>
  <c r="L11" i="4"/>
  <c r="Q17" i="4"/>
  <c r="L13" i="4"/>
  <c r="Q21" i="4"/>
  <c r="L15" i="4"/>
  <c r="Q25" i="4"/>
  <c r="L17" i="4"/>
  <c r="Q29" i="4"/>
  <c r="L19" i="4"/>
  <c r="Q33" i="4"/>
  <c r="L21" i="4"/>
  <c r="Q37" i="4"/>
  <c r="Q41" i="4"/>
  <c r="Q45" i="4"/>
  <c r="Q49" i="4"/>
  <c r="Q53" i="4"/>
  <c r="L23" i="4"/>
  <c r="Q57" i="4"/>
  <c r="Q61" i="4"/>
  <c r="Q62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11" i="4"/>
  <c r="L10" i="4"/>
  <c r="Q15" i="4"/>
  <c r="L12" i="4"/>
  <c r="Q19" i="4"/>
  <c r="L14" i="4"/>
  <c r="Q23" i="4"/>
  <c r="L16" i="4"/>
  <c r="Q27" i="4"/>
  <c r="L18" i="4"/>
  <c r="Q31" i="4"/>
  <c r="L20" i="4"/>
  <c r="Q35" i="4"/>
  <c r="Q39" i="4"/>
  <c r="Q43" i="4"/>
  <c r="L22" i="4"/>
  <c r="Q47" i="4"/>
  <c r="Q51" i="4"/>
  <c r="Q55" i="4"/>
  <c r="Q59" i="4"/>
  <c r="Q63" i="4"/>
  <c r="L24" i="4"/>
  <c r="Q60" i="4"/>
  <c r="K21" i="4"/>
  <c r="J21" i="4"/>
  <c r="K13" i="4"/>
  <c r="J13" i="4"/>
  <c r="K7" i="4"/>
  <c r="K23" i="4"/>
  <c r="J23" i="4"/>
  <c r="K19" i="4"/>
  <c r="J19" i="4"/>
  <c r="K15" i="4"/>
  <c r="J15" i="4"/>
  <c r="K11" i="4"/>
  <c r="J11" i="4"/>
  <c r="K17" i="4"/>
  <c r="J17" i="4"/>
  <c r="K9" i="4"/>
  <c r="J9" i="4"/>
  <c r="K24" i="4"/>
  <c r="J24" i="4"/>
  <c r="K20" i="4"/>
  <c r="J20" i="4"/>
  <c r="K16" i="4"/>
  <c r="J16" i="4"/>
  <c r="K12" i="4"/>
  <c r="J12" i="4"/>
  <c r="K8" i="4"/>
  <c r="K22" i="4"/>
  <c r="J22" i="4"/>
  <c r="K18" i="4"/>
  <c r="J18" i="4"/>
  <c r="K14" i="4"/>
  <c r="J14" i="4"/>
  <c r="K10" i="4"/>
  <c r="J10" i="4"/>
  <c r="J8" i="4"/>
  <c r="J7" i="4"/>
</calcChain>
</file>

<file path=xl/sharedStrings.xml><?xml version="1.0" encoding="utf-8"?>
<sst xmlns="http://schemas.openxmlformats.org/spreadsheetml/2006/main" count="659" uniqueCount="278">
  <si>
    <t>Accrual End</t>
  </si>
  <si>
    <t>Fixing Date</t>
  </si>
  <si>
    <t>Payment Date</t>
  </si>
  <si>
    <t>2D</t>
  </si>
  <si>
    <t>3M</t>
  </si>
  <si>
    <t>5D</t>
  </si>
  <si>
    <t>First Fixing Date</t>
  </si>
  <si>
    <t>RFR 3M Floating Coupon</t>
  </si>
  <si>
    <t>Daily Fixing Schedule with Observation Shift</t>
  </si>
  <si>
    <t>&lt;&lt; Fixing Lag</t>
  </si>
  <si>
    <t>Payment Lag &gt;&gt;</t>
  </si>
  <si>
    <t>( Observation Shift )</t>
  </si>
  <si>
    <t>T+2</t>
  </si>
  <si>
    <t>** Accrual Start **</t>
  </si>
  <si>
    <t/>
  </si>
  <si>
    <t>NONE</t>
  </si>
  <si>
    <t>USDOIS</t>
  </si>
  <si>
    <t>USD</t>
  </si>
  <si>
    <t>NATURAL</t>
  </si>
  <si>
    <t>NOTIONAL</t>
  </si>
  <si>
    <t>LEVERAGE</t>
  </si>
  <si>
    <t>PAY</t>
  </si>
  <si>
    <t>RECEIVE</t>
  </si>
  <si>
    <t>2Y</t>
  </si>
  <si>
    <t>MOD_FOLLOWING</t>
  </si>
  <si>
    <t>30/360</t>
  </si>
  <si>
    <t>ACT/360</t>
  </si>
  <si>
    <t>LEG1:FIXED</t>
  </si>
  <si>
    <t>LEG2:FLOAT</t>
  </si>
  <si>
    <t>IN-ADVANCE</t>
  </si>
  <si>
    <t>SHORT START</t>
  </si>
  <si>
    <t>END</t>
  </si>
  <si>
    <t>SEMI-ANNUAL</t>
  </si>
  <si>
    <t>QUARTERLY</t>
  </si>
  <si>
    <t>USD3M</t>
  </si>
  <si>
    <t>-</t>
  </si>
  <si>
    <t>VALUATION CURRENCY</t>
  </si>
  <si>
    <t>LEG CURRENCY</t>
  </si>
  <si>
    <t>LEG TYPE</t>
  </si>
  <si>
    <t>PAY / RECEIVE</t>
  </si>
  <si>
    <t>NOTIONAL EXCHANGE</t>
  </si>
  <si>
    <t>FIXED RATE (%)</t>
  </si>
  <si>
    <t>FLOAT SPREAD (BPS)</t>
  </si>
  <si>
    <t>FRONT STUB INDEX</t>
  </si>
  <si>
    <t>BACK STUB INDEX</t>
  </si>
  <si>
    <t>ACCRUAL FREQUENCY</t>
  </si>
  <si>
    <t>ACCRUAL BUS DAY ADJUSTMENT</t>
  </si>
  <si>
    <t>ACCRUAL CALENDAR</t>
  </si>
  <si>
    <t>ACCRUAL DAYCOUNT</t>
  </si>
  <si>
    <t>PAYMENT FREQUENCY</t>
  </si>
  <si>
    <t>PAYMENT BUS DAY ADJUSTMENT</t>
  </si>
  <si>
    <t>PAYMENT CALENDAR</t>
  </si>
  <si>
    <t>PAYMENT LAG</t>
  </si>
  <si>
    <t>ROLL DAY</t>
  </si>
  <si>
    <t>STUB TYPE</t>
  </si>
  <si>
    <t>FIXING BUS DAY ADJUSTMENT</t>
  </si>
  <si>
    <t>FIXING CALENDAR</t>
  </si>
  <si>
    <t>FIXING LAG</t>
  </si>
  <si>
    <t>FIXING IN-ADVANCE / IN-ARREARS</t>
  </si>
  <si>
    <t>N</t>
  </si>
  <si>
    <t>LIBOR Coupon</t>
  </si>
  <si>
    <t>Fixed Coupon</t>
  </si>
  <si>
    <t>Accrual Start</t>
  </si>
  <si>
    <t>Fixed Leg</t>
  </si>
  <si>
    <t>Float Leg</t>
  </si>
  <si>
    <t>Pay Date</t>
  </si>
  <si>
    <t>s</t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</si>
  <si>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tj )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</si>
  <si>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j</t>
    </r>
  </si>
  <si>
    <r>
      <rPr>
        <sz val="11"/>
        <color theme="0"/>
        <rFont val="Symbol"/>
        <family val="1"/>
        <charset val="2"/>
      </rPr>
      <t>t</t>
    </r>
    <r>
      <rPr>
        <vertAlign val="subscript"/>
        <sz val="11"/>
        <color theme="0"/>
        <rFont val="Calibri"/>
        <family val="2"/>
        <scheme val="minor"/>
      </rPr>
      <t>i</t>
    </r>
  </si>
  <si>
    <r>
      <t>l</t>
    </r>
    <r>
      <rPr>
        <vertAlign val="subscript"/>
        <sz val="11"/>
        <color theme="0"/>
        <rFont val="Calibri"/>
        <family val="2"/>
        <scheme val="minor"/>
      </rPr>
      <t>j-1</t>
    </r>
  </si>
  <si>
    <r>
      <t>r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</si>
  <si>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P( t</t>
    </r>
    <r>
      <rPr>
        <vertAlign val="subscript"/>
        <sz val="11"/>
        <color theme="0"/>
        <rFont val="Calibri"/>
        <family val="2"/>
        <scheme val="minor"/>
      </rPr>
      <t>E</t>
    </r>
    <r>
      <rPr>
        <sz val="11"/>
        <color theme="0"/>
        <rFont val="Calibri"/>
        <family val="2"/>
        <scheme val="minor"/>
      </rPr>
      <t>, t</t>
    </r>
    <r>
      <rPr>
        <vertAlign val="subscript"/>
        <sz val="11"/>
        <color theme="0"/>
        <rFont val="Calibri"/>
        <family val="2"/>
        <scheme val="minor"/>
      </rPr>
      <t>i</t>
    </r>
    <r>
      <rPr>
        <sz val="11"/>
        <color theme="0"/>
        <rFont val="Calibri"/>
        <family val="2"/>
        <scheme val="minor"/>
      </rPr>
      <t xml:space="preserve"> )</t>
    </r>
  </si>
  <si>
    <t>Year Fraction</t>
  </si>
  <si>
    <t>Discount Factor</t>
  </si>
  <si>
    <t>Forward Rate</t>
  </si>
  <si>
    <t>Accrual Period &gt;&gt;</t>
  </si>
  <si>
    <t>USD_SWAP_3M</t>
  </si>
  <si>
    <t>UNADJUSTED</t>
  </si>
  <si>
    <t>STUB INDEX</t>
  </si>
  <si>
    <t>1M</t>
  </si>
  <si>
    <t>6M</t>
  </si>
  <si>
    <t>12M</t>
  </si>
  <si>
    <t>&lt;-- Interpolated Stub Rate</t>
  </si>
  <si>
    <t>BUS DAY ADJUSTMENT</t>
  </si>
  <si>
    <t>MODIFIED_FOLLOWING</t>
  </si>
  <si>
    <t>FOLLOWING</t>
  </si>
  <si>
    <t>PRECEDING</t>
  </si>
  <si>
    <t>MOD_PRECEDING</t>
  </si>
  <si>
    <t>SHORT END</t>
  </si>
  <si>
    <t>LONG START</t>
  </si>
  <si>
    <t>LONG END</t>
  </si>
  <si>
    <r>
      <t xml:space="preserve">SHORT START </t>
    </r>
    <r>
      <rPr>
        <sz val="11"/>
        <color rgb="FF0000FF"/>
        <rFont val="Calibri"/>
        <family val="2"/>
        <scheme val="minor"/>
      </rPr>
      <t>&lt;--- Market Default</t>
    </r>
  </si>
  <si>
    <t>NY+LDN</t>
  </si>
  <si>
    <t>Swap Generator Template</t>
  </si>
  <si>
    <t>Dynamic 
Trade Info</t>
  </si>
  <si>
    <t>Static Data 
+ Schedule Info</t>
  </si>
  <si>
    <t>IMM</t>
  </si>
  <si>
    <t>START</t>
  </si>
  <si>
    <t>EOM</t>
  </si>
  <si>
    <t>Use Maturity Date Number e.g. if Maturity Date Number 21-May-24 then Roll Day = 22</t>
  </si>
  <si>
    <t>Use Effective Date Number e.g. If effective date 21-May-22 then Roll Day = 21</t>
  </si>
  <si>
    <t>IMM Roll Day i.e. 3rd Wednesday</t>
  </si>
  <si>
    <t>End of Month</t>
  </si>
  <si>
    <t>Roll Forwards, but backwards if roll date in the next month</t>
  </si>
  <si>
    <t>Roll Forwards</t>
  </si>
  <si>
    <t>Roll Backwards</t>
  </si>
  <si>
    <t>Roll Backwards, but forwards if roll date in the previous month</t>
  </si>
  <si>
    <t>No Adjustment</t>
  </si>
  <si>
    <t>DAYCOUNT</t>
  </si>
  <si>
    <t>ACT/365</t>
  </si>
  <si>
    <t>ACT/ACT</t>
  </si>
  <si>
    <t>Actual number of coupon days / 360, assumes 360 days in a year</t>
  </si>
  <si>
    <t>Actual number of coupon days / 365, assumes 365 days in a year</t>
  </si>
  <si>
    <t>Actual number of coupon days / Actual number of days in the year</t>
  </si>
  <si>
    <t>Assumes whole months have 30 days and that there are 360 days in the year</t>
  </si>
  <si>
    <t>INITIAL+FINAL</t>
  </si>
  <si>
    <t>FINAL_ONLY</t>
  </si>
  <si>
    <t>INITIAL_ONLY</t>
  </si>
  <si>
    <t>No Notional Exchanges</t>
  </si>
  <si>
    <t>Initial Exchange Only</t>
  </si>
  <si>
    <t>Final Exchange Only</t>
  </si>
  <si>
    <t>Initial + Final Exchanges (including intermediate exchanges if amortizing)</t>
  </si>
  <si>
    <t>1 - 31</t>
  </si>
  <si>
    <t>Specify day of the month from 1 to 31</t>
  </si>
  <si>
    <t>FORECAST INDEX</t>
  </si>
  <si>
    <t>DISCOUNT INDEX</t>
  </si>
  <si>
    <t>INDEX COMPOUND METHOD</t>
  </si>
  <si>
    <t>SPREAD COMPOUND METHOD</t>
  </si>
  <si>
    <t>INDEX COMPOUNDING</t>
  </si>
  <si>
    <t>ARITHMETIC</t>
  </si>
  <si>
    <t>GEOMETRIC</t>
  </si>
  <si>
    <t>Arithmetic Average</t>
  </si>
  <si>
    <t>Geometric Compounding</t>
  </si>
  <si>
    <t>SPREAD COMPOUNDING</t>
  </si>
  <si>
    <t>SIMPLE</t>
  </si>
  <si>
    <t>Include float spread when compounding rates</t>
  </si>
  <si>
    <t>Use simple interest method</t>
  </si>
  <si>
    <t>FLAT</t>
  </si>
  <si>
    <t>COMPOUND</t>
  </si>
  <si>
    <t>Exclude float spread when compounding rates (Market Standard)</t>
  </si>
  <si>
    <t>EFFECTIVE DATE / LAG</t>
  </si>
  <si>
    <t>MATURITY DATE / TENOR</t>
  </si>
  <si>
    <t>Notional</t>
  </si>
  <si>
    <t>Maturity</t>
  </si>
  <si>
    <t>Pay/Rec Fixed</t>
  </si>
  <si>
    <t>Trade Booking</t>
  </si>
  <si>
    <t>Swap Generator</t>
  </si>
  <si>
    <t>1Y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</si>
  <si>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</si>
  <si>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</si>
  <si>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</si>
  <si>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</si>
  <si>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</si>
  <si>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</si>
  <si>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</si>
  <si>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</si>
  <si>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</si>
  <si>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</si>
  <si>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</si>
  <si>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</si>
  <si>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</si>
  <si>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20Y</t>
  </si>
  <si>
    <t>25Y</t>
  </si>
  <si>
    <t>30Y</t>
  </si>
  <si>
    <t>Fixed
(%)</t>
  </si>
  <si>
    <t>Spread
(bps)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</si>
  <si>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</si>
  <si>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</si>
  <si>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</si>
  <si>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</si>
  <si>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</si>
  <si>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</si>
  <si>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</si>
  <si>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</si>
  <si>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</si>
  <si>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27Y</t>
  </si>
  <si>
    <t>28Y</t>
  </si>
  <si>
    <t>29Y</t>
  </si>
  <si>
    <t>NPV</t>
  </si>
  <si>
    <r>
      <t>NPV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</si>
  <si>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NPV</t>
    </r>
    <r>
      <rPr>
        <vertAlign val="superscript"/>
        <sz val="11"/>
        <color theme="0"/>
        <rFont val="Calibri"/>
        <family val="2"/>
        <scheme val="minor"/>
      </rPr>
      <t>Float</t>
    </r>
  </si>
  <si>
    <t>Par Rate
(%)</t>
  </si>
  <si>
    <t>Used Zero Rate</t>
  </si>
  <si>
    <t>Used Forward Rate</t>
  </si>
  <si>
    <t>Randomize Mkt Data</t>
  </si>
  <si>
    <r>
      <t>A</t>
    </r>
    <r>
      <rPr>
        <vertAlign val="superscript"/>
        <sz val="11"/>
        <color theme="0"/>
        <rFont val="Calibri"/>
        <family val="2"/>
        <scheme val="minor"/>
      </rPr>
      <t>Fixed</t>
    </r>
  </si>
  <si>
    <r>
      <t>A</t>
    </r>
    <r>
      <rPr>
        <vertAlign val="superscript"/>
        <sz val="11"/>
        <color theme="0"/>
        <rFont val="Calibri"/>
        <family val="2"/>
        <scheme val="minor"/>
      </rPr>
      <t>Float</t>
    </r>
  </si>
  <si>
    <r>
      <t>Unit NPV</t>
    </r>
    <r>
      <rPr>
        <vertAlign val="superscript"/>
        <sz val="11"/>
        <color theme="0"/>
        <rFont val="Calibri"/>
        <family val="2"/>
        <scheme val="minor"/>
      </rPr>
      <t>Float</t>
    </r>
  </si>
  <si>
    <t>UST Yield
(%)</t>
  </si>
  <si>
    <t>Spread Over US Treasury Yield</t>
  </si>
  <si>
    <t>*</t>
  </si>
  <si>
    <t>* Interpolated</t>
  </si>
  <si>
    <t>Fixed Leg (Annuity Format)</t>
  </si>
  <si>
    <t>Float Leg (Annuity Format)</t>
  </si>
  <si>
    <t>Formulae</t>
  </si>
  <si>
    <t>NY</t>
  </si>
  <si>
    <t>FREQUENCY</t>
  </si>
  <si>
    <t>CALENDAR</t>
  </si>
  <si>
    <t>BUS DAY ADJ</t>
  </si>
  <si>
    <t>DAY COUNT</t>
  </si>
  <si>
    <t>FLOAT LEG - PAYMENT CONVENTIONS</t>
  </si>
  <si>
    <t>FLOAT LEG - ACCRUAL CONVENTIONS</t>
  </si>
  <si>
    <t>FLOAT LEG - FIXED CONVENTIONS</t>
  </si>
  <si>
    <t>FIXED LEG - PAYMENT CONVENTIONS</t>
  </si>
  <si>
    <t>FIXED LEG - ACCRUAL CONVENTIONS</t>
  </si>
  <si>
    <t>OBSERVATION SHIFT</t>
  </si>
  <si>
    <t>RFR FLOAT LEG - FIXED CONVENTIONS</t>
  </si>
  <si>
    <t>Trade</t>
  </si>
  <si>
    <t>Handle</t>
  </si>
  <si>
    <t>Short Stub</t>
  </si>
  <si>
    <t>Effective Date</t>
  </si>
  <si>
    <t>Maturity Date
(Unadjusted)</t>
  </si>
  <si>
    <t>2M</t>
  </si>
  <si>
    <t>Long Stub (5M)</t>
  </si>
  <si>
    <t>ROLL BACKWARDS</t>
  </si>
  <si>
    <t>ROLL DAY = END</t>
  </si>
  <si>
    <t>STUB TYPE = SHORT START</t>
  </si>
  <si>
    <t>STUB TYPE = LONG START</t>
  </si>
  <si>
    <t>ROLL DAY = START</t>
  </si>
  <si>
    <t>ROLL FORWARDS</t>
  </si>
  <si>
    <t>STUB TYPE = SHORT END</t>
  </si>
  <si>
    <t>STUB TYPE = LONG END</t>
  </si>
  <si>
    <r>
      <t>Zero Rate</t>
    </r>
    <r>
      <rPr>
        <vertAlign val="superscript"/>
        <sz val="11"/>
        <color theme="1"/>
        <rFont val="Calibri"/>
        <family val="2"/>
        <scheme val="minor"/>
      </rPr>
      <t>1</t>
    </r>
  </si>
  <si>
    <r>
      <t>Forward Rate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</si>
  <si>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DV01</t>
    </r>
    <r>
      <rPr>
        <vertAlign val="superscript"/>
        <sz val="11"/>
        <color theme="0"/>
        <rFont val="Calibri"/>
        <family val="2"/>
        <scheme val="minor"/>
      </rPr>
      <t>3</t>
    </r>
  </si>
  <si>
    <r>
      <rPr>
        <vertAlign val="superscript"/>
        <sz val="11"/>
        <color theme="0" tint="-0.499984740745262"/>
        <rFont val="Calibri"/>
        <family val="2"/>
        <scheme val="minor"/>
      </rPr>
      <t>1</t>
    </r>
    <r>
      <rPr>
        <sz val="11"/>
        <color theme="0" tint="-0.499984740745262"/>
        <rFont val="Calibri"/>
        <family val="2"/>
        <scheme val="minor"/>
      </rPr>
      <t xml:space="preserve"> For demo purposes we evaluate discount factors as P(0,t) = exp(-z.t), where z is the zero rate </t>
    </r>
  </si>
  <si>
    <r>
      <rPr>
        <vertAlign val="superscript"/>
        <sz val="11"/>
        <color theme="0" tint="-0.499984740745262"/>
        <rFont val="Calibri"/>
        <family val="2"/>
        <scheme val="minor"/>
      </rPr>
      <t>2</t>
    </r>
    <r>
      <rPr>
        <sz val="11"/>
        <color theme="0" tint="-0.499984740745262"/>
        <rFont val="Calibri"/>
        <family val="2"/>
        <scheme val="minor"/>
      </rPr>
      <t xml:space="preserve"> For demo purposes we evaluate forward rates as fwd rate = cash rate * sqrt(t)</t>
    </r>
  </si>
  <si>
    <r>
      <rPr>
        <vertAlign val="superscript"/>
        <sz val="11"/>
        <color theme="0" tint="-0.499984740745262"/>
        <rFont val="Calibri"/>
        <family val="2"/>
        <scheme val="minor"/>
      </rPr>
      <t>3</t>
    </r>
    <r>
      <rPr>
        <sz val="11"/>
        <color theme="0" tint="-0.499984740745262"/>
        <rFont val="Calibri"/>
        <family val="2"/>
        <scheme val="minor"/>
      </rPr>
      <t xml:space="preserve"> For standard par-swaps total DV01 equals total PV01</t>
    </r>
  </si>
  <si>
    <t>Curve Jacobian, J = dL/dP</t>
  </si>
  <si>
    <t>Change in Libor rate per unit change in market par rates</t>
  </si>
  <si>
    <t>Change in market par rates</t>
  </si>
  <si>
    <r>
      <t>dP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</si>
  <si>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</si>
  <si>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</si>
  <si>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</si>
  <si>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dP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</si>
  <si>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</si>
  <si>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</si>
  <si>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</si>
  <si>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</si>
  <si>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</si>
  <si>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Swap Jacobian, dS/dL</t>
  </si>
  <si>
    <t>Risk, dS/dP = dS/dL x dL/dP</t>
  </si>
  <si>
    <t>Change in swap value per unit change in market par rates</t>
  </si>
  <si>
    <r>
      <t>dL</t>
    </r>
    <r>
      <rPr>
        <vertAlign val="subscript"/>
        <sz val="11"/>
        <color theme="1"/>
        <rFont val="Calibri"/>
        <family val="2"/>
        <scheme val="minor"/>
      </rPr>
      <t>1Y</t>
    </r>
  </si>
  <si>
    <r>
      <t>dL</t>
    </r>
    <r>
      <rPr>
        <vertAlign val="subscript"/>
        <sz val="11"/>
        <color theme="1"/>
        <rFont val="Calibri"/>
        <family val="2"/>
        <scheme val="minor"/>
      </rPr>
      <t>2Y</t>
    </r>
  </si>
  <si>
    <r>
      <t>dL</t>
    </r>
    <r>
      <rPr>
        <vertAlign val="subscript"/>
        <sz val="11"/>
        <color theme="1"/>
        <rFont val="Calibri"/>
        <family val="2"/>
        <scheme val="minor"/>
      </rPr>
      <t>3Y</t>
    </r>
  </si>
  <si>
    <r>
      <t>dL</t>
    </r>
    <r>
      <rPr>
        <vertAlign val="subscript"/>
        <sz val="11"/>
        <color theme="1"/>
        <rFont val="Calibri"/>
        <family val="2"/>
        <scheme val="minor"/>
      </rPr>
      <t>4Y</t>
    </r>
  </si>
  <si>
    <r>
      <t>dL</t>
    </r>
    <r>
      <rPr>
        <vertAlign val="subscript"/>
        <sz val="11"/>
        <color theme="1"/>
        <rFont val="Calibri"/>
        <family val="2"/>
        <scheme val="minor"/>
      </rPr>
      <t>5Y</t>
    </r>
  </si>
  <si>
    <t>Total</t>
  </si>
  <si>
    <r>
      <t>dS</t>
    </r>
    <r>
      <rPr>
        <vertAlign val="subscript"/>
        <sz val="11"/>
        <color theme="1"/>
        <rFont val="Calibri"/>
        <family val="2"/>
        <scheme val="minor"/>
      </rPr>
      <t>1Y</t>
    </r>
    <r>
      <rPr>
        <vertAlign val="superscript"/>
        <sz val="11"/>
        <color theme="1"/>
        <rFont val="Calibri"/>
        <family val="2"/>
        <scheme val="minor"/>
      </rPr>
      <t>IRS</t>
    </r>
  </si>
  <si>
    <t>IRS(1Y)</t>
  </si>
  <si>
    <r>
      <t>dS</t>
    </r>
    <r>
      <rPr>
        <vertAlign val="subscript"/>
        <sz val="11"/>
        <color theme="1"/>
        <rFont val="Calibri"/>
        <family val="2"/>
        <scheme val="minor"/>
      </rPr>
      <t>2Y</t>
    </r>
    <r>
      <rPr>
        <vertAlign val="superscript"/>
        <sz val="11"/>
        <color theme="1"/>
        <rFont val="Calibri"/>
        <family val="2"/>
        <scheme val="minor"/>
      </rPr>
      <t>IRS</t>
    </r>
  </si>
  <si>
    <t>IRS(2Y)</t>
  </si>
  <si>
    <r>
      <t>dS</t>
    </r>
    <r>
      <rPr>
        <vertAlign val="subscript"/>
        <sz val="11"/>
        <color theme="1"/>
        <rFont val="Calibri"/>
        <family val="2"/>
        <scheme val="minor"/>
      </rPr>
      <t>3Y</t>
    </r>
    <r>
      <rPr>
        <vertAlign val="superscript"/>
        <sz val="11"/>
        <color theme="1"/>
        <rFont val="Calibri"/>
        <family val="2"/>
        <scheme val="minor"/>
      </rPr>
      <t>IRS</t>
    </r>
  </si>
  <si>
    <t>IRS(3Y)</t>
  </si>
  <si>
    <r>
      <t>dS</t>
    </r>
    <r>
      <rPr>
        <vertAlign val="subscript"/>
        <sz val="11"/>
        <color theme="1"/>
        <rFont val="Calibri"/>
        <family val="2"/>
        <scheme val="minor"/>
      </rPr>
      <t>4Y</t>
    </r>
    <r>
      <rPr>
        <vertAlign val="superscript"/>
        <sz val="11"/>
        <color theme="1"/>
        <rFont val="Calibri"/>
        <family val="2"/>
        <scheme val="minor"/>
      </rPr>
      <t>IRS</t>
    </r>
  </si>
  <si>
    <t>IRS(4Y)</t>
  </si>
  <si>
    <r>
      <t>dS</t>
    </r>
    <r>
      <rPr>
        <vertAlign val="subscript"/>
        <sz val="11"/>
        <color theme="1"/>
        <rFont val="Calibri"/>
        <family val="2"/>
        <scheme val="minor"/>
      </rPr>
      <t>5Y</t>
    </r>
    <r>
      <rPr>
        <vertAlign val="superscript"/>
        <sz val="11"/>
        <color theme="1"/>
        <rFont val="Calibri"/>
        <family val="2"/>
        <scheme val="minor"/>
      </rPr>
      <t>IRS</t>
    </r>
  </si>
  <si>
    <t>IRS(5Y)</t>
  </si>
  <si>
    <r>
      <t>dS</t>
    </r>
    <r>
      <rPr>
        <vertAlign val="subscript"/>
        <sz val="11"/>
        <color theme="1"/>
        <rFont val="Calibri"/>
        <family val="2"/>
        <scheme val="minor"/>
      </rPr>
      <t>4Y,5Y</t>
    </r>
    <r>
      <rPr>
        <vertAlign val="superscript"/>
        <sz val="11"/>
        <color theme="1"/>
        <rFont val="Calibri"/>
        <family val="2"/>
        <scheme val="minor"/>
      </rPr>
      <t>IRS</t>
    </r>
  </si>
  <si>
    <t>Forward IRS(4Y,5Y)</t>
  </si>
  <si>
    <r>
      <t>dS</t>
    </r>
    <r>
      <rPr>
        <vertAlign val="subscript"/>
        <sz val="11"/>
        <color theme="1"/>
        <rFont val="Calibri"/>
        <family val="2"/>
        <scheme val="minor"/>
      </rPr>
      <t>4.5Y</t>
    </r>
    <r>
      <rPr>
        <vertAlign val="superscript"/>
        <sz val="11"/>
        <color theme="1"/>
        <rFont val="Calibri"/>
        <family val="2"/>
        <scheme val="minor"/>
      </rPr>
      <t>IRS</t>
    </r>
  </si>
  <si>
    <t>**</t>
  </si>
  <si>
    <t>IRS(4.5Y)</t>
  </si>
  <si>
    <t>*     Forward Starting Swap: Start 4Y, End 5Y, Equivalent to Long 5Y + Short 4Y</t>
  </si>
  <si>
    <t>**   4.5Y IRS Carries 50% Risk of 4Y and 50% Risk of 5Y IRS</t>
  </si>
  <si>
    <t>Shift Size, %</t>
  </si>
  <si>
    <r>
      <t>Change in swap value per unit change in Libor Rate</t>
    </r>
    <r>
      <rPr>
        <vertAlign val="superscript"/>
        <sz val="11"/>
        <color rgb="FF0000FF"/>
        <rFont val="Calibri"/>
        <family val="2"/>
        <scheme val="minor"/>
      </rPr>
      <t>1</t>
    </r>
  </si>
  <si>
    <t xml:space="preserve">  the unit swap Jacobian and scale results to the trade notional required.</t>
  </si>
  <si>
    <r>
      <rPr>
        <vertAlign val="super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Here our swaps have a USD 1,000,000 trade notional. We could also compute</t>
    </r>
  </si>
  <si>
    <t>Accrual Period</t>
  </si>
  <si>
    <t>Payment Lag</t>
  </si>
  <si>
    <t>TRADE DATE, T</t>
  </si>
  <si>
    <t>EFFECTIVE LAG</t>
  </si>
  <si>
    <t>START DATE</t>
  </si>
  <si>
    <t>( EFFECTIVE DATE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</si>
</sst>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00000"/>
    <numFmt numFmtId="166" formatCode="#,##0.0000000"/>
  </numFmts>
  <fonts count="61" x14ac:knownFonts="1">
    <font>
      <sz val="11"/>
      <color theme="1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800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color theme="0"/>
      <name val="Symbol"/>
      <family val="1"/>
      <charset val="2"/>
    </font>
    <font>
      <vertAlign val="superscript"/>
      <sz val="11"/>
      <color theme="0"/>
      <name val="Calibri"/>
      <family val="2"/>
      <scheme val="minor"/>
    </font>
    <font>
      <sz val="18"/>
      <color rgb="FF0000FF"/>
      <name val="Calibri"/>
      <family val="2"/>
      <scheme val="minor"/>
    </font>
    <font>
      <sz val="12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4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00660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006600"/>
      <name val="Calibri"/>
      <family val="2"/>
      <scheme val="minor"/>
    </font>
    <font>
      <sz val="11"/>
      <color theme="5"/>
      <name val="Calibri"/>
      <family val="2"/>
      <scheme val="minor"/>
    </font>
    <font>
      <sz val="12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6600"/>
      <name val="Calibri"/>
      <family val="2"/>
      <scheme val="minor"/>
    </font>
    <font>
      <vertAlign val="superscript"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7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/>
      <bottom style="medium">
        <color theme="8" tint="-0.24994659260841701"/>
      </bottom>
      <diagonal/>
    </border>
    <border>
      <left/>
      <right style="medium">
        <color theme="8" tint="-0.24994659260841701"/>
      </right>
      <top/>
      <bottom style="medium">
        <color theme="8" tint="-0.24994659260841701"/>
      </bottom>
      <diagonal/>
    </border>
    <border>
      <left style="medium">
        <color theme="8" tint="-0.24994659260841701"/>
      </left>
      <right/>
      <top style="medium">
        <color theme="8" tint="-0.24994659260841701"/>
      </top>
      <bottom/>
      <diagonal/>
    </border>
    <border>
      <left/>
      <right style="medium">
        <color theme="8" tint="-0.24994659260841701"/>
      </right>
      <top style="medium">
        <color theme="8" tint="-0.24994659260841701"/>
      </top>
      <bottom/>
      <diagonal/>
    </border>
    <border>
      <left/>
      <right/>
      <top style="medium">
        <color theme="8" tint="-0.24994659260841701"/>
      </top>
      <bottom/>
      <diagonal/>
    </border>
    <border>
      <left/>
      <right/>
      <top/>
      <bottom style="medium">
        <color theme="5"/>
      </bottom>
      <diagonal/>
    </border>
    <border>
      <left/>
      <right/>
      <top style="medium">
        <color theme="5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/>
      <right/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6795556505021"/>
      </left>
      <right style="thin">
        <color theme="0" tint="-0.14990691854609822"/>
      </right>
      <top/>
      <bottom/>
      <diagonal/>
    </border>
    <border>
      <left/>
      <right style="thin">
        <color theme="0" tint="-0.14990691854609822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dotted">
        <color theme="0" tint="-0.1498764000366222"/>
      </bottom>
      <diagonal/>
    </border>
    <border>
      <left style="thin">
        <color theme="0" tint="-0.14996795556505021"/>
      </left>
      <right style="thin">
        <color theme="0" tint="-0.14990691854609822"/>
      </right>
      <top/>
      <bottom style="dotted">
        <color theme="0" tint="-0.149876400036622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/>
      <bottom/>
      <diagonal/>
    </border>
    <border>
      <left style="thin">
        <color theme="0" tint="-0.1498764000366222"/>
      </left>
      <right style="thin">
        <color theme="0" tint="-0.1498764000366222"/>
      </right>
      <top/>
      <bottom style="dotted">
        <color theme="0" tint="-0.1498458815271462"/>
      </bottom>
      <diagonal/>
    </border>
    <border>
      <left style="thin">
        <color theme="0" tint="-0.14981536301767021"/>
      </left>
      <right style="thin">
        <color theme="0" tint="-0.14981536301767021"/>
      </right>
      <top style="dotted">
        <color theme="0" tint="-0.1498458815271462"/>
      </top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/>
      <diagonal/>
    </border>
    <border>
      <left style="thin">
        <color theme="0" tint="-0.14981536301767021"/>
      </left>
      <right style="thin">
        <color theme="0" tint="-0.14981536301767021"/>
      </right>
      <top/>
      <bottom style="thin">
        <color theme="0" tint="-0.14981536301767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0" tint="-0.14981536301767021"/>
      </left>
      <right/>
      <top/>
      <bottom/>
      <diagonal/>
    </border>
    <border>
      <left style="thin">
        <color theme="0" tint="-0.14996795556505021"/>
      </left>
      <right style="thin">
        <color theme="0" tint="-0.14978484450819421"/>
      </right>
      <top/>
      <bottom/>
      <diagonal/>
    </border>
    <border>
      <left style="thin">
        <color theme="0" tint="-0.14981536301767021"/>
      </left>
      <right/>
      <top/>
      <bottom style="thin">
        <color theme="0" tint="-0.14978484450819421"/>
      </bottom>
      <diagonal/>
    </border>
    <border>
      <left/>
      <right/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78484450819421"/>
      </bottom>
      <diagonal/>
    </border>
    <border>
      <left style="thin">
        <color theme="0" tint="-0.14996795556505021"/>
      </left>
      <right style="thin">
        <color theme="0" tint="-0.14978484450819421"/>
      </right>
      <top/>
      <bottom style="thin">
        <color theme="0" tint="-0.14978484450819421"/>
      </bottom>
      <diagonal/>
    </border>
    <border>
      <left style="thin">
        <color theme="0" tint="-0.1498764000366222"/>
      </left>
      <right style="thin">
        <color theme="0" tint="-0.1498764000366222"/>
      </right>
      <top/>
      <bottom style="thin">
        <color theme="0" tint="-0.14987640003662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/>
      <right/>
      <top/>
      <bottom style="medium">
        <color theme="8"/>
      </bottom>
      <diagonal/>
    </border>
    <border>
      <left style="medium">
        <color rgb="FF0070C0"/>
      </left>
      <right/>
      <top/>
      <bottom style="medium">
        <color theme="8"/>
      </bottom>
      <diagonal/>
    </border>
    <border>
      <left/>
      <right style="medium">
        <color theme="8"/>
      </right>
      <top/>
      <bottom style="medium">
        <color theme="8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 style="dotted">
        <color theme="5"/>
      </left>
      <right/>
      <top/>
      <bottom style="medium">
        <color theme="5"/>
      </bottom>
      <diagonal/>
    </border>
    <border>
      <left style="dotted">
        <color theme="5"/>
      </left>
      <right/>
      <top style="medium">
        <color theme="5"/>
      </top>
      <bottom/>
      <diagonal/>
    </border>
    <border>
      <left style="medium">
        <color rgb="FF0070C0"/>
      </left>
      <right/>
      <top style="medium">
        <color theme="8"/>
      </top>
      <bottom/>
      <diagonal/>
    </border>
    <border>
      <left/>
      <right style="medium">
        <color rgb="FF0070C0"/>
      </right>
      <top style="medium">
        <color theme="8"/>
      </top>
      <bottom/>
      <diagonal/>
    </border>
    <border>
      <left style="medium">
        <color theme="5"/>
      </left>
      <right style="medium">
        <color theme="5"/>
      </right>
      <top/>
      <bottom style="medium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/>
      <diagonal/>
    </border>
    <border>
      <left/>
      <right/>
      <top style="medium">
        <color theme="8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14990691854609822"/>
      </bottom>
      <diagonal/>
    </border>
  </borders>
  <cellStyleXfs count="1">
    <xf numFmtId="0" fontId="0" fillId="0" borderId="0"/>
  </cellStyleXfs>
  <cellXfs count="30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12" fillId="3" borderId="0" xfId="0" applyFont="1" applyFill="1"/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2" fillId="0" borderId="7" xfId="0" applyFont="1" applyBorder="1"/>
    <xf numFmtId="0" fontId="3" fillId="0" borderId="8" xfId="0" applyFont="1" applyBorder="1"/>
    <xf numFmtId="0" fontId="3" fillId="0" borderId="8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/>
    <xf numFmtId="3" fontId="0" fillId="0" borderId="0" xfId="0" applyNumberFormat="1" applyAlignment="1">
      <alignment horizontal="center" vertical="center"/>
    </xf>
    <xf numFmtId="164" fontId="18" fillId="4" borderId="0" xfId="0" applyNumberFormat="1" applyFont="1" applyFill="1" applyAlignment="1">
      <alignment horizontal="center" vertical="center"/>
    </xf>
    <xf numFmtId="4" fontId="18" fillId="4" borderId="0" xfId="0" applyNumberFormat="1" applyFont="1" applyFill="1" applyAlignment="1">
      <alignment horizontal="center" vertical="center"/>
    </xf>
    <xf numFmtId="4" fontId="18" fillId="4" borderId="25" xfId="0" applyNumberFormat="1" applyFont="1" applyFill="1" applyBorder="1" applyAlignment="1">
      <alignment horizontal="center" vertical="center"/>
    </xf>
    <xf numFmtId="164" fontId="18" fillId="4" borderId="25" xfId="0" applyNumberFormat="1" applyFont="1" applyFill="1" applyBorder="1" applyAlignment="1">
      <alignment horizontal="center" vertical="center"/>
    </xf>
    <xf numFmtId="3" fontId="18" fillId="4" borderId="23" xfId="0" applyNumberFormat="1" applyFont="1" applyFill="1" applyBorder="1" applyAlignment="1">
      <alignment horizontal="center" vertical="center"/>
    </xf>
    <xf numFmtId="3" fontId="18" fillId="4" borderId="26" xfId="0" applyNumberFormat="1" applyFont="1" applyFill="1" applyBorder="1" applyAlignment="1">
      <alignment horizontal="center" vertical="center"/>
    </xf>
    <xf numFmtId="3" fontId="18" fillId="4" borderId="22" xfId="0" applyNumberFormat="1" applyFont="1" applyFill="1" applyBorder="1" applyAlignment="1">
      <alignment horizontal="center" vertical="center"/>
    </xf>
    <xf numFmtId="3" fontId="18" fillId="4" borderId="24" xfId="0" applyNumberFormat="1" applyFont="1" applyFill="1" applyBorder="1" applyAlignment="1">
      <alignment horizontal="center" vertical="center"/>
    </xf>
    <xf numFmtId="15" fontId="16" fillId="7" borderId="0" xfId="0" applyNumberFormat="1" applyFont="1" applyFill="1" applyAlignment="1">
      <alignment horizontal="center" vertical="center"/>
    </xf>
    <xf numFmtId="15" fontId="16" fillId="7" borderId="25" xfId="0" applyNumberFormat="1" applyFont="1" applyFill="1" applyBorder="1" applyAlignment="1">
      <alignment horizontal="center" vertical="center"/>
    </xf>
    <xf numFmtId="15" fontId="16" fillId="2" borderId="0" xfId="0" applyNumberFormat="1" applyFont="1" applyFill="1" applyAlignment="1">
      <alignment horizontal="center" vertical="center"/>
    </xf>
    <xf numFmtId="4" fontId="16" fillId="2" borderId="0" xfId="0" applyNumberFormat="1" applyFont="1" applyFill="1" applyAlignment="1">
      <alignment horizontal="center" vertical="center"/>
    </xf>
    <xf numFmtId="15" fontId="16" fillId="2" borderId="25" xfId="0" applyNumberFormat="1" applyFont="1" applyFill="1" applyBorder="1" applyAlignment="1">
      <alignment horizontal="center" vertical="center"/>
    </xf>
    <xf numFmtId="4" fontId="16" fillId="2" borderId="25" xfId="0" applyNumberFormat="1" applyFont="1" applyFill="1" applyBorder="1" applyAlignment="1">
      <alignment horizontal="center" vertical="center"/>
    </xf>
    <xf numFmtId="15" fontId="16" fillId="5" borderId="0" xfId="0" applyNumberFormat="1" applyFont="1" applyFill="1" applyAlignment="1">
      <alignment horizontal="center" vertical="center"/>
    </xf>
    <xf numFmtId="15" fontId="16" fillId="5" borderId="25" xfId="0" applyNumberFormat="1" applyFont="1" applyFill="1" applyBorder="1" applyAlignment="1">
      <alignment horizontal="center" vertical="center"/>
    </xf>
    <xf numFmtId="164" fontId="16" fillId="5" borderId="0" xfId="0" applyNumberFormat="1" applyFont="1" applyFill="1" applyAlignment="1">
      <alignment horizontal="center" vertical="center"/>
    </xf>
    <xf numFmtId="164" fontId="16" fillId="5" borderId="25" xfId="0" applyNumberFormat="1" applyFont="1" applyFill="1" applyBorder="1" applyAlignment="1">
      <alignment horizontal="center" vertical="center"/>
    </xf>
    <xf numFmtId="165" fontId="16" fillId="7" borderId="0" xfId="0" applyNumberFormat="1" applyFont="1" applyFill="1" applyAlignment="1">
      <alignment horizontal="center" vertical="center"/>
    </xf>
    <xf numFmtId="165" fontId="16" fillId="7" borderId="25" xfId="0" applyNumberFormat="1" applyFont="1" applyFill="1" applyBorder="1" applyAlignment="1">
      <alignment horizontal="center" vertical="center"/>
    </xf>
    <xf numFmtId="0" fontId="16" fillId="6" borderId="19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0" fontId="16" fillId="2" borderId="20" xfId="0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0" fontId="9" fillId="6" borderId="0" xfId="0" applyFont="1" applyFill="1" applyAlignment="1">
      <alignment horizontal="left" vertical="center"/>
    </xf>
    <xf numFmtId="0" fontId="15" fillId="0" borderId="0" xfId="0" applyFont="1"/>
    <xf numFmtId="0" fontId="24" fillId="0" borderId="0" xfId="0" applyFont="1"/>
    <xf numFmtId="0" fontId="0" fillId="10" borderId="0" xfId="0" applyFill="1" applyAlignment="1">
      <alignment horizontal="center" vertical="center"/>
    </xf>
    <xf numFmtId="0" fontId="27" fillId="0" borderId="0" xfId="0" applyFont="1"/>
    <xf numFmtId="17" fontId="0" fillId="0" borderId="0" xfId="0" quotePrefix="1" applyNumberFormat="1"/>
    <xf numFmtId="165" fontId="16" fillId="7" borderId="20" xfId="0" applyNumberFormat="1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0" fillId="0" borderId="0" xfId="0" applyFont="1" applyAlignment="1">
      <alignment horizontal="right" vertical="center"/>
    </xf>
    <xf numFmtId="10" fontId="30" fillId="0" borderId="0" xfId="0" applyNumberFormat="1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8" fillId="0" borderId="0" xfId="0" applyFont="1"/>
    <xf numFmtId="0" fontId="31" fillId="0" borderId="0" xfId="0" applyFont="1" applyAlignment="1">
      <alignment horizontal="center" vertical="center"/>
    </xf>
    <xf numFmtId="3" fontId="31" fillId="0" borderId="0" xfId="0" applyNumberFormat="1" applyFont="1" applyAlignment="1">
      <alignment horizontal="center" vertical="center"/>
    </xf>
    <xf numFmtId="10" fontId="31" fillId="0" borderId="0" xfId="0" applyNumberFormat="1" applyFont="1" applyAlignment="1">
      <alignment horizontal="center" vertical="center"/>
    </xf>
    <xf numFmtId="4" fontId="31" fillId="0" borderId="0" xfId="0" applyNumberFormat="1" applyFont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3" fontId="31" fillId="0" borderId="25" xfId="0" applyNumberFormat="1" applyFont="1" applyBorder="1" applyAlignment="1">
      <alignment horizontal="center" vertical="center"/>
    </xf>
    <xf numFmtId="4" fontId="31" fillId="0" borderId="25" xfId="0" applyNumberFormat="1" applyFont="1" applyBorder="1" applyAlignment="1">
      <alignment horizontal="center" vertical="center"/>
    </xf>
    <xf numFmtId="3" fontId="24" fillId="4" borderId="22" xfId="0" applyNumberFormat="1" applyFont="1" applyFill="1" applyBorder="1" applyAlignment="1">
      <alignment horizontal="center" vertical="center"/>
    </xf>
    <xf numFmtId="3" fontId="24" fillId="4" borderId="24" xfId="0" applyNumberFormat="1" applyFont="1" applyFill="1" applyBorder="1" applyAlignment="1">
      <alignment horizontal="center" vertical="center"/>
    </xf>
    <xf numFmtId="0" fontId="34" fillId="0" borderId="0" xfId="0" applyFont="1" applyAlignment="1">
      <alignment horizontal="center" vertical="center"/>
    </xf>
    <xf numFmtId="0" fontId="34" fillId="0" borderId="25" xfId="0" applyFont="1" applyBorder="1" applyAlignment="1">
      <alignment horizontal="center" vertical="center"/>
    </xf>
    <xf numFmtId="10" fontId="31" fillId="4" borderId="0" xfId="0" applyNumberFormat="1" applyFont="1" applyFill="1" applyAlignment="1">
      <alignment horizontal="center" vertical="center"/>
    </xf>
    <xf numFmtId="10" fontId="29" fillId="0" borderId="0" xfId="0" applyNumberFormat="1" applyFont="1" applyAlignment="1">
      <alignment horizontal="center" vertical="center"/>
    </xf>
    <xf numFmtId="164" fontId="31" fillId="0" borderId="0" xfId="0" applyNumberFormat="1" applyFont="1" applyAlignment="1">
      <alignment horizontal="center" vertical="center"/>
    </xf>
    <xf numFmtId="164" fontId="31" fillId="0" borderId="25" xfId="0" applyNumberFormat="1" applyFont="1" applyBorder="1" applyAlignment="1">
      <alignment horizontal="center" vertical="center"/>
    </xf>
    <xf numFmtId="10" fontId="0" fillId="0" borderId="0" xfId="0" applyNumberFormat="1"/>
    <xf numFmtId="10" fontId="0" fillId="10" borderId="0" xfId="0" applyNumberFormat="1" applyFill="1" applyAlignment="1">
      <alignment horizontal="center" vertical="center"/>
    </xf>
    <xf numFmtId="4" fontId="18" fillId="4" borderId="23" xfId="0" applyNumberFormat="1" applyFont="1" applyFill="1" applyBorder="1" applyAlignment="1">
      <alignment horizontal="center" vertical="center"/>
    </xf>
    <xf numFmtId="4" fontId="18" fillId="4" borderId="26" xfId="0" applyNumberFormat="1" applyFont="1" applyFill="1" applyBorder="1" applyAlignment="1">
      <alignment horizontal="center" vertical="center"/>
    </xf>
    <xf numFmtId="4" fontId="18" fillId="4" borderId="21" xfId="0" applyNumberFormat="1" applyFont="1" applyFill="1" applyBorder="1" applyAlignment="1">
      <alignment horizontal="center" vertical="center"/>
    </xf>
    <xf numFmtId="4" fontId="18" fillId="4" borderId="20" xfId="0" applyNumberFormat="1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4" fontId="16" fillId="2" borderId="22" xfId="0" applyNumberFormat="1" applyFont="1" applyFill="1" applyBorder="1" applyAlignment="1">
      <alignment horizontal="center" vertical="center"/>
    </xf>
    <xf numFmtId="4" fontId="16" fillId="2" borderId="24" xfId="0" applyNumberFormat="1" applyFont="1" applyFill="1" applyBorder="1" applyAlignment="1">
      <alignment horizontal="center" vertical="center"/>
    </xf>
    <xf numFmtId="4" fontId="16" fillId="2" borderId="19" xfId="0" applyNumberFormat="1" applyFont="1" applyFill="1" applyBorder="1" applyAlignment="1">
      <alignment horizontal="center" vertical="center"/>
    </xf>
    <xf numFmtId="0" fontId="16" fillId="5" borderId="19" xfId="0" applyFont="1" applyFill="1" applyBorder="1" applyAlignment="1">
      <alignment horizontal="center" vertical="center"/>
    </xf>
    <xf numFmtId="164" fontId="16" fillId="5" borderId="22" xfId="0" applyNumberFormat="1" applyFont="1" applyFill="1" applyBorder="1" applyAlignment="1">
      <alignment horizontal="center" vertical="center"/>
    </xf>
    <xf numFmtId="164" fontId="16" fillId="5" borderId="24" xfId="0" applyNumberFormat="1" applyFont="1" applyFill="1" applyBorder="1" applyAlignment="1">
      <alignment horizontal="center" vertical="center"/>
    </xf>
    <xf numFmtId="1" fontId="32" fillId="0" borderId="0" xfId="0" applyNumberFormat="1" applyFont="1" applyAlignment="1">
      <alignment horizontal="center" vertical="center"/>
    </xf>
    <xf numFmtId="1" fontId="32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3" fontId="0" fillId="0" borderId="0" xfId="0" applyNumberFormat="1"/>
    <xf numFmtId="164" fontId="31" fillId="0" borderId="22" xfId="0" applyNumberFormat="1" applyFont="1" applyBorder="1" applyAlignment="1">
      <alignment horizontal="center" vertical="center"/>
    </xf>
    <xf numFmtId="164" fontId="31" fillId="0" borderId="22" xfId="0" applyNumberFormat="1" applyFont="1" applyBorder="1" applyAlignment="1">
      <alignment horizontal="center"/>
    </xf>
    <xf numFmtId="164" fontId="31" fillId="0" borderId="24" xfId="0" applyNumberFormat="1" applyFont="1" applyBorder="1" applyAlignment="1">
      <alignment horizontal="center"/>
    </xf>
    <xf numFmtId="0" fontId="31" fillId="0" borderId="34" xfId="0" applyFont="1" applyBorder="1" applyAlignment="1">
      <alignment horizontal="center" vertical="center"/>
    </xf>
    <xf numFmtId="3" fontId="31" fillId="0" borderId="34" xfId="0" applyNumberFormat="1" applyFont="1" applyBorder="1" applyAlignment="1">
      <alignment horizontal="center" vertical="center"/>
    </xf>
    <xf numFmtId="10" fontId="31" fillId="0" borderId="34" xfId="0" applyNumberFormat="1" applyFont="1" applyBorder="1" applyAlignment="1">
      <alignment horizontal="center" vertical="center"/>
    </xf>
    <xf numFmtId="4" fontId="31" fillId="0" borderId="34" xfId="0" applyNumberFormat="1" applyFont="1" applyBorder="1" applyAlignment="1">
      <alignment horizontal="center" vertical="center"/>
    </xf>
    <xf numFmtId="164" fontId="24" fillId="0" borderId="23" xfId="0" applyNumberFormat="1" applyFont="1" applyBorder="1" applyAlignment="1">
      <alignment horizontal="center" vertical="center"/>
    </xf>
    <xf numFmtId="164" fontId="24" fillId="0" borderId="26" xfId="0" applyNumberFormat="1" applyFont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6" fillId="0" borderId="0" xfId="0" applyFont="1"/>
    <xf numFmtId="165" fontId="18" fillId="4" borderId="23" xfId="0" applyNumberFormat="1" applyFont="1" applyFill="1" applyBorder="1" applyAlignment="1">
      <alignment horizontal="center" vertical="center"/>
    </xf>
    <xf numFmtId="165" fontId="18" fillId="4" borderId="26" xfId="0" applyNumberFormat="1" applyFont="1" applyFill="1" applyBorder="1" applyAlignment="1">
      <alignment horizontal="center" vertical="center"/>
    </xf>
    <xf numFmtId="0" fontId="33" fillId="0" borderId="0" xfId="0" applyFont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38" fillId="0" borderId="0" xfId="0" applyFont="1"/>
    <xf numFmtId="0" fontId="41" fillId="0" borderId="0" xfId="0" applyFont="1"/>
    <xf numFmtId="0" fontId="39" fillId="9" borderId="42" xfId="0" applyFont="1" applyFill="1" applyBorder="1" applyAlignment="1">
      <alignment horizontal="left" vertical="center"/>
    </xf>
    <xf numFmtId="0" fontId="40" fillId="8" borderId="42" xfId="0" applyFont="1" applyFill="1" applyBorder="1" applyAlignment="1">
      <alignment horizontal="center" vertical="center"/>
    </xf>
    <xf numFmtId="0" fontId="39" fillId="9" borderId="43" xfId="0" applyFont="1" applyFill="1" applyBorder="1" applyAlignment="1">
      <alignment horizontal="left" vertical="center"/>
    </xf>
    <xf numFmtId="0" fontId="40" fillId="8" borderId="43" xfId="0" applyFont="1" applyFill="1" applyBorder="1" applyAlignment="1">
      <alignment horizontal="center" vertical="center"/>
    </xf>
    <xf numFmtId="0" fontId="39" fillId="12" borderId="35" xfId="0" applyFont="1" applyFill="1" applyBorder="1" applyAlignment="1">
      <alignment horizontal="left" vertical="center"/>
    </xf>
    <xf numFmtId="0" fontId="43" fillId="8" borderId="28" xfId="0" applyFont="1" applyFill="1" applyBorder="1" applyAlignment="1">
      <alignment horizontal="center" vertical="center"/>
    </xf>
    <xf numFmtId="0" fontId="39" fillId="12" borderId="37" xfId="0" applyFont="1" applyFill="1" applyBorder="1" applyAlignment="1">
      <alignment horizontal="left" vertical="center"/>
    </xf>
    <xf numFmtId="0" fontId="43" fillId="8" borderId="41" xfId="0" applyFont="1" applyFill="1" applyBorder="1" applyAlignment="1">
      <alignment horizontal="center" vertical="center"/>
    </xf>
    <xf numFmtId="0" fontId="39" fillId="5" borderId="35" xfId="0" applyFont="1" applyFill="1" applyBorder="1" applyAlignment="1">
      <alignment horizontal="left" vertical="center"/>
    </xf>
    <xf numFmtId="0" fontId="39" fillId="5" borderId="37" xfId="0" applyFont="1" applyFill="1" applyBorder="1" applyAlignment="1">
      <alignment horizontal="left" vertical="center"/>
    </xf>
    <xf numFmtId="0" fontId="44" fillId="8" borderId="28" xfId="0" applyFont="1" applyFill="1" applyBorder="1" applyAlignment="1">
      <alignment horizontal="center" vertical="center"/>
    </xf>
    <xf numFmtId="0" fontId="44" fillId="8" borderId="41" xfId="0" applyFont="1" applyFill="1" applyBorder="1" applyAlignment="1">
      <alignment horizontal="center" vertical="center"/>
    </xf>
    <xf numFmtId="0" fontId="28" fillId="0" borderId="0" xfId="0" applyFont="1" applyAlignment="1">
      <alignment horizontal="right" vertical="center"/>
    </xf>
    <xf numFmtId="164" fontId="28" fillId="0" borderId="22" xfId="0" applyNumberFormat="1" applyFont="1" applyBorder="1" applyAlignment="1">
      <alignment horizontal="center"/>
    </xf>
    <xf numFmtId="4" fontId="28" fillId="0" borderId="0" xfId="0" applyNumberFormat="1" applyFont="1" applyAlignment="1">
      <alignment horizontal="center" vertical="center"/>
    </xf>
    <xf numFmtId="164" fontId="28" fillId="0" borderId="23" xfId="0" applyNumberFormat="1" applyFont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5" fillId="0" borderId="25" xfId="0" applyFont="1" applyBorder="1" applyAlignment="1">
      <alignment horizontal="center" vertical="center"/>
    </xf>
    <xf numFmtId="0" fontId="45" fillId="0" borderId="23" xfId="0" applyFont="1" applyBorder="1" applyAlignment="1">
      <alignment horizontal="center" vertical="center"/>
    </xf>
    <xf numFmtId="0" fontId="45" fillId="0" borderId="26" xfId="0" applyFont="1" applyBorder="1" applyAlignment="1">
      <alignment horizontal="center" vertical="center"/>
    </xf>
    <xf numFmtId="0" fontId="2" fillId="0" borderId="44" xfId="0" applyFont="1" applyBorder="1"/>
    <xf numFmtId="0" fontId="2" fillId="0" borderId="45" xfId="0" applyFont="1" applyBorder="1"/>
    <xf numFmtId="0" fontId="2" fillId="0" borderId="46" xfId="0" applyFont="1" applyBorder="1"/>
    <xf numFmtId="0" fontId="2" fillId="0" borderId="47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0" fillId="0" borderId="0" xfId="0" applyAlignment="1">
      <alignment horizontal="center" vertical="top" wrapText="1"/>
    </xf>
    <xf numFmtId="0" fontId="5" fillId="0" borderId="5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6" fillId="0" borderId="8" xfId="0" applyFont="1" applyBorder="1" applyAlignment="1">
      <alignment horizontal="center" vertical="center"/>
    </xf>
    <xf numFmtId="0" fontId="2" fillId="0" borderId="56" xfId="0" applyFont="1" applyBorder="1"/>
    <xf numFmtId="0" fontId="0" fillId="0" borderId="57" xfId="0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49" fillId="0" borderId="53" xfId="0" applyFont="1" applyBorder="1" applyAlignment="1">
      <alignment horizontal="center" vertical="center"/>
    </xf>
    <xf numFmtId="164" fontId="24" fillId="4" borderId="0" xfId="0" applyNumberFormat="1" applyFont="1" applyFill="1" applyAlignment="1">
      <alignment horizontal="center" vertical="center"/>
    </xf>
    <xf numFmtId="164" fontId="24" fillId="4" borderId="25" xfId="0" applyNumberFormat="1" applyFont="1" applyFill="1" applyBorder="1" applyAlignment="1">
      <alignment horizontal="center" vertical="center"/>
    </xf>
    <xf numFmtId="3" fontId="24" fillId="4" borderId="23" xfId="0" applyNumberFormat="1" applyFont="1" applyFill="1" applyBorder="1" applyAlignment="1">
      <alignment horizontal="center" vertical="center"/>
    </xf>
    <xf numFmtId="3" fontId="24" fillId="4" borderId="26" xfId="0" applyNumberFormat="1" applyFont="1" applyFill="1" applyBorder="1" applyAlignment="1">
      <alignment horizontal="center" vertical="center"/>
    </xf>
    <xf numFmtId="0" fontId="52" fillId="0" borderId="0" xfId="0" applyFont="1"/>
    <xf numFmtId="0" fontId="49" fillId="0" borderId="49" xfId="0" applyFont="1" applyBorder="1" applyAlignment="1">
      <alignment horizontal="center" vertical="center"/>
    </xf>
    <xf numFmtId="0" fontId="54" fillId="0" borderId="0" xfId="0" applyFont="1"/>
    <xf numFmtId="0" fontId="55" fillId="0" borderId="0" xfId="0" applyFont="1"/>
    <xf numFmtId="0" fontId="56" fillId="0" borderId="0" xfId="0" applyFont="1"/>
    <xf numFmtId="4" fontId="0" fillId="0" borderId="0" xfId="0" applyNumberFormat="1"/>
    <xf numFmtId="0" fontId="58" fillId="0" borderId="0" xfId="0" applyFont="1"/>
    <xf numFmtId="4" fontId="0" fillId="0" borderId="0" xfId="0" applyNumberFormat="1" applyAlignment="1">
      <alignment horizontal="center" vertical="center"/>
    </xf>
    <xf numFmtId="0" fontId="45" fillId="0" borderId="0" xfId="0" applyFont="1"/>
    <xf numFmtId="3" fontId="31" fillId="11" borderId="19" xfId="0" applyNumberFormat="1" applyFont="1" applyFill="1" applyBorder="1" applyAlignment="1">
      <alignment horizontal="center" vertical="center"/>
    </xf>
    <xf numFmtId="3" fontId="0" fillId="11" borderId="20" xfId="0" applyNumberFormat="1" applyFill="1" applyBorder="1" applyAlignment="1">
      <alignment horizontal="center" vertical="center"/>
    </xf>
    <xf numFmtId="3" fontId="0" fillId="11" borderId="21" xfId="0" applyNumberFormat="1" applyFill="1" applyBorder="1" applyAlignment="1">
      <alignment horizontal="center" vertical="center"/>
    </xf>
    <xf numFmtId="3" fontId="31" fillId="14" borderId="19" xfId="0" applyNumberFormat="1" applyFont="1" applyFill="1" applyBorder="1" applyAlignment="1">
      <alignment horizontal="center" vertical="center"/>
    </xf>
    <xf numFmtId="3" fontId="0" fillId="14" borderId="20" xfId="0" applyNumberFormat="1" applyFill="1" applyBorder="1" applyAlignment="1">
      <alignment horizontal="center" vertical="center"/>
    </xf>
    <xf numFmtId="3" fontId="0" fillId="14" borderId="21" xfId="0" applyNumberFormat="1" applyFill="1" applyBorder="1" applyAlignment="1">
      <alignment horizontal="center" vertical="center"/>
    </xf>
    <xf numFmtId="3" fontId="58" fillId="0" borderId="0" xfId="0" applyNumberFormat="1" applyFont="1" applyAlignment="1">
      <alignment horizontal="center" vertical="center"/>
    </xf>
    <xf numFmtId="3" fontId="31" fillId="13" borderId="22" xfId="0" applyNumberFormat="1" applyFont="1" applyFill="1" applyBorder="1" applyAlignment="1">
      <alignment horizontal="center" vertical="center"/>
    </xf>
    <xf numFmtId="3" fontId="31" fillId="13" borderId="0" xfId="0" applyNumberFormat="1" applyFont="1" applyFill="1" applyAlignment="1">
      <alignment horizontal="center" vertical="center"/>
    </xf>
    <xf numFmtId="3" fontId="0" fillId="13" borderId="0" xfId="0" applyNumberFormat="1" applyFill="1" applyAlignment="1">
      <alignment horizontal="center" vertical="center"/>
    </xf>
    <xf numFmtId="3" fontId="0" fillId="13" borderId="23" xfId="0" applyNumberFormat="1" applyFill="1" applyBorder="1" applyAlignment="1">
      <alignment horizontal="center" vertical="center"/>
    </xf>
    <xf numFmtId="3" fontId="31" fillId="15" borderId="22" xfId="0" applyNumberFormat="1" applyFont="1" applyFill="1" applyBorder="1" applyAlignment="1">
      <alignment horizontal="center" vertical="center"/>
    </xf>
    <xf numFmtId="3" fontId="0" fillId="15" borderId="0" xfId="0" applyNumberFormat="1" applyFill="1" applyAlignment="1">
      <alignment horizontal="center" vertical="center"/>
    </xf>
    <xf numFmtId="3" fontId="0" fillId="15" borderId="23" xfId="0" applyNumberFormat="1" applyFill="1" applyBorder="1" applyAlignment="1">
      <alignment horizontal="center" vertical="center"/>
    </xf>
    <xf numFmtId="3" fontId="31" fillId="11" borderId="22" xfId="0" applyNumberFormat="1" applyFont="1" applyFill="1" applyBorder="1" applyAlignment="1">
      <alignment horizontal="center" vertical="center"/>
    </xf>
    <xf numFmtId="3" fontId="31" fillId="11" borderId="0" xfId="0" applyNumberFormat="1" applyFont="1" applyFill="1" applyAlignment="1">
      <alignment horizontal="center" vertical="center"/>
    </xf>
    <xf numFmtId="3" fontId="0" fillId="11" borderId="0" xfId="0" applyNumberFormat="1" applyFill="1" applyAlignment="1">
      <alignment horizontal="center" vertical="center"/>
    </xf>
    <xf numFmtId="3" fontId="0" fillId="11" borderId="23" xfId="0" applyNumberFormat="1" applyFill="1" applyBorder="1" applyAlignment="1">
      <alignment horizontal="center" vertical="center"/>
    </xf>
    <xf numFmtId="3" fontId="31" fillId="14" borderId="22" xfId="0" applyNumberFormat="1" applyFont="1" applyFill="1" applyBorder="1" applyAlignment="1">
      <alignment horizontal="center" vertical="center"/>
    </xf>
    <xf numFmtId="3" fontId="0" fillId="14" borderId="0" xfId="0" applyNumberFormat="1" applyFill="1" applyAlignment="1">
      <alignment horizontal="center" vertical="center"/>
    </xf>
    <xf numFmtId="3" fontId="0" fillId="14" borderId="23" xfId="0" applyNumberFormat="1" applyFill="1" applyBorder="1" applyAlignment="1">
      <alignment horizontal="center" vertical="center"/>
    </xf>
    <xf numFmtId="3" fontId="31" fillId="11" borderId="23" xfId="0" applyNumberFormat="1" applyFont="1" applyFill="1" applyBorder="1" applyAlignment="1">
      <alignment horizontal="center" vertical="center"/>
    </xf>
    <xf numFmtId="3" fontId="31" fillId="13" borderId="23" xfId="0" applyNumberFormat="1" applyFont="1" applyFill="1" applyBorder="1" applyAlignment="1">
      <alignment horizontal="center" vertical="center"/>
    </xf>
    <xf numFmtId="0" fontId="53" fillId="0" borderId="0" xfId="0" applyFont="1"/>
    <xf numFmtId="3" fontId="31" fillId="11" borderId="24" xfId="0" applyNumberFormat="1" applyFont="1" applyFill="1" applyBorder="1" applyAlignment="1">
      <alignment horizontal="center" vertical="center"/>
    </xf>
    <xf numFmtId="3" fontId="31" fillId="11" borderId="25" xfId="0" applyNumberFormat="1" applyFont="1" applyFill="1" applyBorder="1" applyAlignment="1">
      <alignment horizontal="center" vertical="center"/>
    </xf>
    <xf numFmtId="3" fontId="31" fillId="11" borderId="26" xfId="0" applyNumberFormat="1" applyFont="1" applyFill="1" applyBorder="1" applyAlignment="1">
      <alignment horizontal="center" vertical="center"/>
    </xf>
    <xf numFmtId="3" fontId="31" fillId="14" borderId="24" xfId="0" applyNumberFormat="1" applyFont="1" applyFill="1" applyBorder="1" applyAlignment="1">
      <alignment horizontal="center" vertical="center"/>
    </xf>
    <xf numFmtId="3" fontId="0" fillId="14" borderId="25" xfId="0" applyNumberFormat="1" applyFill="1" applyBorder="1" applyAlignment="1">
      <alignment horizontal="center" vertical="center"/>
    </xf>
    <xf numFmtId="3" fontId="0" fillId="14" borderId="26" xfId="0" applyNumberFormat="1" applyFill="1" applyBorder="1" applyAlignment="1">
      <alignment horizontal="center" vertical="center"/>
    </xf>
    <xf numFmtId="4" fontId="53" fillId="0" borderId="0" xfId="0" applyNumberFormat="1" applyFont="1" applyAlignment="1">
      <alignment horizontal="left" vertical="center"/>
    </xf>
    <xf numFmtId="166" fontId="0" fillId="0" borderId="0" xfId="0" applyNumberFormat="1"/>
    <xf numFmtId="10" fontId="56" fillId="8" borderId="59" xfId="0" applyNumberFormat="1" applyFont="1" applyFill="1" applyBorder="1" applyAlignment="1">
      <alignment horizontal="center" vertical="center"/>
    </xf>
    <xf numFmtId="11" fontId="0" fillId="0" borderId="0" xfId="0" applyNumberFormat="1"/>
    <xf numFmtId="4" fontId="0" fillId="0" borderId="0" xfId="0" applyNumberFormat="1" applyAlignment="1">
      <alignment horizontal="left" vertical="center"/>
    </xf>
    <xf numFmtId="0" fontId="16" fillId="6" borderId="62" xfId="0" applyFont="1" applyFill="1" applyBorder="1" applyAlignment="1">
      <alignment horizontal="center" vertical="top" wrapText="1"/>
    </xf>
    <xf numFmtId="0" fontId="16" fillId="6" borderId="65" xfId="0" applyFont="1" applyFill="1" applyBorder="1" applyAlignment="1">
      <alignment horizontal="center" vertical="top" wrapText="1"/>
    </xf>
    <xf numFmtId="0" fontId="11" fillId="0" borderId="0" xfId="0" applyFont="1" applyAlignment="1">
      <alignment horizontal="center" vertical="center"/>
    </xf>
    <xf numFmtId="4" fontId="24" fillId="4" borderId="19" xfId="0" applyNumberFormat="1" applyFont="1" applyFill="1" applyBorder="1" applyAlignment="1">
      <alignment horizontal="center" vertical="center"/>
    </xf>
    <xf numFmtId="4" fontId="0" fillId="0" borderId="20" xfId="0" applyNumberFormat="1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4" fontId="24" fillId="4" borderId="22" xfId="0" applyNumberFormat="1" applyFont="1" applyFill="1" applyBorder="1" applyAlignment="1">
      <alignment horizontal="center" vertical="center"/>
    </xf>
    <xf numFmtId="4" fontId="24" fillId="4" borderId="0" xfId="0" applyNumberFormat="1" applyFont="1" applyFill="1" applyAlignment="1">
      <alignment horizontal="center" vertical="center"/>
    </xf>
    <xf numFmtId="4" fontId="0" fillId="0" borderId="23" xfId="0" applyNumberFormat="1" applyBorder="1" applyAlignment="1">
      <alignment horizontal="center" vertical="center"/>
    </xf>
    <xf numFmtId="4" fontId="24" fillId="4" borderId="24" xfId="0" applyNumberFormat="1" applyFont="1" applyFill="1" applyBorder="1" applyAlignment="1">
      <alignment horizontal="center" vertical="center"/>
    </xf>
    <xf numFmtId="4" fontId="24" fillId="4" borderId="25" xfId="0" applyNumberFormat="1" applyFont="1" applyFill="1" applyBorder="1" applyAlignment="1">
      <alignment horizontal="center" vertical="center"/>
    </xf>
    <xf numFmtId="4" fontId="24" fillId="4" borderId="26" xfId="0" applyNumberFormat="1" applyFont="1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10" borderId="34" xfId="0" applyFill="1" applyBorder="1" applyAlignment="1">
      <alignment horizontal="center" vertical="center"/>
    </xf>
    <xf numFmtId="0" fontId="9" fillId="9" borderId="35" xfId="0" applyFont="1" applyFill="1" applyBorder="1" applyAlignment="1">
      <alignment horizontal="left" vertical="center"/>
    </xf>
    <xf numFmtId="0" fontId="9" fillId="9" borderId="0" xfId="0" applyFont="1" applyFill="1" applyAlignment="1">
      <alignment horizontal="left" vertical="center"/>
    </xf>
    <xf numFmtId="0" fontId="9" fillId="6" borderId="0" xfId="0" applyFont="1" applyFill="1" applyAlignment="1">
      <alignment horizontal="left" vertical="center"/>
    </xf>
    <xf numFmtId="0" fontId="23" fillId="8" borderId="9" xfId="0" applyFont="1" applyFill="1" applyBorder="1" applyAlignment="1">
      <alignment horizontal="center" vertical="center"/>
    </xf>
    <xf numFmtId="0" fontId="23" fillId="8" borderId="9" xfId="0" quotePrefix="1" applyFont="1" applyFill="1" applyBorder="1" applyAlignment="1">
      <alignment horizontal="center" vertical="center"/>
    </xf>
    <xf numFmtId="0" fontId="23" fillId="8" borderId="39" xfId="0" applyFont="1" applyFill="1" applyBorder="1" applyAlignment="1">
      <alignment horizontal="center" vertical="center"/>
    </xf>
    <xf numFmtId="10" fontId="2" fillId="8" borderId="9" xfId="0" applyNumberFormat="1" applyFont="1" applyFill="1" applyBorder="1" applyAlignment="1">
      <alignment horizontal="center" vertical="center"/>
    </xf>
    <xf numFmtId="0" fontId="16" fillId="6" borderId="61" xfId="0" applyFont="1" applyFill="1" applyBorder="1" applyAlignment="1">
      <alignment horizontal="center" vertical="top" wrapText="1"/>
    </xf>
    <xf numFmtId="0" fontId="16" fillId="6" borderId="64" xfId="0" applyFont="1" applyFill="1" applyBorder="1" applyAlignment="1">
      <alignment horizontal="center" vertical="top" wrapText="1"/>
    </xf>
    <xf numFmtId="0" fontId="23" fillId="8" borderId="36" xfId="0" applyFont="1" applyFill="1" applyBorder="1" applyAlignment="1">
      <alignment horizontal="center" vertical="center"/>
    </xf>
    <xf numFmtId="0" fontId="23" fillId="8" borderId="40" xfId="0" applyFont="1" applyFill="1" applyBorder="1" applyAlignment="1">
      <alignment horizontal="center" vertical="center"/>
    </xf>
    <xf numFmtId="15" fontId="2" fillId="8" borderId="9" xfId="0" applyNumberFormat="1" applyFont="1" applyFill="1" applyBorder="1" applyAlignment="1">
      <alignment horizontal="center" vertical="center"/>
    </xf>
    <xf numFmtId="15" fontId="2" fillId="8" borderId="15" xfId="0" applyNumberFormat="1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60" fillId="8" borderId="9" xfId="0" applyFont="1" applyFill="1" applyBorder="1" applyAlignment="1">
      <alignment horizontal="center" vertical="center"/>
    </xf>
    <xf numFmtId="0" fontId="60" fillId="8" borderId="36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 wrapText="1"/>
    </xf>
    <xf numFmtId="0" fontId="16" fillId="6" borderId="60" xfId="0" applyFont="1" applyFill="1" applyBorder="1" applyAlignment="1">
      <alignment horizontal="center" vertical="top"/>
    </xf>
    <xf numFmtId="0" fontId="16" fillId="6" borderId="61" xfId="0" applyFont="1" applyFill="1" applyBorder="1" applyAlignment="1">
      <alignment horizontal="center" vertical="top"/>
    </xf>
    <xf numFmtId="0" fontId="16" fillId="6" borderId="63" xfId="0" applyFont="1" applyFill="1" applyBorder="1" applyAlignment="1">
      <alignment horizontal="center" vertical="top"/>
    </xf>
    <xf numFmtId="0" fontId="16" fillId="6" borderId="64" xfId="0" applyFont="1" applyFill="1" applyBorder="1" applyAlignment="1">
      <alignment horizontal="center" vertical="top"/>
    </xf>
    <xf numFmtId="4" fontId="23" fillId="8" borderId="9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60" fillId="8" borderId="15" xfId="0" applyFont="1" applyFill="1" applyBorder="1" applyAlignment="1">
      <alignment horizontal="center" vertical="center"/>
    </xf>
    <xf numFmtId="0" fontId="23" fillId="8" borderId="15" xfId="0" applyFont="1" applyFill="1" applyBorder="1" applyAlignment="1">
      <alignment horizontal="center" vertical="center"/>
    </xf>
    <xf numFmtId="4" fontId="2" fillId="8" borderId="9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3" fontId="3" fillId="8" borderId="10" xfId="0" applyNumberFormat="1" applyFont="1" applyFill="1" applyBorder="1" applyAlignment="1">
      <alignment horizontal="center" vertical="center"/>
    </xf>
    <xf numFmtId="3" fontId="3" fillId="8" borderId="0" xfId="0" applyNumberFormat="1" applyFont="1" applyFill="1" applyAlignment="1">
      <alignment horizontal="center" vertical="center"/>
    </xf>
    <xf numFmtId="3" fontId="3" fillId="8" borderId="16" xfId="0" applyNumberFormat="1" applyFont="1" applyFill="1" applyBorder="1" applyAlignment="1">
      <alignment horizontal="center" vertical="center"/>
    </xf>
    <xf numFmtId="4" fontId="23" fillId="8" borderId="15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8" borderId="15" xfId="0" applyFont="1" applyFill="1" applyBorder="1" applyAlignment="1">
      <alignment horizontal="center" vertical="center"/>
    </xf>
    <xf numFmtId="3" fontId="3" fillId="8" borderId="11" xfId="0" applyNumberFormat="1" applyFont="1" applyFill="1" applyBorder="1" applyAlignment="1">
      <alignment horizontal="center" vertical="center"/>
    </xf>
    <xf numFmtId="0" fontId="22" fillId="0" borderId="30" xfId="0" applyFont="1" applyBorder="1" applyAlignment="1">
      <alignment horizontal="center" vertical="center" textRotation="90" wrapText="1"/>
    </xf>
    <xf numFmtId="0" fontId="0" fillId="0" borderId="31" xfId="0" applyBorder="1" applyAlignment="1">
      <alignment horizontal="center" vertical="center" textRotation="90" wrapText="1"/>
    </xf>
    <xf numFmtId="0" fontId="0" fillId="0" borderId="32" xfId="0" applyBorder="1" applyAlignment="1">
      <alignment horizontal="center" vertical="center" wrapText="1"/>
    </xf>
    <xf numFmtId="0" fontId="9" fillId="6" borderId="11" xfId="0" applyFont="1" applyFill="1" applyBorder="1" applyAlignment="1">
      <alignment horizontal="left" vertical="center"/>
    </xf>
    <xf numFmtId="0" fontId="9" fillId="9" borderId="37" xfId="0" applyFont="1" applyFill="1" applyBorder="1" applyAlignment="1">
      <alignment horizontal="left" vertical="center"/>
    </xf>
    <xf numFmtId="0" fontId="9" fillId="9" borderId="38" xfId="0" applyFont="1" applyFill="1" applyBorder="1" applyAlignment="1">
      <alignment horizontal="left" vertical="center"/>
    </xf>
    <xf numFmtId="0" fontId="25" fillId="0" borderId="27" xfId="0" applyFont="1" applyBorder="1" applyAlignment="1">
      <alignment horizontal="center" vertical="center" textRotation="90" wrapText="1"/>
    </xf>
    <xf numFmtId="0" fontId="25" fillId="0" borderId="28" xfId="0" applyFont="1" applyBorder="1" applyAlignment="1">
      <alignment horizontal="center" vertical="center" textRotation="90" wrapText="1"/>
    </xf>
    <xf numFmtId="0" fontId="25" fillId="0" borderId="29" xfId="0" applyFont="1" applyBorder="1" applyAlignment="1">
      <alignment horizontal="center" vertical="center" textRotation="90" wrapText="1"/>
    </xf>
    <xf numFmtId="0" fontId="26" fillId="10" borderId="0" xfId="0" applyFont="1" applyFill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6" borderId="12" xfId="0" applyFont="1" applyFill="1" applyBorder="1" applyAlignment="1">
      <alignment horizontal="left" vertical="center"/>
    </xf>
    <xf numFmtId="0" fontId="2" fillId="8" borderId="9" xfId="0" quotePrefix="1" applyFont="1" applyFill="1" applyBorder="1" applyAlignment="1">
      <alignment horizontal="center" vertical="center"/>
    </xf>
    <xf numFmtId="0" fontId="42" fillId="0" borderId="66" xfId="0" applyFont="1" applyBorder="1" applyAlignment="1">
      <alignment horizontal="left" vertical="center"/>
    </xf>
    <xf numFmtId="0" fontId="0" fillId="0" borderId="66" xfId="0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7" fillId="0" borderId="51" xfId="0" applyFont="1" applyBorder="1" applyAlignment="1">
      <alignment horizontal="center" vertical="center"/>
    </xf>
    <xf numFmtId="0" fontId="48" fillId="0" borderId="52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6" fillId="0" borderId="58" xfId="0" applyFont="1" applyBorder="1" applyAlignment="1">
      <alignment horizontal="center" vertical="center"/>
    </xf>
    <xf numFmtId="0" fontId="47" fillId="0" borderId="55" xfId="0" applyFont="1" applyBorder="1" applyAlignment="1">
      <alignment horizontal="center" vertical="center"/>
    </xf>
    <xf numFmtId="0" fontId="52" fillId="0" borderId="0" xfId="0" applyFont="1" applyAlignment="1">
      <alignment horizontal="center" vertical="top" wrapText="1"/>
    </xf>
    <xf numFmtId="0" fontId="48" fillId="0" borderId="55" xfId="0" applyFont="1" applyBorder="1" applyAlignment="1">
      <alignment horizontal="center" vertical="center"/>
    </xf>
    <xf numFmtId="0" fontId="15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top"/>
    </xf>
    <xf numFmtId="0" fontId="0" fillId="10" borderId="24" xfId="0" applyFill="1" applyBorder="1" applyAlignment="1">
      <alignment horizontal="center" vertical="center"/>
    </xf>
    <xf numFmtId="0" fontId="0" fillId="10" borderId="2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66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 b="0"/>
              <a:t>Swap</a:t>
            </a:r>
            <a:r>
              <a:rPr lang="en-GB" sz="1400" b="0" baseline="0"/>
              <a:t> Spread Over US Treasuries</a:t>
            </a:r>
            <a:endParaRPr lang="en-GB" sz="1400" b="0"/>
          </a:p>
        </c:rich>
      </c:tx>
      <c:layout>
        <c:manualLayout>
          <c:xMode val="edge"/>
          <c:yMode val="edge"/>
          <c:x val="0.26414566269668549"/>
          <c:y val="4.166666666666666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3950038908453027"/>
          <c:y val="5.1400554097404488E-2"/>
          <c:w val="0.81638955934528279"/>
          <c:h val="0.89719889180519097"/>
        </c:manualLayout>
      </c:layout>
      <c:lineChart>
        <c:grouping val="standard"/>
        <c:varyColors val="0"/>
        <c:ser>
          <c:idx val="1"/>
          <c:order val="0"/>
          <c:tx>
            <c:strRef>
              <c:f>'Swap Trade'!$M$41</c:f>
              <c:strCache>
                <c:ptCount val="1"/>
                <c:pt idx="0">
                  <c:v>Spread
(bps)</c:v>
                </c:pt>
              </c:strCache>
            </c:strRef>
          </c:tx>
          <c:marker>
            <c:symbol val="none"/>
          </c:marker>
          <c:cat>
            <c:strRef>
              <c:f>'Swap Trade'!$K$43:$K$60</c:f>
              <c:strCache>
                <c:ptCount val="18"/>
                <c:pt idx="0">
                  <c:v>1Y</c:v>
                </c:pt>
                <c:pt idx="1">
                  <c:v>2Y</c:v>
                </c:pt>
                <c:pt idx="2">
                  <c:v>3Y</c:v>
                </c:pt>
                <c:pt idx="3">
                  <c:v>4Y</c:v>
                </c:pt>
                <c:pt idx="4">
                  <c:v>5Y</c:v>
                </c:pt>
                <c:pt idx="5">
                  <c:v>6Y</c:v>
                </c:pt>
                <c:pt idx="6">
                  <c:v>7Y</c:v>
                </c:pt>
                <c:pt idx="7">
                  <c:v>8Y</c:v>
                </c:pt>
                <c:pt idx="8">
                  <c:v>9Y</c:v>
                </c:pt>
                <c:pt idx="9">
                  <c:v>10Y</c:v>
                </c:pt>
                <c:pt idx="10">
                  <c:v>11Y</c:v>
                </c:pt>
                <c:pt idx="11">
                  <c:v>12Y</c:v>
                </c:pt>
                <c:pt idx="12">
                  <c:v>13Y</c:v>
                </c:pt>
                <c:pt idx="13">
                  <c:v>14Y</c:v>
                </c:pt>
                <c:pt idx="14">
                  <c:v>15Y</c:v>
                </c:pt>
                <c:pt idx="15">
                  <c:v>20Y</c:v>
                </c:pt>
                <c:pt idx="16">
                  <c:v>25Y</c:v>
                </c:pt>
                <c:pt idx="17">
                  <c:v>30Y</c:v>
                </c:pt>
              </c:strCache>
            </c:strRef>
          </c:cat>
          <c:val>
            <c:numRef>
              <c:f>'Swap Trade'!$M$43:$M$60</c:f>
              <c:numCache>
                <c:formatCode>#,##0.00</c:formatCode>
                <c:ptCount val="18"/>
                <c:pt idx="0">
                  <c:v>14</c:v>
                </c:pt>
                <c:pt idx="1">
                  <c:v>9</c:v>
                </c:pt>
                <c:pt idx="2">
                  <c:v>8</c:v>
                </c:pt>
                <c:pt idx="3">
                  <c:v>5.25</c:v>
                </c:pt>
                <c:pt idx="4">
                  <c:v>5</c:v>
                </c:pt>
                <c:pt idx="5">
                  <c:v>2.5</c:v>
                </c:pt>
                <c:pt idx="6">
                  <c:v>0.35</c:v>
                </c:pt>
                <c:pt idx="7">
                  <c:v>0.5</c:v>
                </c:pt>
                <c:pt idx="8">
                  <c:v>-0.1</c:v>
                </c:pt>
                <c:pt idx="9">
                  <c:v>0.08</c:v>
                </c:pt>
                <c:pt idx="10">
                  <c:v>3.1</c:v>
                </c:pt>
                <c:pt idx="11">
                  <c:v>6.1130000000000004</c:v>
                </c:pt>
                <c:pt idx="12">
                  <c:v>3.6190000000000002</c:v>
                </c:pt>
                <c:pt idx="13">
                  <c:v>1.125</c:v>
                </c:pt>
                <c:pt idx="14">
                  <c:v>-1.875</c:v>
                </c:pt>
                <c:pt idx="15">
                  <c:v>-4.875</c:v>
                </c:pt>
                <c:pt idx="16">
                  <c:v>-13.5</c:v>
                </c:pt>
                <c:pt idx="17">
                  <c:v>-24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B-4418-92DC-7AD4E40329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3068672"/>
        <c:axId val="283082752"/>
      </c:lineChart>
      <c:catAx>
        <c:axId val="283068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 rot="-1500000"/>
          <a:lstStyle/>
          <a:p>
            <a:pPr>
              <a:defRPr/>
            </a:pPr>
            <a:endParaRPr lang="en-US"/>
          </a:p>
        </c:txPr>
        <c:crossAx val="2830827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83082752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crossAx val="283068672"/>
        <c:crossesAt val="1"/>
        <c:crossBetween val="between"/>
      </c:valAx>
    </c:plotArea>
    <c:legend>
      <c:legendPos val="r"/>
      <c:layout>
        <c:manualLayout>
          <c:xMode val="edge"/>
          <c:yMode val="edge"/>
          <c:x val="0.44187973990688345"/>
          <c:y val="0.78221529600466611"/>
          <c:w val="0.19549479681873935"/>
          <c:h val="0.13965660542432196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61</xdr:row>
      <xdr:rowOff>9525</xdr:rowOff>
    </xdr:from>
    <xdr:to>
      <xdr:col>16</xdr:col>
      <xdr:colOff>152400</xdr:colOff>
      <xdr:row>75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600075</xdr:colOff>
      <xdr:row>114</xdr:row>
      <xdr:rowOff>180975</xdr:rowOff>
    </xdr:from>
    <xdr:to>
      <xdr:col>11</xdr:col>
      <xdr:colOff>0</xdr:colOff>
      <xdr:row>120</xdr:row>
      <xdr:rowOff>133350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CxnSpPr/>
      </xdr:nvCxnSpPr>
      <xdr:spPr>
        <a:xfrm>
          <a:off x="6696075" y="232981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27</xdr:row>
      <xdr:rowOff>38100</xdr:rowOff>
    </xdr:from>
    <xdr:to>
      <xdr:col>4</xdr:col>
      <xdr:colOff>514350</xdr:colOff>
      <xdr:row>36</xdr:row>
      <xdr:rowOff>180974</xdr:rowOff>
    </xdr:to>
    <xdr:sp macro="" textlink="">
      <xdr:nvSpPr>
        <xdr:cNvPr id="2" name="Curved Down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 flipH="1">
          <a:off x="1457325" y="5743575"/>
          <a:ext cx="1495425" cy="1943099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27</xdr:row>
      <xdr:rowOff>19051</xdr:rowOff>
    </xdr:from>
    <xdr:to>
      <xdr:col>11</xdr:col>
      <xdr:colOff>104775</xdr:colOff>
      <xdr:row>36</xdr:row>
      <xdr:rowOff>180975</xdr:rowOff>
    </xdr:to>
    <xdr:sp macro="" textlink="">
      <xdr:nvSpPr>
        <xdr:cNvPr id="3" name="Curved Down Arrow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3143251" y="5324476"/>
          <a:ext cx="3667124" cy="1562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27</xdr:row>
      <xdr:rowOff>38101</xdr:rowOff>
    </xdr:from>
    <xdr:to>
      <xdr:col>13</xdr:col>
      <xdr:colOff>352425</xdr:colOff>
      <xdr:row>36</xdr:row>
      <xdr:rowOff>190500</xdr:rowOff>
    </xdr:to>
    <xdr:sp macro="" textlink="">
      <xdr:nvSpPr>
        <xdr:cNvPr id="4" name="Curved Down Arrow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6772275" y="5743576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238125</xdr:colOff>
      <xdr:row>45</xdr:row>
      <xdr:rowOff>28576</xdr:rowOff>
    </xdr:from>
    <xdr:to>
      <xdr:col>4</xdr:col>
      <xdr:colOff>514350</xdr:colOff>
      <xdr:row>54</xdr:row>
      <xdr:rowOff>180975</xdr:rowOff>
    </xdr:to>
    <xdr:sp macro="" textlink="">
      <xdr:nvSpPr>
        <xdr:cNvPr id="5" name="Curved Down Arrow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 flipH="1">
          <a:off x="1457325" y="9344026"/>
          <a:ext cx="1495425" cy="1952624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95251</xdr:colOff>
      <xdr:row>45</xdr:row>
      <xdr:rowOff>28576</xdr:rowOff>
    </xdr:from>
    <xdr:to>
      <xdr:col>11</xdr:col>
      <xdr:colOff>66675</xdr:colOff>
      <xdr:row>54</xdr:row>
      <xdr:rowOff>180975</xdr:rowOff>
    </xdr:to>
    <xdr:sp macro="" textlink="">
      <xdr:nvSpPr>
        <xdr:cNvPr id="6" name="Curved Down Arrow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3143251" y="8543926"/>
          <a:ext cx="3629024" cy="1552574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66675</xdr:colOff>
      <xdr:row>45</xdr:row>
      <xdr:rowOff>28575</xdr:rowOff>
    </xdr:from>
    <xdr:to>
      <xdr:col>13</xdr:col>
      <xdr:colOff>352425</xdr:colOff>
      <xdr:row>54</xdr:row>
      <xdr:rowOff>190499</xdr:rowOff>
    </xdr:to>
    <xdr:sp macro="" textlink="">
      <xdr:nvSpPr>
        <xdr:cNvPr id="7" name="Curved Down Arrow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6772275" y="9344025"/>
          <a:ext cx="1504950" cy="1962149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508000</xdr:colOff>
      <xdr:row>64</xdr:row>
      <xdr:rowOff>101600</xdr:rowOff>
    </xdr:from>
    <xdr:to>
      <xdr:col>3</xdr:col>
      <xdr:colOff>88900</xdr:colOff>
      <xdr:row>65</xdr:row>
      <xdr:rowOff>104775</xdr:rowOff>
    </xdr:to>
    <xdr:sp macro="" textlink="">
      <xdr:nvSpPr>
        <xdr:cNvPr id="8" name="Multiply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23368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222250</xdr:colOff>
      <xdr:row>64</xdr:row>
      <xdr:rowOff>95250</xdr:rowOff>
    </xdr:from>
    <xdr:to>
      <xdr:col>3</xdr:col>
      <xdr:colOff>412750</xdr:colOff>
      <xdr:row>65</xdr:row>
      <xdr:rowOff>98425</xdr:rowOff>
    </xdr:to>
    <xdr:sp macro="" textlink="">
      <xdr:nvSpPr>
        <xdr:cNvPr id="9" name="Multiply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6606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520700</xdr:colOff>
      <xdr:row>64</xdr:row>
      <xdr:rowOff>101600</xdr:rowOff>
    </xdr:from>
    <xdr:to>
      <xdr:col>4</xdr:col>
      <xdr:colOff>101600</xdr:colOff>
      <xdr:row>65</xdr:row>
      <xdr:rowOff>104775</xdr:rowOff>
    </xdr:to>
    <xdr:sp macro="" textlink="">
      <xdr:nvSpPr>
        <xdr:cNvPr id="10" name="Multiply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2959100" y="56769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222250</xdr:colOff>
      <xdr:row>64</xdr:row>
      <xdr:rowOff>95250</xdr:rowOff>
    </xdr:from>
    <xdr:to>
      <xdr:col>4</xdr:col>
      <xdr:colOff>412750</xdr:colOff>
      <xdr:row>65</xdr:row>
      <xdr:rowOff>98425</xdr:rowOff>
    </xdr:to>
    <xdr:sp macro="" textlink="">
      <xdr:nvSpPr>
        <xdr:cNvPr id="11" name="Multiply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327025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508000</xdr:colOff>
      <xdr:row>64</xdr:row>
      <xdr:rowOff>95250</xdr:rowOff>
    </xdr:from>
    <xdr:to>
      <xdr:col>5</xdr:col>
      <xdr:colOff>88900</xdr:colOff>
      <xdr:row>65</xdr:row>
      <xdr:rowOff>98425</xdr:rowOff>
    </xdr:to>
    <xdr:sp macro="" textlink="">
      <xdr:nvSpPr>
        <xdr:cNvPr id="12" name="Multiply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556000" y="56705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222250</xdr:colOff>
      <xdr:row>64</xdr:row>
      <xdr:rowOff>95250</xdr:rowOff>
    </xdr:from>
    <xdr:to>
      <xdr:col>5</xdr:col>
      <xdr:colOff>412750</xdr:colOff>
      <xdr:row>65</xdr:row>
      <xdr:rowOff>98425</xdr:rowOff>
    </xdr:to>
    <xdr:sp macro="" textlink="">
      <xdr:nvSpPr>
        <xdr:cNvPr id="14" name="Multiply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26606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520700</xdr:colOff>
      <xdr:row>64</xdr:row>
      <xdr:rowOff>101600</xdr:rowOff>
    </xdr:from>
    <xdr:to>
      <xdr:col>6</xdr:col>
      <xdr:colOff>101600</xdr:colOff>
      <xdr:row>65</xdr:row>
      <xdr:rowOff>104775</xdr:rowOff>
    </xdr:to>
    <xdr:sp macro="" textlink="">
      <xdr:nvSpPr>
        <xdr:cNvPr id="15" name="Multiply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29591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222250</xdr:colOff>
      <xdr:row>64</xdr:row>
      <xdr:rowOff>95250</xdr:rowOff>
    </xdr:from>
    <xdr:to>
      <xdr:col>6</xdr:col>
      <xdr:colOff>412750</xdr:colOff>
      <xdr:row>65</xdr:row>
      <xdr:rowOff>98425</xdr:rowOff>
    </xdr:to>
    <xdr:sp macro="" textlink="">
      <xdr:nvSpPr>
        <xdr:cNvPr id="16" name="Multiply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2702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64</xdr:row>
      <xdr:rowOff>95250</xdr:rowOff>
    </xdr:from>
    <xdr:to>
      <xdr:col>7</xdr:col>
      <xdr:colOff>88900</xdr:colOff>
      <xdr:row>65</xdr:row>
      <xdr:rowOff>98425</xdr:rowOff>
    </xdr:to>
    <xdr:sp macro="" textlink="">
      <xdr:nvSpPr>
        <xdr:cNvPr id="17" name="Multiply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508000</xdr:colOff>
      <xdr:row>64</xdr:row>
      <xdr:rowOff>95250</xdr:rowOff>
    </xdr:from>
    <xdr:to>
      <xdr:col>7</xdr:col>
      <xdr:colOff>88900</xdr:colOff>
      <xdr:row>65</xdr:row>
      <xdr:rowOff>98425</xdr:rowOff>
    </xdr:to>
    <xdr:sp macro="" textlink="">
      <xdr:nvSpPr>
        <xdr:cNvPr id="18" name="Multiply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222250</xdr:colOff>
      <xdr:row>64</xdr:row>
      <xdr:rowOff>95250</xdr:rowOff>
    </xdr:from>
    <xdr:to>
      <xdr:col>7</xdr:col>
      <xdr:colOff>412750</xdr:colOff>
      <xdr:row>65</xdr:row>
      <xdr:rowOff>98425</xdr:rowOff>
    </xdr:to>
    <xdr:sp macro="" textlink="">
      <xdr:nvSpPr>
        <xdr:cNvPr id="19" name="Multiply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38798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520700</xdr:colOff>
      <xdr:row>64</xdr:row>
      <xdr:rowOff>101600</xdr:rowOff>
    </xdr:from>
    <xdr:to>
      <xdr:col>8</xdr:col>
      <xdr:colOff>101600</xdr:colOff>
      <xdr:row>65</xdr:row>
      <xdr:rowOff>104775</xdr:rowOff>
    </xdr:to>
    <xdr:sp macro="" textlink="">
      <xdr:nvSpPr>
        <xdr:cNvPr id="20" name="Multiply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178300" y="628650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222250</xdr:colOff>
      <xdr:row>64</xdr:row>
      <xdr:rowOff>95250</xdr:rowOff>
    </xdr:from>
    <xdr:to>
      <xdr:col>8</xdr:col>
      <xdr:colOff>412750</xdr:colOff>
      <xdr:row>65</xdr:row>
      <xdr:rowOff>98425</xdr:rowOff>
    </xdr:to>
    <xdr:sp macro="" textlink="">
      <xdr:nvSpPr>
        <xdr:cNvPr id="21" name="Multiply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48945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64</xdr:row>
      <xdr:rowOff>95250</xdr:rowOff>
    </xdr:from>
    <xdr:to>
      <xdr:col>9</xdr:col>
      <xdr:colOff>88900</xdr:colOff>
      <xdr:row>65</xdr:row>
      <xdr:rowOff>98425</xdr:rowOff>
    </xdr:to>
    <xdr:sp macro="" textlink="">
      <xdr:nvSpPr>
        <xdr:cNvPr id="22" name="Multiply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775200" y="6280150"/>
          <a:ext cx="190500" cy="212725"/>
        </a:xfrm>
        <a:prstGeom prst="mathMultiply">
          <a:avLst/>
        </a:prstGeom>
        <a:solidFill>
          <a:schemeClr val="accent5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508000</xdr:colOff>
      <xdr:row>64</xdr:row>
      <xdr:rowOff>95250</xdr:rowOff>
    </xdr:from>
    <xdr:to>
      <xdr:col>9</xdr:col>
      <xdr:colOff>88900</xdr:colOff>
      <xdr:row>65</xdr:row>
      <xdr:rowOff>98425</xdr:rowOff>
    </xdr:to>
    <xdr:sp macro="" textlink="">
      <xdr:nvSpPr>
        <xdr:cNvPr id="23" name="Multiply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556000" y="6280150"/>
          <a:ext cx="190500" cy="212725"/>
        </a:xfrm>
        <a:prstGeom prst="mathMultiply">
          <a:avLst/>
        </a:prstGeom>
        <a:solidFill>
          <a:schemeClr val="accent2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359670</xdr:colOff>
      <xdr:row>57</xdr:row>
      <xdr:rowOff>2442</xdr:rowOff>
    </xdr:from>
    <xdr:to>
      <xdr:col>5</xdr:col>
      <xdr:colOff>303823</xdr:colOff>
      <xdr:row>64</xdr:row>
      <xdr:rowOff>110683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/>
      </xdr:nvCxnSpPr>
      <xdr:spPr>
        <a:xfrm flipH="1">
          <a:off x="2792208" y="486751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45101</xdr:colOff>
      <xdr:row>56</xdr:row>
      <xdr:rowOff>209550</xdr:rowOff>
    </xdr:from>
    <xdr:to>
      <xdr:col>5</xdr:col>
      <xdr:colOff>598854</xdr:colOff>
      <xdr:row>64</xdr:row>
      <xdr:rowOff>105310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3085774" y="48621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42008</xdr:colOff>
      <xdr:row>57</xdr:row>
      <xdr:rowOff>5373</xdr:rowOff>
    </xdr:from>
    <xdr:to>
      <xdr:col>10</xdr:col>
      <xdr:colOff>595761</xdr:colOff>
      <xdr:row>64</xdr:row>
      <xdr:rowOff>113614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6123354" y="4870450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355600</xdr:colOff>
      <xdr:row>57</xdr:row>
      <xdr:rowOff>18073</xdr:rowOff>
    </xdr:from>
    <xdr:to>
      <xdr:col>10</xdr:col>
      <xdr:colOff>299753</xdr:colOff>
      <xdr:row>64</xdr:row>
      <xdr:rowOff>126314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5828812" y="48831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45427</xdr:colOff>
      <xdr:row>57</xdr:row>
      <xdr:rowOff>10746</xdr:rowOff>
    </xdr:from>
    <xdr:to>
      <xdr:col>9</xdr:col>
      <xdr:colOff>599180</xdr:colOff>
      <xdr:row>64</xdr:row>
      <xdr:rowOff>118987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5518639" y="4875823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361950</xdr:colOff>
      <xdr:row>57</xdr:row>
      <xdr:rowOff>5373</xdr:rowOff>
    </xdr:from>
    <xdr:to>
      <xdr:col>6</xdr:col>
      <xdr:colOff>306103</xdr:colOff>
      <xdr:row>64</xdr:row>
      <xdr:rowOff>113614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CxnSpPr/>
      </xdr:nvCxnSpPr>
      <xdr:spPr>
        <a:xfrm flipH="1">
          <a:off x="3402623" y="487045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46404</xdr:colOff>
      <xdr:row>56</xdr:row>
      <xdr:rowOff>209550</xdr:rowOff>
    </xdr:from>
    <xdr:to>
      <xdr:col>6</xdr:col>
      <xdr:colOff>600157</xdr:colOff>
      <xdr:row>64</xdr:row>
      <xdr:rowOff>105310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/>
      </xdr:nvCxnSpPr>
      <xdr:spPr>
        <a:xfrm flipH="1">
          <a:off x="3695212" y="4862146"/>
          <a:ext cx="1161887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361950</xdr:colOff>
      <xdr:row>56</xdr:row>
      <xdr:rowOff>209550</xdr:rowOff>
    </xdr:from>
    <xdr:to>
      <xdr:col>7</xdr:col>
      <xdr:colOff>306103</xdr:colOff>
      <xdr:row>64</xdr:row>
      <xdr:rowOff>105310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CxnSpPr/>
      </xdr:nvCxnSpPr>
      <xdr:spPr>
        <a:xfrm flipH="1">
          <a:off x="4010758" y="4862146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49823</xdr:colOff>
      <xdr:row>57</xdr:row>
      <xdr:rowOff>3419</xdr:rowOff>
    </xdr:from>
    <xdr:to>
      <xdr:col>7</xdr:col>
      <xdr:colOff>602111</xdr:colOff>
      <xdr:row>64</xdr:row>
      <xdr:rowOff>111660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CxnSpPr/>
      </xdr:nvCxnSpPr>
      <xdr:spPr>
        <a:xfrm flipH="1">
          <a:off x="4306765" y="4868496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57</xdr:row>
      <xdr:rowOff>8792</xdr:rowOff>
    </xdr:from>
    <xdr:to>
      <xdr:col>8</xdr:col>
      <xdr:colOff>325153</xdr:colOff>
      <xdr:row>64</xdr:row>
      <xdr:rowOff>117033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CxnSpPr/>
      </xdr:nvCxnSpPr>
      <xdr:spPr>
        <a:xfrm flipH="1">
          <a:off x="4637942" y="4873869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50800</xdr:colOff>
      <xdr:row>57</xdr:row>
      <xdr:rowOff>9769</xdr:rowOff>
    </xdr:from>
    <xdr:to>
      <xdr:col>8</xdr:col>
      <xdr:colOff>604553</xdr:colOff>
      <xdr:row>64</xdr:row>
      <xdr:rowOff>118010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CxnSpPr/>
      </xdr:nvCxnSpPr>
      <xdr:spPr>
        <a:xfrm flipH="1">
          <a:off x="4915877" y="4874846"/>
          <a:ext cx="1161888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374650</xdr:colOff>
      <xdr:row>56</xdr:row>
      <xdr:rowOff>211504</xdr:rowOff>
    </xdr:from>
    <xdr:to>
      <xdr:col>9</xdr:col>
      <xdr:colOff>318803</xdr:colOff>
      <xdr:row>64</xdr:row>
      <xdr:rowOff>107264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CxnSpPr/>
      </xdr:nvCxnSpPr>
      <xdr:spPr>
        <a:xfrm flipH="1">
          <a:off x="5239727" y="4864100"/>
          <a:ext cx="1160422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50474</xdr:colOff>
      <xdr:row>57</xdr:row>
      <xdr:rowOff>15143</xdr:rowOff>
    </xdr:from>
    <xdr:to>
      <xdr:col>4</xdr:col>
      <xdr:colOff>602762</xdr:colOff>
      <xdr:row>64</xdr:row>
      <xdr:rowOff>123384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CxnSpPr/>
      </xdr:nvCxnSpPr>
      <xdr:spPr>
        <a:xfrm flipH="1">
          <a:off x="2483012" y="4880220"/>
          <a:ext cx="1160423" cy="1493029"/>
        </a:xfrm>
        <a:prstGeom prst="straightConnector1">
          <a:avLst/>
        </a:prstGeom>
        <a:ln>
          <a:solidFill>
            <a:schemeClr val="accent2"/>
          </a:solidFill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9</xdr:row>
      <xdr:rowOff>38100</xdr:rowOff>
    </xdr:from>
    <xdr:to>
      <xdr:col>9</xdr:col>
      <xdr:colOff>85724</xdr:colOff>
      <xdr:row>18</xdr:row>
      <xdr:rowOff>180974</xdr:rowOff>
    </xdr:to>
    <xdr:sp macro="" textlink="">
      <xdr:nvSpPr>
        <xdr:cNvPr id="45" name="Curved Down Arrow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1647825" y="2038350"/>
          <a:ext cx="3924299" cy="1943099"/>
        </a:xfrm>
        <a:prstGeom prst="curvedDownArrow">
          <a:avLst/>
        </a:prstGeom>
        <a:solidFill>
          <a:schemeClr val="accent5">
            <a:lumMod val="75000"/>
          </a:schemeClr>
        </a:solidFill>
        <a:ln>
          <a:solidFill>
            <a:schemeClr val="accent5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66675</xdr:colOff>
      <xdr:row>9</xdr:row>
      <xdr:rowOff>38101</xdr:rowOff>
    </xdr:from>
    <xdr:to>
      <xdr:col>11</xdr:col>
      <xdr:colOff>352425</xdr:colOff>
      <xdr:row>18</xdr:row>
      <xdr:rowOff>190500</xdr:rowOff>
    </xdr:to>
    <xdr:sp macro="" textlink="">
      <xdr:nvSpPr>
        <xdr:cNvPr id="46" name="Curved Down Arrow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5553075" y="2133601"/>
          <a:ext cx="1504950" cy="1952624"/>
        </a:xfrm>
        <a:prstGeom prst="curvedDownArrow">
          <a:avLst/>
        </a:prstGeom>
        <a:solidFill>
          <a:schemeClr val="accent6">
            <a:lumMod val="75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57150</xdr:colOff>
      <xdr:row>2</xdr:row>
      <xdr:rowOff>94385</xdr:rowOff>
    </xdr:from>
    <xdr:to>
      <xdr:col>7</xdr:col>
      <xdr:colOff>523875</xdr:colOff>
      <xdr:row>2</xdr:row>
      <xdr:rowOff>95250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CxnSpPr/>
      </xdr:nvCxnSpPr>
      <xdr:spPr>
        <a:xfrm>
          <a:off x="4324350" y="1046885"/>
          <a:ext cx="1685925" cy="865"/>
        </a:xfrm>
        <a:prstGeom prst="straightConnector1">
          <a:avLst/>
        </a:prstGeom>
        <a:ln w="28575" cap="flat" cmpd="sng" algn="ctr">
          <a:solidFill>
            <a:schemeClr val="dk1"/>
          </a:solidFill>
          <a:prstDash val="sysDash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71</xdr:row>
      <xdr:rowOff>38100</xdr:rowOff>
    </xdr:from>
    <xdr:to>
      <xdr:col>11</xdr:col>
      <xdr:colOff>57150</xdr:colOff>
      <xdr:row>75</xdr:row>
      <xdr:rowOff>104775</xdr:rowOff>
    </xdr:to>
    <xdr:sp macro="" textlink="">
      <xdr:nvSpPr>
        <xdr:cNvPr id="48" name="Curved Down Arrow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54959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581025</xdr:colOff>
      <xdr:row>71</xdr:row>
      <xdr:rowOff>38100</xdr:rowOff>
    </xdr:from>
    <xdr:to>
      <xdr:col>9</xdr:col>
      <xdr:colOff>19050</xdr:colOff>
      <xdr:row>75</xdr:row>
      <xdr:rowOff>104775</xdr:rowOff>
    </xdr:to>
    <xdr:sp macro="" textlink="">
      <xdr:nvSpPr>
        <xdr:cNvPr id="49" name="Curved Down Arrow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4238625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533400</xdr:colOff>
      <xdr:row>71</xdr:row>
      <xdr:rowOff>38100</xdr:rowOff>
    </xdr:from>
    <xdr:to>
      <xdr:col>6</xdr:col>
      <xdr:colOff>581025</xdr:colOff>
      <xdr:row>75</xdr:row>
      <xdr:rowOff>104775</xdr:rowOff>
    </xdr:to>
    <xdr:sp macro="" textlink="">
      <xdr:nvSpPr>
        <xdr:cNvPr id="50" name="Curved Down Arrow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2971800" y="145161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71</xdr:row>
      <xdr:rowOff>38100</xdr:rowOff>
    </xdr:from>
    <xdr:to>
      <xdr:col>4</xdr:col>
      <xdr:colOff>533400</xdr:colOff>
      <xdr:row>75</xdr:row>
      <xdr:rowOff>104775</xdr:rowOff>
    </xdr:to>
    <xdr:sp macro="" textlink="">
      <xdr:nvSpPr>
        <xdr:cNvPr id="51" name="Curved Down Arrow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5362575" y="153162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47625</xdr:colOff>
      <xdr:row>82</xdr:row>
      <xdr:rowOff>38100</xdr:rowOff>
    </xdr:from>
    <xdr:to>
      <xdr:col>12</xdr:col>
      <xdr:colOff>95250</xdr:colOff>
      <xdr:row>86</xdr:row>
      <xdr:rowOff>104775</xdr:rowOff>
    </xdr:to>
    <xdr:sp macro="" textlink="">
      <xdr:nvSpPr>
        <xdr:cNvPr id="52" name="Curved Down Arrow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61436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9525</xdr:colOff>
      <xdr:row>82</xdr:row>
      <xdr:rowOff>38100</xdr:rowOff>
    </xdr:from>
    <xdr:to>
      <xdr:col>10</xdr:col>
      <xdr:colOff>57150</xdr:colOff>
      <xdr:row>86</xdr:row>
      <xdr:rowOff>104775</xdr:rowOff>
    </xdr:to>
    <xdr:sp macro="" textlink="">
      <xdr:nvSpPr>
        <xdr:cNvPr id="53" name="Curved Down Arrow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488632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590550</xdr:colOff>
      <xdr:row>82</xdr:row>
      <xdr:rowOff>38100</xdr:rowOff>
    </xdr:from>
    <xdr:to>
      <xdr:col>8</xdr:col>
      <xdr:colOff>28575</xdr:colOff>
      <xdr:row>86</xdr:row>
      <xdr:rowOff>104775</xdr:rowOff>
    </xdr:to>
    <xdr:sp macro="" textlink="">
      <xdr:nvSpPr>
        <xdr:cNvPr id="54" name="Curved Down Arrow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>
          <a:off x="3638550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561975</xdr:colOff>
      <xdr:row>82</xdr:row>
      <xdr:rowOff>38100</xdr:rowOff>
    </xdr:from>
    <xdr:to>
      <xdr:col>6</xdr:col>
      <xdr:colOff>0</xdr:colOff>
      <xdr:row>86</xdr:row>
      <xdr:rowOff>104775</xdr:rowOff>
    </xdr:to>
    <xdr:sp macro="" textlink="">
      <xdr:nvSpPr>
        <xdr:cNvPr id="55" name="Curved Down Arrow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>
          <a:off x="2390775" y="167259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523875</xdr:colOff>
      <xdr:row>82</xdr:row>
      <xdr:rowOff>38100</xdr:rowOff>
    </xdr:from>
    <xdr:to>
      <xdr:col>3</xdr:col>
      <xdr:colOff>571500</xdr:colOff>
      <xdr:row>86</xdr:row>
      <xdr:rowOff>104775</xdr:rowOff>
    </xdr:to>
    <xdr:sp macro="" textlink="">
      <xdr:nvSpPr>
        <xdr:cNvPr id="56" name="Curved Down Arrow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1133475" y="167259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28575</xdr:colOff>
      <xdr:row>93</xdr:row>
      <xdr:rowOff>38100</xdr:rowOff>
    </xdr:from>
    <xdr:to>
      <xdr:col>12</xdr:col>
      <xdr:colOff>76200</xdr:colOff>
      <xdr:row>97</xdr:row>
      <xdr:rowOff>104775</xdr:rowOff>
    </xdr:to>
    <xdr:sp macro="" textlink="">
      <xdr:nvSpPr>
        <xdr:cNvPr id="57" name="Curved Down Arrow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12457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581025</xdr:colOff>
      <xdr:row>93</xdr:row>
      <xdr:rowOff>38100</xdr:rowOff>
    </xdr:from>
    <xdr:to>
      <xdr:col>10</xdr:col>
      <xdr:colOff>19050</xdr:colOff>
      <xdr:row>97</xdr:row>
      <xdr:rowOff>104775</xdr:rowOff>
    </xdr:to>
    <xdr:sp macro="" textlink="">
      <xdr:nvSpPr>
        <xdr:cNvPr id="58" name="Curved Down Arrow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4848225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533400</xdr:colOff>
      <xdr:row>93</xdr:row>
      <xdr:rowOff>38100</xdr:rowOff>
    </xdr:from>
    <xdr:to>
      <xdr:col>7</xdr:col>
      <xdr:colOff>581025</xdr:colOff>
      <xdr:row>97</xdr:row>
      <xdr:rowOff>104775</xdr:rowOff>
    </xdr:to>
    <xdr:sp macro="" textlink="">
      <xdr:nvSpPr>
        <xdr:cNvPr id="59" name="Curved Down Arrow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3581400" y="18935700"/>
          <a:ext cx="1266825" cy="866775"/>
        </a:xfrm>
        <a:prstGeom prst="curvedDownArrow">
          <a:avLst/>
        </a:prstGeom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495300</xdr:colOff>
      <xdr:row>93</xdr:row>
      <xdr:rowOff>38100</xdr:rowOff>
    </xdr:from>
    <xdr:to>
      <xdr:col>5</xdr:col>
      <xdr:colOff>542925</xdr:colOff>
      <xdr:row>97</xdr:row>
      <xdr:rowOff>104775</xdr:rowOff>
    </xdr:to>
    <xdr:sp macro="" textlink="">
      <xdr:nvSpPr>
        <xdr:cNvPr id="60" name="Curved Down Arrow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2324100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93</xdr:row>
      <xdr:rowOff>38100</xdr:rowOff>
    </xdr:from>
    <xdr:to>
      <xdr:col>3</xdr:col>
      <xdr:colOff>533400</xdr:colOff>
      <xdr:row>97</xdr:row>
      <xdr:rowOff>104775</xdr:rowOff>
    </xdr:to>
    <xdr:sp macro="" textlink="">
      <xdr:nvSpPr>
        <xdr:cNvPr id="61" name="Curved Down Arrow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1095375" y="18935700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1080000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485775</xdr:colOff>
      <xdr:row>105</xdr:row>
      <xdr:rowOff>38100</xdr:rowOff>
    </xdr:from>
    <xdr:to>
      <xdr:col>11</xdr:col>
      <xdr:colOff>57150</xdr:colOff>
      <xdr:row>109</xdr:row>
      <xdr:rowOff>104775</xdr:rowOff>
    </xdr:to>
    <xdr:sp macro="" textlink="">
      <xdr:nvSpPr>
        <xdr:cNvPr id="66" name="Curved Down Arrow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5362575" y="21345525"/>
          <a:ext cx="140017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485775</xdr:colOff>
      <xdr:row>105</xdr:row>
      <xdr:rowOff>38100</xdr:rowOff>
    </xdr:from>
    <xdr:to>
      <xdr:col>8</xdr:col>
      <xdr:colOff>533400</xdr:colOff>
      <xdr:row>109</xdr:row>
      <xdr:rowOff>104775</xdr:rowOff>
    </xdr:to>
    <xdr:sp macro="" textlink="">
      <xdr:nvSpPr>
        <xdr:cNvPr id="67" name="Curved Down Arrow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42291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485775</xdr:colOff>
      <xdr:row>105</xdr:row>
      <xdr:rowOff>38100</xdr:rowOff>
    </xdr:from>
    <xdr:to>
      <xdr:col>6</xdr:col>
      <xdr:colOff>533400</xdr:colOff>
      <xdr:row>109</xdr:row>
      <xdr:rowOff>104775</xdr:rowOff>
    </xdr:to>
    <xdr:sp macro="" textlink="">
      <xdr:nvSpPr>
        <xdr:cNvPr id="68" name="Curved Down Arrow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3009900" y="153162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485775</xdr:colOff>
      <xdr:row>105</xdr:row>
      <xdr:rowOff>38100</xdr:rowOff>
    </xdr:from>
    <xdr:to>
      <xdr:col>4</xdr:col>
      <xdr:colOff>533400</xdr:colOff>
      <xdr:row>109</xdr:row>
      <xdr:rowOff>104775</xdr:rowOff>
    </xdr:to>
    <xdr:sp macro="" textlink="">
      <xdr:nvSpPr>
        <xdr:cNvPr id="69" name="Curved Down Arrow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1704975" y="153162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485775</xdr:colOff>
      <xdr:row>116</xdr:row>
      <xdr:rowOff>38100</xdr:rowOff>
    </xdr:from>
    <xdr:to>
      <xdr:col>9</xdr:col>
      <xdr:colOff>533400</xdr:colOff>
      <xdr:row>120</xdr:row>
      <xdr:rowOff>104775</xdr:rowOff>
    </xdr:to>
    <xdr:sp macro="" textlink="">
      <xdr:nvSpPr>
        <xdr:cNvPr id="70" name="Curved Down Arrow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60579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116</xdr:row>
      <xdr:rowOff>38100</xdr:rowOff>
    </xdr:from>
    <xdr:to>
      <xdr:col>7</xdr:col>
      <xdr:colOff>533400</xdr:colOff>
      <xdr:row>120</xdr:row>
      <xdr:rowOff>104775</xdr:rowOff>
    </xdr:to>
    <xdr:sp macro="" textlink="">
      <xdr:nvSpPr>
        <xdr:cNvPr id="71" name="Curved Down Arrow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48387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116</xdr:row>
      <xdr:rowOff>38100</xdr:rowOff>
    </xdr:from>
    <xdr:to>
      <xdr:col>5</xdr:col>
      <xdr:colOff>533400</xdr:colOff>
      <xdr:row>120</xdr:row>
      <xdr:rowOff>104775</xdr:rowOff>
    </xdr:to>
    <xdr:sp macro="" textlink="">
      <xdr:nvSpPr>
        <xdr:cNvPr id="72" name="Curved Down Arrow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3619500" y="175260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485775</xdr:colOff>
      <xdr:row>116</xdr:row>
      <xdr:rowOff>38100</xdr:rowOff>
    </xdr:from>
    <xdr:to>
      <xdr:col>3</xdr:col>
      <xdr:colOff>533400</xdr:colOff>
      <xdr:row>120</xdr:row>
      <xdr:rowOff>104775</xdr:rowOff>
    </xdr:to>
    <xdr:sp macro="" textlink="">
      <xdr:nvSpPr>
        <xdr:cNvPr id="73" name="Curved Down Arrow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2314575" y="17526000"/>
          <a:ext cx="1352550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523875</xdr:colOff>
      <xdr:row>116</xdr:row>
      <xdr:rowOff>0</xdr:rowOff>
    </xdr:from>
    <xdr:to>
      <xdr:col>11</xdr:col>
      <xdr:colOff>457200</xdr:colOff>
      <xdr:row>120</xdr:row>
      <xdr:rowOff>66675</xdr:rowOff>
    </xdr:to>
    <xdr:sp macro="" textlink="">
      <xdr:nvSpPr>
        <xdr:cNvPr id="74" name="Curved Down Arrow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7315200" y="2431732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466725</xdr:colOff>
      <xdr:row>127</xdr:row>
      <xdr:rowOff>19050</xdr:rowOff>
    </xdr:from>
    <xdr:to>
      <xdr:col>3</xdr:col>
      <xdr:colOff>504825</xdr:colOff>
      <xdr:row>131</xdr:row>
      <xdr:rowOff>85725</xdr:rowOff>
    </xdr:to>
    <xdr:sp macro="" textlink="">
      <xdr:nvSpPr>
        <xdr:cNvPr id="75" name="Curved Down Arrow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2295525" y="26546175"/>
          <a:ext cx="13430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485775</xdr:colOff>
      <xdr:row>127</xdr:row>
      <xdr:rowOff>38100</xdr:rowOff>
    </xdr:from>
    <xdr:to>
      <xdr:col>7</xdr:col>
      <xdr:colOff>533400</xdr:colOff>
      <xdr:row>131</xdr:row>
      <xdr:rowOff>104775</xdr:rowOff>
    </xdr:to>
    <xdr:sp macro="" textlink="">
      <xdr:nvSpPr>
        <xdr:cNvPr id="76" name="Curved Down Arrow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>
          <a:off x="48387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485775</xdr:colOff>
      <xdr:row>127</xdr:row>
      <xdr:rowOff>38100</xdr:rowOff>
    </xdr:from>
    <xdr:to>
      <xdr:col>5</xdr:col>
      <xdr:colOff>533400</xdr:colOff>
      <xdr:row>131</xdr:row>
      <xdr:rowOff>104775</xdr:rowOff>
    </xdr:to>
    <xdr:sp macro="" textlink="">
      <xdr:nvSpPr>
        <xdr:cNvPr id="77" name="Curved Down Arrow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3619500" y="19735800"/>
          <a:ext cx="1266825" cy="866775"/>
        </a:xfrm>
        <a:prstGeom prst="curvedDownArrow">
          <a:avLst/>
        </a:prstGeom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542925</xdr:colOff>
      <xdr:row>127</xdr:row>
      <xdr:rowOff>9525</xdr:rowOff>
    </xdr:from>
    <xdr:to>
      <xdr:col>9</xdr:col>
      <xdr:colOff>600075</xdr:colOff>
      <xdr:row>131</xdr:row>
      <xdr:rowOff>76200</xdr:rowOff>
    </xdr:to>
    <xdr:sp macro="" textlink="">
      <xdr:nvSpPr>
        <xdr:cNvPr id="78" name="Curved Down Arrow 77">
          <a:extLst>
            <a:ext uri="{FF2B5EF4-FFF2-40B4-BE49-F238E27FC236}">
              <a16:creationId xmlns:a16="http://schemas.microsoft.com/office/drawing/2014/main" id="{00000000-0008-0000-0100-00004E000000}"/>
            </a:ext>
          </a:extLst>
        </xdr:cNvPr>
        <xdr:cNvSpPr/>
      </xdr:nvSpPr>
      <xdr:spPr>
        <a:xfrm>
          <a:off x="6115050" y="26536650"/>
          <a:ext cx="1352550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590550</xdr:colOff>
      <xdr:row>127</xdr:row>
      <xdr:rowOff>19050</xdr:rowOff>
    </xdr:from>
    <xdr:to>
      <xdr:col>11</xdr:col>
      <xdr:colOff>523875</xdr:colOff>
      <xdr:row>131</xdr:row>
      <xdr:rowOff>85725</xdr:rowOff>
    </xdr:to>
    <xdr:sp macro="" textlink="">
      <xdr:nvSpPr>
        <xdr:cNvPr id="79" name="Curved Down Arrow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7458075" y="26546175"/>
          <a:ext cx="1266825" cy="866775"/>
        </a:xfrm>
        <a:prstGeom prst="curvedDownArrow">
          <a:avLst/>
        </a:prstGeom>
        <a:solidFill>
          <a:schemeClr val="accent2"/>
        </a:solidFill>
        <a:ln>
          <a:solidFill>
            <a:schemeClr val="accent2"/>
          </a:solidFill>
        </a:ln>
        <a:scene3d>
          <a:camera prst="orthographicFront">
            <a:rot lat="0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600075</xdr:colOff>
      <xdr:row>125</xdr:row>
      <xdr:rowOff>180975</xdr:rowOff>
    </xdr:from>
    <xdr:to>
      <xdr:col>11</xdr:col>
      <xdr:colOff>0</xdr:colOff>
      <xdr:row>131</xdr:row>
      <xdr:rowOff>133350</xdr:rowOff>
    </xdr:to>
    <xdr:cxnSp macro="">
      <xdr:nvCxnSpPr>
        <xdr:cNvPr id="80" name="Straight Connector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CxnSpPr/>
      </xdr:nvCxnSpPr>
      <xdr:spPr>
        <a:xfrm>
          <a:off x="6696075" y="255079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92</xdr:row>
      <xdr:rowOff>9525</xdr:rowOff>
    </xdr:from>
    <xdr:to>
      <xdr:col>3</xdr:col>
      <xdr:colOff>0</xdr:colOff>
      <xdr:row>97</xdr:row>
      <xdr:rowOff>161925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CxnSpPr/>
      </xdr:nvCxnSpPr>
      <xdr:spPr>
        <a:xfrm>
          <a:off x="18192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81</xdr:row>
      <xdr:rowOff>19050</xdr:rowOff>
    </xdr:from>
    <xdr:to>
      <xdr:col>3</xdr:col>
      <xdr:colOff>0</xdr:colOff>
      <xdr:row>86</xdr:row>
      <xdr:rowOff>171450</xdr:rowOff>
    </xdr:to>
    <xdr:cxnSp macro="">
      <xdr:nvCxnSpPr>
        <xdr:cNvPr id="83" name="Straight Connector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CxnSpPr/>
      </xdr:nvCxnSpPr>
      <xdr:spPr>
        <a:xfrm>
          <a:off x="18192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81</xdr:row>
      <xdr:rowOff>19050</xdr:rowOff>
    </xdr:from>
    <xdr:to>
      <xdr:col>4</xdr:col>
      <xdr:colOff>0</xdr:colOff>
      <xdr:row>86</xdr:row>
      <xdr:rowOff>171450</xdr:rowOff>
    </xdr:to>
    <xdr:cxnSp macro="">
      <xdr:nvCxnSpPr>
        <xdr:cNvPr id="84" name="Straight Connector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CxnSpPr/>
      </xdr:nvCxnSpPr>
      <xdr:spPr>
        <a:xfrm>
          <a:off x="2428875" y="165068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92</xdr:row>
      <xdr:rowOff>9525</xdr:rowOff>
    </xdr:from>
    <xdr:to>
      <xdr:col>6</xdr:col>
      <xdr:colOff>0</xdr:colOff>
      <xdr:row>97</xdr:row>
      <xdr:rowOff>161925</xdr:rowOff>
    </xdr:to>
    <xdr:cxnSp macro="">
      <xdr:nvCxnSpPr>
        <xdr:cNvPr id="85" name="Straight Connector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CxnSpPr/>
      </xdr:nvCxnSpPr>
      <xdr:spPr>
        <a:xfrm>
          <a:off x="3648075" y="1870710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600075</xdr:colOff>
      <xdr:row>115</xdr:row>
      <xdr:rowOff>9525</xdr:rowOff>
    </xdr:from>
    <xdr:to>
      <xdr:col>10</xdr:col>
      <xdr:colOff>0</xdr:colOff>
      <xdr:row>120</xdr:row>
      <xdr:rowOff>161925</xdr:rowOff>
    </xdr:to>
    <xdr:cxnSp macro="">
      <xdr:nvCxnSpPr>
        <xdr:cNvPr id="86" name="Straight Connector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CxnSpPr/>
      </xdr:nvCxnSpPr>
      <xdr:spPr>
        <a:xfrm>
          <a:off x="6086475" y="23326725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126</xdr:row>
      <xdr:rowOff>19050</xdr:rowOff>
    </xdr:from>
    <xdr:to>
      <xdr:col>8</xdr:col>
      <xdr:colOff>0</xdr:colOff>
      <xdr:row>131</xdr:row>
      <xdr:rowOff>171450</xdr:rowOff>
    </xdr:to>
    <xdr:cxnSp macro="">
      <xdr:nvCxnSpPr>
        <xdr:cNvPr id="87" name="Straight Connector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CxnSpPr/>
      </xdr:nvCxnSpPr>
      <xdr:spPr>
        <a:xfrm>
          <a:off x="4867275" y="25546050"/>
          <a:ext cx="9525" cy="1152525"/>
        </a:xfrm>
        <a:prstGeom prst="line">
          <a:avLst/>
        </a:prstGeom>
        <a:ln w="19050" cap="flat" cmpd="sng" algn="ctr">
          <a:solidFill>
            <a:schemeClr val="accent2"/>
          </a:solidFill>
          <a:prstDash val="dash"/>
          <a:round/>
          <a:headEnd type="none" w="med" len="med"/>
          <a:tailEnd type="none" w="med" len="med"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752475</xdr:colOff>
      <xdr:row>11</xdr:row>
      <xdr:rowOff>57152</xdr:rowOff>
    </xdr:from>
    <xdr:to>
      <xdr:col>3</xdr:col>
      <xdr:colOff>352425</xdr:colOff>
      <xdr:row>14</xdr:row>
      <xdr:rowOff>114302</xdr:rowOff>
    </xdr:to>
    <xdr:sp macro="" textlink="">
      <xdr:nvSpPr>
        <xdr:cNvPr id="2" name="Down Arrow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 rot="19160611">
          <a:off x="2076450" y="2152652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200025</xdr:colOff>
      <xdr:row>11</xdr:row>
      <xdr:rowOff>66675</xdr:rowOff>
    </xdr:from>
    <xdr:to>
      <xdr:col>4</xdr:col>
      <xdr:colOff>600075</xdr:colOff>
      <xdr:row>14</xdr:row>
      <xdr:rowOff>123825</xdr:rowOff>
    </xdr:to>
    <xdr:sp macro="" textlink="">
      <xdr:nvSpPr>
        <xdr:cNvPr id="5" name="Down Arrow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324100" y="2162175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47625</xdr:colOff>
      <xdr:row>11</xdr:row>
      <xdr:rowOff>76200</xdr:rowOff>
    </xdr:from>
    <xdr:to>
      <xdr:col>8</xdr:col>
      <xdr:colOff>447675</xdr:colOff>
      <xdr:row>14</xdr:row>
      <xdr:rowOff>133350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 rot="19414890">
          <a:off x="6172200" y="2171700"/>
          <a:ext cx="400050" cy="628650"/>
        </a:xfrm>
        <a:prstGeom prst="downArrow">
          <a:avLst/>
        </a:prstGeom>
        <a:solidFill>
          <a:schemeClr val="accent2"/>
        </a:solidFill>
        <a:ln>
          <a:solidFill>
            <a:schemeClr val="accent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200025</xdr:colOff>
      <xdr:row>11</xdr:row>
      <xdr:rowOff>66675</xdr:rowOff>
    </xdr:from>
    <xdr:to>
      <xdr:col>10</xdr:col>
      <xdr:colOff>600075</xdr:colOff>
      <xdr:row>14</xdr:row>
      <xdr:rowOff>123825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7972425" y="2162175"/>
          <a:ext cx="400050" cy="6286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590550</xdr:colOff>
      <xdr:row>11</xdr:row>
      <xdr:rowOff>76200</xdr:rowOff>
    </xdr:from>
    <xdr:to>
      <xdr:col>12</xdr:col>
      <xdr:colOff>9525</xdr:colOff>
      <xdr:row>14</xdr:row>
      <xdr:rowOff>133350</xdr:rowOff>
    </xdr:to>
    <xdr:sp macro="" textlink="">
      <xdr:nvSpPr>
        <xdr:cNvPr id="8" name="Down Arrow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rot="2083200">
          <a:off x="8886825" y="2171700"/>
          <a:ext cx="400050" cy="628650"/>
        </a:xfrm>
        <a:prstGeom prst="downArrow">
          <a:avLst/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2</xdr:col>
      <xdr:colOff>209550</xdr:colOff>
      <xdr:row>12</xdr:row>
      <xdr:rowOff>28575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0000000-0008-0000-0200-000009000000}"/>
                </a:ext>
              </a:extLst>
            </xdr:cNvPr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619250" y="2314575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9</xdr:col>
      <xdr:colOff>476250</xdr:colOff>
      <xdr:row>11</xdr:row>
      <xdr:rowOff>76200</xdr:rowOff>
    </xdr:from>
    <xdr:ext cx="914400" cy="40543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0000000-0008-0000-0200-00000A000000}"/>
                </a:ext>
              </a:extLst>
            </xdr:cNvPr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2000" i="1">
                        <a:latin typeface="Cambria Math"/>
                        <a:ea typeface="Cambria Math"/>
                      </a:rPr>
                      <m:t>𝜏</m:t>
                    </m:r>
                  </m:oMath>
                </m:oMathPara>
              </a14:m>
              <a:endParaRPr lang="en-GB" sz="20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7448550" y="2171700"/>
              <a:ext cx="914400" cy="40543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rtlCol="0" anchor="t">
              <a:spAutoFit/>
            </a:bodyPr>
            <a:lstStyle/>
            <a:p>
              <a:r>
                <a:rPr lang="en-GB" sz="2000" i="0">
                  <a:latin typeface="Cambria Math"/>
                  <a:ea typeface="Cambria Math"/>
                </a:rPr>
                <a:t>𝜏</a:t>
              </a:r>
              <a:endParaRPr lang="en-GB" sz="2000"/>
            </a:p>
          </xdr:txBody>
        </xdr:sp>
      </mc:Fallback>
    </mc:AlternateContent>
    <xdr:clientData/>
  </xdr:oneCellAnchor>
  <xdr:oneCellAnchor>
    <xdr:from>
      <xdr:col>4</xdr:col>
      <xdr:colOff>485775</xdr:colOff>
      <xdr:row>11</xdr:row>
      <xdr:rowOff>123825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000000-0008-0000-0200-00000B000000}"/>
                </a:ext>
              </a:extLst>
            </xdr:cNvPr>
            <xdr:cNvSpPr txBox="1"/>
          </xdr:nvSpPr>
          <xdr:spPr>
            <a:xfrm>
              <a:off x="3495675" y="2219325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GB" sz="1600" b="0" i="0">
                  <a:latin typeface="Cambria Math"/>
                </a:rPr>
                <a:t>𝑃(𝑡</a:t>
              </a:r>
              <a:r>
                <a:rPr lang="en-GB" sz="1600" b="0" i="0">
                  <a:latin typeface="Cambria Math" panose="02040503050406030204" pitchFamily="18" charset="0"/>
                </a:rPr>
                <a:t>_0</a:t>
              </a:r>
              <a:r>
                <a:rPr lang="en-GB" sz="1600" b="0" i="0">
                  <a:latin typeface="Cambria Math"/>
                </a:rPr>
                <a:t>,𝑡</a:t>
              </a:r>
              <a:r>
                <a:rPr lang="en-GB" sz="1600" b="0" i="0">
                  <a:latin typeface="Cambria Math" panose="02040503050406030204" pitchFamily="18" charset="0"/>
                </a:rPr>
                <a:t>_</a:t>
              </a:r>
              <a:r>
                <a:rPr lang="en-GB" sz="1600" b="0" i="0">
                  <a:latin typeface="Cambria Math"/>
                </a:rPr>
                <a:t>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11</xdr:col>
      <xdr:colOff>923925</xdr:colOff>
      <xdr:row>12</xdr:row>
      <xdr:rowOff>57150</xdr:rowOff>
    </xdr:from>
    <xdr:ext cx="866775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600" b="0" i="1">
                        <a:latin typeface="Cambria Math"/>
                      </a:rPr>
                      <m:t>𝑃</m:t>
                    </m:r>
                    <m:r>
                      <a:rPr lang="en-GB" sz="1600" b="0" i="1">
                        <a:latin typeface="Cambria Math"/>
                      </a:rPr>
                      <m:t>(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,</m:t>
                    </m:r>
                    <m:sSub>
                      <m:sSubPr>
                        <m:ctrlPr>
                          <a:rPr lang="en-GB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GB" sz="1600" b="0" i="1">
                            <a:latin typeface="Cambria Math"/>
                          </a:rPr>
                          <m:t>𝑡</m:t>
                        </m:r>
                      </m:e>
                      <m:sub>
                        <m:r>
                          <a:rPr lang="en-GB" sz="1600" b="0" i="1">
                            <a:latin typeface="Cambria Math"/>
                          </a:rPr>
                          <m:t>𝑖</m:t>
                        </m:r>
                      </m:sub>
                    </m:sSub>
                    <m:r>
                      <a:rPr lang="en-GB" sz="1600" b="0" i="1">
                        <a:latin typeface="Cambria Math"/>
                      </a:rPr>
                      <m:t>)</m:t>
                    </m:r>
                  </m:oMath>
                </m:oMathPara>
              </a14:m>
              <a:endParaRPr lang="en-GB" sz="1600" b="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0000000-0008-0000-0200-00000C000000}"/>
                </a:ext>
              </a:extLst>
            </xdr:cNvPr>
            <xdr:cNvSpPr txBox="1"/>
          </xdr:nvSpPr>
          <xdr:spPr>
            <a:xfrm>
              <a:off x="9439275" y="2343150"/>
              <a:ext cx="866775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en-GB" sz="1600" b="0" i="0">
                  <a:latin typeface="Cambria Math"/>
                </a:rPr>
                <a:t>𝑃(𝑡</a:t>
              </a:r>
              <a:r>
                <a:rPr lang="en-GB" sz="1600" b="0" i="0">
                  <a:latin typeface="Cambria Math" panose="02040503050406030204" pitchFamily="18" charset="0"/>
                </a:rPr>
                <a:t>_0</a:t>
              </a:r>
              <a:r>
                <a:rPr lang="en-GB" sz="1600" b="0" i="0">
                  <a:latin typeface="Cambria Math"/>
                </a:rPr>
                <a:t>,𝑡</a:t>
              </a:r>
              <a:r>
                <a:rPr lang="en-GB" sz="1600" b="0" i="0">
                  <a:latin typeface="Cambria Math" panose="02040503050406030204" pitchFamily="18" charset="0"/>
                </a:rPr>
                <a:t>_</a:t>
              </a:r>
              <a:r>
                <a:rPr lang="en-GB" sz="1600" b="0" i="0">
                  <a:latin typeface="Cambria Math"/>
                </a:rPr>
                <a:t>𝑖)</a:t>
              </a:r>
              <a:endParaRPr lang="en-GB" sz="1600" b="0"/>
            </a:p>
          </xdr:txBody>
        </xdr:sp>
      </mc:Fallback>
    </mc:AlternateContent>
    <xdr:clientData/>
  </xdr:oneCellAnchor>
  <xdr:oneCellAnchor>
    <xdr:from>
      <xdr:col>7</xdr:col>
      <xdr:colOff>323849</xdr:colOff>
      <xdr:row>12</xdr:row>
      <xdr:rowOff>0</xdr:rowOff>
    </xdr:from>
    <xdr:ext cx="752475" cy="3920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00000000-0008-0000-0200-00000D000000}"/>
                </a:ext>
              </a:extLst>
            </xdr:cNvPr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800" b="0" i="1">
                            <a:latin typeface="Cambria Math" panose="02040503050406030204" pitchFamily="18" charset="0"/>
                            <a:ea typeface="Cambria Math"/>
                          </a:rPr>
                        </m:ctrlPr>
                      </m:sSubPr>
                      <m:e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𝑙</m:t>
                        </m:r>
                      </m:e>
                      <m:sub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𝑗</m:t>
                        </m:r>
                        <m:r>
                          <a:rPr lang="en-GB" sz="1800" b="0" i="1">
                            <a:latin typeface="Cambria Math"/>
                            <a:ea typeface="Cambria Math"/>
                          </a:rPr>
                          <m:t>−1</m:t>
                        </m:r>
                      </m:sub>
                    </m:sSub>
                  </m:oMath>
                </m:oMathPara>
              </a14:m>
              <a:endParaRPr lang="en-GB" sz="18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5600699" y="2286000"/>
              <a:ext cx="752475" cy="3920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GB" sz="1800" b="0" i="0">
                  <a:latin typeface="Cambria Math"/>
                  <a:ea typeface="Cambria Math"/>
                </a:rPr>
                <a:t>𝑙_(𝑗−1)</a:t>
              </a:r>
              <a:endParaRPr lang="en-GB" sz="1800"/>
            </a:p>
          </xdr:txBody>
        </xdr:sp>
      </mc:Fallback>
    </mc:AlternateContent>
    <xdr:clientData/>
  </xdr:oneCellAnchor>
  <xdr:twoCellAnchor editAs="oneCell">
    <xdr:from>
      <xdr:col>2</xdr:col>
      <xdr:colOff>118116</xdr:colOff>
      <xdr:row>20</xdr:row>
      <xdr:rowOff>130343</xdr:rowOff>
    </xdr:from>
    <xdr:to>
      <xdr:col>4</xdr:col>
      <xdr:colOff>744058</xdr:colOff>
      <xdr:row>23</xdr:row>
      <xdr:rowOff>159081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2716B966-6770-BCD4-B5CD-79F6484DD9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1827" y="3980448"/>
          <a:ext cx="2230152" cy="600238"/>
        </a:xfrm>
        <a:prstGeom prst="rect">
          <a:avLst/>
        </a:prstGeom>
      </xdr:spPr>
    </xdr:pic>
    <xdr:clientData/>
  </xdr:twoCellAnchor>
  <xdr:twoCellAnchor editAs="oneCell">
    <xdr:from>
      <xdr:col>8</xdr:col>
      <xdr:colOff>100262</xdr:colOff>
      <xdr:row>24</xdr:row>
      <xdr:rowOff>188288</xdr:rowOff>
    </xdr:from>
    <xdr:to>
      <xdr:col>11</xdr:col>
      <xdr:colOff>590268</xdr:colOff>
      <xdr:row>28</xdr:row>
      <xdr:rowOff>40679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4255B79-363B-68E6-D02A-C31AA76F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36367" y="4800393"/>
          <a:ext cx="2881283" cy="6143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26</xdr:row>
      <xdr:rowOff>123825</xdr:rowOff>
    </xdr:from>
    <xdr:to>
      <xdr:col>8</xdr:col>
      <xdr:colOff>915078</xdr:colOff>
      <xdr:row>40</xdr:row>
      <xdr:rowOff>67039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02352C-78F9-56EB-A71D-FEF8486E2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5143500"/>
          <a:ext cx="4858428" cy="26102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126206</xdr:colOff>
      <xdr:row>17</xdr:row>
      <xdr:rowOff>222810</xdr:rowOff>
    </xdr:from>
    <xdr:to>
      <xdr:col>14</xdr:col>
      <xdr:colOff>376238</xdr:colOff>
      <xdr:row>20</xdr:row>
      <xdr:rowOff>209675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5981" y="4185210"/>
          <a:ext cx="2688432" cy="672665"/>
        </a:xfrm>
        <a:prstGeom prst="rect">
          <a:avLst/>
        </a:prstGeom>
      </xdr:spPr>
    </xdr:pic>
    <xdr:clientData/>
  </xdr:twoCellAnchor>
  <xdr:twoCellAnchor>
    <xdr:from>
      <xdr:col>7</xdr:col>
      <xdr:colOff>58821</xdr:colOff>
      <xdr:row>10</xdr:row>
      <xdr:rowOff>135675</xdr:rowOff>
    </xdr:from>
    <xdr:to>
      <xdr:col>9</xdr:col>
      <xdr:colOff>16125</xdr:colOff>
      <xdr:row>12</xdr:row>
      <xdr:rowOff>154725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 rot="1985021">
          <a:off x="4659396" y="2269275"/>
          <a:ext cx="1176504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25006</xdr:colOff>
      <xdr:row>16</xdr:row>
      <xdr:rowOff>211968</xdr:rowOff>
    </xdr:from>
    <xdr:to>
      <xdr:col>9</xdr:col>
      <xdr:colOff>42108</xdr:colOff>
      <xdr:row>19</xdr:row>
      <xdr:rowOff>2418</xdr:rowOff>
    </xdr:to>
    <xdr:sp macro="" textlink="">
      <xdr:nvSpPr>
        <xdr:cNvPr id="4" name="Right Arrow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 rot="19211031">
          <a:off x="4625581" y="3717168"/>
          <a:ext cx="1236302" cy="47625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R61"/>
  <sheetViews>
    <sheetView showGridLines="0" zoomScaleNormal="100" zoomScaleSheetLayoutView="80" workbookViewId="0"/>
  </sheetViews>
  <sheetFormatPr defaultRowHeight="15" x14ac:dyDescent="0.25"/>
  <cols>
    <col min="4" max="4" width="9.140625" customWidth="1"/>
    <col min="5" max="5" width="10.5703125" customWidth="1"/>
    <col min="7" max="7" width="10.7109375" customWidth="1"/>
    <col min="8" max="8" width="8.85546875" bestFit="1" customWidth="1"/>
    <col min="9" max="9" width="15" bestFit="1" customWidth="1"/>
    <col min="10" max="10" width="12.7109375" customWidth="1"/>
    <col min="11" max="11" width="4.42578125" bestFit="1" customWidth="1"/>
    <col min="12" max="12" width="10.7109375" customWidth="1"/>
    <col min="13" max="13" width="7.140625" bestFit="1" customWidth="1"/>
    <col min="14" max="14" width="8.7109375" bestFit="1" customWidth="1"/>
  </cols>
  <sheetData>
    <row r="3" spans="2:18" x14ac:dyDescent="0.25">
      <c r="C3" s="263" t="s">
        <v>94</v>
      </c>
      <c r="D3" s="263"/>
      <c r="E3" s="263"/>
      <c r="F3" s="263"/>
      <c r="G3" s="261" t="s">
        <v>77</v>
      </c>
      <c r="H3" s="262"/>
      <c r="I3" s="262"/>
      <c r="J3" s="262"/>
      <c r="K3" s="238"/>
      <c r="L3" s="238"/>
      <c r="M3" s="238"/>
      <c r="N3" s="238"/>
      <c r="P3" s="49" t="s">
        <v>79</v>
      </c>
    </row>
    <row r="4" spans="2:18" ht="15" customHeight="1" x14ac:dyDescent="0.25">
      <c r="C4" s="263"/>
      <c r="D4" s="263"/>
      <c r="E4" s="263"/>
      <c r="F4" s="263"/>
      <c r="G4" s="262"/>
      <c r="H4" s="262"/>
      <c r="I4" s="262"/>
      <c r="J4" s="262"/>
      <c r="K4" s="238"/>
      <c r="L4" s="238"/>
      <c r="M4" s="238"/>
      <c r="N4" s="238"/>
      <c r="P4" t="s">
        <v>80</v>
      </c>
    </row>
    <row r="5" spans="2:18" ht="15" customHeight="1" x14ac:dyDescent="0.25">
      <c r="P5" t="s">
        <v>4</v>
      </c>
    </row>
    <row r="6" spans="2:18" ht="15" customHeight="1" x14ac:dyDescent="0.25">
      <c r="B6" s="258" t="s">
        <v>95</v>
      </c>
      <c r="C6" s="264" t="s">
        <v>38</v>
      </c>
      <c r="D6" s="264"/>
      <c r="E6" s="264"/>
      <c r="F6" s="264"/>
      <c r="G6" s="239" t="s">
        <v>27</v>
      </c>
      <c r="H6" s="239"/>
      <c r="I6" s="239"/>
      <c r="J6" s="239"/>
      <c r="K6" s="239" t="s">
        <v>28</v>
      </c>
      <c r="L6" s="239"/>
      <c r="M6" s="239"/>
      <c r="N6" s="240"/>
      <c r="P6" t="s">
        <v>81</v>
      </c>
    </row>
    <row r="7" spans="2:18" ht="15.75" customHeight="1" x14ac:dyDescent="0.25">
      <c r="B7" s="259"/>
      <c r="C7" s="217" t="s">
        <v>39</v>
      </c>
      <c r="D7" s="217"/>
      <c r="E7" s="217"/>
      <c r="F7" s="217"/>
      <c r="G7" s="249" t="s">
        <v>21</v>
      </c>
      <c r="H7" s="249"/>
      <c r="I7" s="249"/>
      <c r="J7" s="249"/>
      <c r="K7" s="249" t="s">
        <v>22</v>
      </c>
      <c r="L7" s="249"/>
      <c r="M7" s="249"/>
      <c r="N7" s="250"/>
      <c r="P7" t="s">
        <v>82</v>
      </c>
    </row>
    <row r="8" spans="2:18" ht="15.75" customHeight="1" x14ac:dyDescent="0.25">
      <c r="B8" s="259"/>
      <c r="C8" s="217" t="s">
        <v>19</v>
      </c>
      <c r="D8" s="217"/>
      <c r="E8" s="217"/>
      <c r="F8" s="255"/>
      <c r="G8" s="245">
        <v>1000000</v>
      </c>
      <c r="H8" s="246"/>
      <c r="I8" s="246"/>
      <c r="J8" s="251"/>
      <c r="K8" s="245">
        <v>1000000</v>
      </c>
      <c r="L8" s="246"/>
      <c r="M8" s="246"/>
      <c r="N8" s="247"/>
      <c r="P8" t="s">
        <v>18</v>
      </c>
      <c r="Q8" s="50" t="s">
        <v>83</v>
      </c>
    </row>
    <row r="9" spans="2:18" ht="15" customHeight="1" x14ac:dyDescent="0.25">
      <c r="B9" s="259"/>
      <c r="C9" s="217" t="s">
        <v>41</v>
      </c>
      <c r="D9" s="217"/>
      <c r="E9" s="217"/>
      <c r="F9" s="217"/>
      <c r="G9" s="221">
        <v>0.01</v>
      </c>
      <c r="H9" s="221"/>
      <c r="I9" s="221"/>
      <c r="J9" s="221"/>
      <c r="K9" s="265" t="s">
        <v>35</v>
      </c>
      <c r="L9" s="249"/>
      <c r="M9" s="249"/>
      <c r="N9" s="250"/>
    </row>
    <row r="10" spans="2:18" ht="15.75" x14ac:dyDescent="0.25">
      <c r="B10" s="259"/>
      <c r="C10" s="48" t="s">
        <v>42</v>
      </c>
      <c r="D10" s="48"/>
      <c r="E10" s="48"/>
      <c r="F10" s="48"/>
      <c r="G10" s="221" t="s">
        <v>35</v>
      </c>
      <c r="H10" s="221"/>
      <c r="I10" s="221"/>
      <c r="J10" s="221"/>
      <c r="K10" s="243">
        <v>0</v>
      </c>
      <c r="L10" s="243"/>
      <c r="M10" s="243"/>
      <c r="N10" s="244"/>
    </row>
    <row r="11" spans="2:18" ht="15.75" x14ac:dyDescent="0.25">
      <c r="B11" s="259"/>
      <c r="C11" s="217" t="s">
        <v>141</v>
      </c>
      <c r="D11" s="217"/>
      <c r="E11" s="217"/>
      <c r="F11" s="217"/>
      <c r="G11" s="226" t="s">
        <v>3</v>
      </c>
      <c r="H11" s="226"/>
      <c r="I11" s="226"/>
      <c r="J11" s="226"/>
      <c r="K11" s="226" t="s">
        <v>3</v>
      </c>
      <c r="L11" s="226"/>
      <c r="M11" s="226"/>
      <c r="N11" s="227"/>
      <c r="P11" s="49" t="s">
        <v>40</v>
      </c>
    </row>
    <row r="12" spans="2:18" ht="15.75" x14ac:dyDescent="0.25">
      <c r="B12" s="260"/>
      <c r="C12" s="217" t="s">
        <v>142</v>
      </c>
      <c r="D12" s="217"/>
      <c r="E12" s="217"/>
      <c r="F12" s="255"/>
      <c r="G12" s="228" t="s">
        <v>23</v>
      </c>
      <c r="H12" s="228"/>
      <c r="I12" s="228"/>
      <c r="J12" s="228"/>
      <c r="K12" s="228" t="s">
        <v>23</v>
      </c>
      <c r="L12" s="228"/>
      <c r="M12" s="228"/>
      <c r="N12" s="229"/>
      <c r="P12" t="s">
        <v>15</v>
      </c>
      <c r="R12" s="52" t="s">
        <v>119</v>
      </c>
    </row>
    <row r="13" spans="2:18" ht="15.75" x14ac:dyDescent="0.25">
      <c r="B13" s="252" t="s">
        <v>96</v>
      </c>
      <c r="C13" s="216" t="s">
        <v>37</v>
      </c>
      <c r="D13" s="216"/>
      <c r="E13" s="216"/>
      <c r="F13" s="216"/>
      <c r="G13" s="230" t="s">
        <v>17</v>
      </c>
      <c r="H13" s="230"/>
      <c r="I13" s="230"/>
      <c r="J13" s="230"/>
      <c r="K13" s="230" t="s">
        <v>17</v>
      </c>
      <c r="L13" s="230"/>
      <c r="M13" s="230"/>
      <c r="N13" s="241"/>
      <c r="P13" t="s">
        <v>118</v>
      </c>
      <c r="R13" s="52" t="s">
        <v>120</v>
      </c>
    </row>
    <row r="14" spans="2:18" ht="15.75" x14ac:dyDescent="0.25">
      <c r="B14" s="253"/>
      <c r="C14" s="216" t="s">
        <v>40</v>
      </c>
      <c r="D14" s="216"/>
      <c r="E14" s="216"/>
      <c r="F14" s="216"/>
      <c r="G14" s="218" t="s">
        <v>15</v>
      </c>
      <c r="H14" s="218"/>
      <c r="I14" s="218"/>
      <c r="J14" s="218"/>
      <c r="K14" s="218" t="s">
        <v>15</v>
      </c>
      <c r="L14" s="218"/>
      <c r="M14" s="218"/>
      <c r="N14" s="218"/>
      <c r="P14" t="s">
        <v>117</v>
      </c>
      <c r="R14" s="52" t="s">
        <v>121</v>
      </c>
    </row>
    <row r="15" spans="2:18" ht="15.75" x14ac:dyDescent="0.25">
      <c r="B15" s="253"/>
      <c r="C15" s="216" t="s">
        <v>20</v>
      </c>
      <c r="D15" s="216"/>
      <c r="E15" s="216"/>
      <c r="F15" s="216"/>
      <c r="G15" s="237">
        <v>1</v>
      </c>
      <c r="H15" s="237"/>
      <c r="I15" s="237"/>
      <c r="J15" s="237"/>
      <c r="K15" s="237">
        <v>1</v>
      </c>
      <c r="L15" s="237"/>
      <c r="M15" s="237"/>
      <c r="N15" s="248"/>
      <c r="P15" t="s">
        <v>116</v>
      </c>
      <c r="R15" s="52" t="s">
        <v>122</v>
      </c>
    </row>
    <row r="16" spans="2:18" ht="15.75" x14ac:dyDescent="0.25">
      <c r="B16" s="253"/>
      <c r="C16" s="216" t="s">
        <v>43</v>
      </c>
      <c r="D16" s="216"/>
      <c r="E16" s="216"/>
      <c r="F16" s="216"/>
      <c r="G16" s="218" t="s">
        <v>35</v>
      </c>
      <c r="H16" s="218"/>
      <c r="I16" s="218"/>
      <c r="J16" s="218"/>
      <c r="K16" s="218" t="s">
        <v>18</v>
      </c>
      <c r="L16" s="218"/>
      <c r="M16" s="218"/>
      <c r="N16" s="242"/>
    </row>
    <row r="17" spans="2:18" ht="15.75" x14ac:dyDescent="0.25">
      <c r="B17" s="253"/>
      <c r="C17" s="216" t="s">
        <v>44</v>
      </c>
      <c r="D17" s="216"/>
      <c r="E17" s="216"/>
      <c r="F17" s="216"/>
      <c r="G17" s="218" t="s">
        <v>35</v>
      </c>
      <c r="H17" s="218"/>
      <c r="I17" s="218"/>
      <c r="J17" s="218"/>
      <c r="K17" s="218" t="s">
        <v>18</v>
      </c>
      <c r="L17" s="218"/>
      <c r="M17" s="218"/>
      <c r="N17" s="242"/>
    </row>
    <row r="18" spans="2:18" ht="15.75" x14ac:dyDescent="0.25">
      <c r="B18" s="253"/>
      <c r="C18" s="216" t="s">
        <v>36</v>
      </c>
      <c r="D18" s="216"/>
      <c r="E18" s="216"/>
      <c r="F18" s="216"/>
      <c r="G18" s="218" t="s">
        <v>17</v>
      </c>
      <c r="H18" s="218"/>
      <c r="I18" s="218"/>
      <c r="J18" s="218"/>
      <c r="K18" s="218" t="s">
        <v>17</v>
      </c>
      <c r="L18" s="218"/>
      <c r="M18" s="218"/>
      <c r="N18" s="242"/>
      <c r="P18" s="49" t="s">
        <v>53</v>
      </c>
    </row>
    <row r="19" spans="2:18" ht="15.75" x14ac:dyDescent="0.25">
      <c r="B19" s="253"/>
      <c r="C19" s="216" t="s">
        <v>125</v>
      </c>
      <c r="D19" s="216"/>
      <c r="E19" s="216"/>
      <c r="F19" s="216"/>
      <c r="G19" s="218" t="s">
        <v>35</v>
      </c>
      <c r="H19" s="218"/>
      <c r="I19" s="218"/>
      <c r="J19" s="218"/>
      <c r="K19" s="230" t="s">
        <v>34</v>
      </c>
      <c r="L19" s="230"/>
      <c r="M19" s="230"/>
      <c r="N19" s="241"/>
      <c r="P19" t="s">
        <v>31</v>
      </c>
      <c r="R19" s="52" t="s">
        <v>100</v>
      </c>
    </row>
    <row r="20" spans="2:18" ht="15.75" x14ac:dyDescent="0.25">
      <c r="B20" s="253"/>
      <c r="C20" s="216" t="s">
        <v>126</v>
      </c>
      <c r="D20" s="216"/>
      <c r="E20" s="216"/>
      <c r="F20" s="216"/>
      <c r="G20" s="218" t="s">
        <v>16</v>
      </c>
      <c r="H20" s="218"/>
      <c r="I20" s="218"/>
      <c r="J20" s="218"/>
      <c r="K20" s="230" t="s">
        <v>16</v>
      </c>
      <c r="L20" s="230"/>
      <c r="M20" s="230"/>
      <c r="N20" s="241"/>
      <c r="P20" t="s">
        <v>98</v>
      </c>
      <c r="R20" s="52" t="s">
        <v>101</v>
      </c>
    </row>
    <row r="21" spans="2:18" ht="15.75" x14ac:dyDescent="0.25">
      <c r="B21" s="253"/>
      <c r="C21" s="215" t="s">
        <v>127</v>
      </c>
      <c r="D21" s="216"/>
      <c r="E21" s="216"/>
      <c r="F21" s="216"/>
      <c r="G21" s="230" t="s">
        <v>35</v>
      </c>
      <c r="H21" s="230"/>
      <c r="I21" s="230"/>
      <c r="J21" s="230"/>
      <c r="K21" s="218" t="s">
        <v>15</v>
      </c>
      <c r="L21" s="218"/>
      <c r="M21" s="218"/>
      <c r="N21" s="224"/>
      <c r="P21" t="s">
        <v>97</v>
      </c>
      <c r="R21" s="52" t="s">
        <v>102</v>
      </c>
    </row>
    <row r="22" spans="2:18" ht="15.75" x14ac:dyDescent="0.25">
      <c r="B22" s="253"/>
      <c r="C22" s="215" t="s">
        <v>128</v>
      </c>
      <c r="D22" s="216"/>
      <c r="E22" s="216"/>
      <c r="F22" s="216"/>
      <c r="G22" s="230" t="s">
        <v>35</v>
      </c>
      <c r="H22" s="230"/>
      <c r="I22" s="230"/>
      <c r="J22" s="230"/>
      <c r="K22" s="218" t="s">
        <v>15</v>
      </c>
      <c r="L22" s="218"/>
      <c r="M22" s="218"/>
      <c r="N22" s="224"/>
      <c r="P22" t="s">
        <v>99</v>
      </c>
      <c r="R22" s="52" t="s">
        <v>103</v>
      </c>
    </row>
    <row r="23" spans="2:18" ht="15.75" x14ac:dyDescent="0.25">
      <c r="B23" s="253"/>
      <c r="C23" s="215" t="s">
        <v>53</v>
      </c>
      <c r="D23" s="216"/>
      <c r="E23" s="216"/>
      <c r="F23" s="216"/>
      <c r="G23" s="218" t="s">
        <v>31</v>
      </c>
      <c r="H23" s="218"/>
      <c r="I23" s="218"/>
      <c r="J23" s="218"/>
      <c r="K23" s="218" t="s">
        <v>31</v>
      </c>
      <c r="L23" s="218"/>
      <c r="M23" s="218"/>
      <c r="N23" s="224"/>
      <c r="P23" s="53" t="s">
        <v>123</v>
      </c>
      <c r="R23" s="52" t="s">
        <v>124</v>
      </c>
    </row>
    <row r="24" spans="2:18" ht="15.75" x14ac:dyDescent="0.25">
      <c r="B24" s="253"/>
      <c r="C24" s="215" t="s">
        <v>54</v>
      </c>
      <c r="D24" s="216"/>
      <c r="E24" s="216"/>
      <c r="F24" s="216"/>
      <c r="G24" s="218" t="s">
        <v>30</v>
      </c>
      <c r="H24" s="218"/>
      <c r="I24" s="218"/>
      <c r="J24" s="218"/>
      <c r="K24" s="218" t="s">
        <v>30</v>
      </c>
      <c r="L24" s="218"/>
      <c r="M24" s="218"/>
      <c r="N24" s="224"/>
    </row>
    <row r="25" spans="2:18" ht="15.75" x14ac:dyDescent="0.25">
      <c r="B25" s="253"/>
      <c r="C25" s="215" t="s">
        <v>55</v>
      </c>
      <c r="D25" s="216"/>
      <c r="E25" s="216"/>
      <c r="F25" s="216"/>
      <c r="G25" s="219" t="s">
        <v>35</v>
      </c>
      <c r="H25" s="218"/>
      <c r="I25" s="218"/>
      <c r="J25" s="218"/>
      <c r="K25" s="218" t="s">
        <v>85</v>
      </c>
      <c r="L25" s="218"/>
      <c r="M25" s="218"/>
      <c r="N25" s="224"/>
    </row>
    <row r="26" spans="2:18" ht="15.75" x14ac:dyDescent="0.25">
      <c r="B26" s="253"/>
      <c r="C26" s="215" t="s">
        <v>56</v>
      </c>
      <c r="D26" s="216"/>
      <c r="E26" s="216"/>
      <c r="F26" s="216"/>
      <c r="G26" s="219" t="s">
        <v>35</v>
      </c>
      <c r="H26" s="218"/>
      <c r="I26" s="218"/>
      <c r="J26" s="218"/>
      <c r="K26" s="218" t="s">
        <v>93</v>
      </c>
      <c r="L26" s="218"/>
      <c r="M26" s="218"/>
      <c r="N26" s="224"/>
      <c r="P26" s="49" t="s">
        <v>84</v>
      </c>
    </row>
    <row r="27" spans="2:18" ht="15.75" x14ac:dyDescent="0.25">
      <c r="B27" s="253"/>
      <c r="C27" s="215" t="s">
        <v>57</v>
      </c>
      <c r="D27" s="216"/>
      <c r="E27" s="216"/>
      <c r="F27" s="216"/>
      <c r="G27" s="219" t="s">
        <v>35</v>
      </c>
      <c r="H27" s="218"/>
      <c r="I27" s="218"/>
      <c r="J27" s="218"/>
      <c r="K27" s="218" t="s">
        <v>3</v>
      </c>
      <c r="L27" s="218"/>
      <c r="M27" s="218"/>
      <c r="N27" s="224"/>
      <c r="P27" t="s">
        <v>24</v>
      </c>
      <c r="R27" s="52" t="s">
        <v>104</v>
      </c>
    </row>
    <row r="28" spans="2:18" ht="15.75" x14ac:dyDescent="0.25">
      <c r="B28" s="253"/>
      <c r="C28" s="215" t="s">
        <v>58</v>
      </c>
      <c r="D28" s="216"/>
      <c r="E28" s="216"/>
      <c r="F28" s="216"/>
      <c r="G28" s="219" t="s">
        <v>35</v>
      </c>
      <c r="H28" s="218"/>
      <c r="I28" s="218"/>
      <c r="J28" s="218"/>
      <c r="K28" s="218" t="s">
        <v>29</v>
      </c>
      <c r="L28" s="218"/>
      <c r="M28" s="218"/>
      <c r="N28" s="224"/>
      <c r="P28" t="s">
        <v>86</v>
      </c>
      <c r="R28" s="52" t="s">
        <v>105</v>
      </c>
    </row>
    <row r="29" spans="2:18" ht="15.75" x14ac:dyDescent="0.25">
      <c r="B29" s="253"/>
      <c r="C29" s="215" t="s">
        <v>45</v>
      </c>
      <c r="D29" s="216"/>
      <c r="E29" s="216"/>
      <c r="F29" s="216"/>
      <c r="G29" s="230" t="s">
        <v>32</v>
      </c>
      <c r="H29" s="230"/>
      <c r="I29" s="230"/>
      <c r="J29" s="230"/>
      <c r="K29" s="230" t="s">
        <v>33</v>
      </c>
      <c r="L29" s="230"/>
      <c r="M29" s="230"/>
      <c r="N29" s="231"/>
      <c r="P29" t="s">
        <v>87</v>
      </c>
      <c r="R29" s="52" t="s">
        <v>106</v>
      </c>
    </row>
    <row r="30" spans="2:18" ht="15.75" x14ac:dyDescent="0.25">
      <c r="B30" s="253"/>
      <c r="C30" s="215" t="s">
        <v>46</v>
      </c>
      <c r="D30" s="216"/>
      <c r="E30" s="216"/>
      <c r="F30" s="216"/>
      <c r="G30" s="218" t="s">
        <v>85</v>
      </c>
      <c r="H30" s="218"/>
      <c r="I30" s="218"/>
      <c r="J30" s="218"/>
      <c r="K30" s="218" t="s">
        <v>85</v>
      </c>
      <c r="L30" s="218"/>
      <c r="M30" s="218"/>
      <c r="N30" s="224"/>
      <c r="P30" t="s">
        <v>88</v>
      </c>
      <c r="R30" s="52" t="s">
        <v>107</v>
      </c>
    </row>
    <row r="31" spans="2:18" ht="15.75" customHeight="1" x14ac:dyDescent="0.25">
      <c r="B31" s="253"/>
      <c r="C31" s="215" t="s">
        <v>47</v>
      </c>
      <c r="D31" s="216"/>
      <c r="E31" s="216"/>
      <c r="F31" s="216"/>
      <c r="G31" s="218" t="s">
        <v>196</v>
      </c>
      <c r="H31" s="218"/>
      <c r="I31" s="218"/>
      <c r="J31" s="218"/>
      <c r="K31" s="218" t="s">
        <v>196</v>
      </c>
      <c r="L31" s="218"/>
      <c r="M31" s="218"/>
      <c r="N31" s="224"/>
      <c r="P31" t="s">
        <v>78</v>
      </c>
      <c r="R31" s="52" t="s">
        <v>108</v>
      </c>
    </row>
    <row r="32" spans="2:18" ht="15.75" x14ac:dyDescent="0.25">
      <c r="B32" s="253"/>
      <c r="C32" s="215" t="s">
        <v>48</v>
      </c>
      <c r="D32" s="216"/>
      <c r="E32" s="216"/>
      <c r="F32" s="216"/>
      <c r="G32" s="218" t="s">
        <v>25</v>
      </c>
      <c r="H32" s="218"/>
      <c r="I32" s="218"/>
      <c r="J32" s="218"/>
      <c r="K32" s="218" t="s">
        <v>26</v>
      </c>
      <c r="L32" s="218"/>
      <c r="M32" s="218"/>
      <c r="N32" s="224"/>
    </row>
    <row r="33" spans="2:18" ht="15.75" x14ac:dyDescent="0.25">
      <c r="B33" s="253"/>
      <c r="C33" s="215" t="s">
        <v>49</v>
      </c>
      <c r="D33" s="216"/>
      <c r="E33" s="216"/>
      <c r="F33" s="216"/>
      <c r="G33" s="218" t="s">
        <v>32</v>
      </c>
      <c r="H33" s="218"/>
      <c r="I33" s="218"/>
      <c r="J33" s="218"/>
      <c r="K33" s="218" t="s">
        <v>33</v>
      </c>
      <c r="L33" s="218"/>
      <c r="M33" s="218"/>
      <c r="N33" s="224"/>
    </row>
    <row r="34" spans="2:18" ht="15.75" x14ac:dyDescent="0.25">
      <c r="B34" s="253"/>
      <c r="C34" s="215" t="s">
        <v>50</v>
      </c>
      <c r="D34" s="216"/>
      <c r="E34" s="216"/>
      <c r="F34" s="216"/>
      <c r="G34" s="218" t="s">
        <v>85</v>
      </c>
      <c r="H34" s="218"/>
      <c r="I34" s="218"/>
      <c r="J34" s="218"/>
      <c r="K34" s="218" t="s">
        <v>85</v>
      </c>
      <c r="L34" s="218"/>
      <c r="M34" s="218"/>
      <c r="N34" s="224"/>
      <c r="P34" s="49" t="s">
        <v>109</v>
      </c>
    </row>
    <row r="35" spans="2:18" ht="15.75" x14ac:dyDescent="0.25">
      <c r="B35" s="253"/>
      <c r="C35" s="215" t="s">
        <v>51</v>
      </c>
      <c r="D35" s="216"/>
      <c r="E35" s="216"/>
      <c r="F35" s="216"/>
      <c r="G35" s="218" t="s">
        <v>196</v>
      </c>
      <c r="H35" s="218"/>
      <c r="I35" s="218"/>
      <c r="J35" s="218"/>
      <c r="K35" s="218" t="s">
        <v>196</v>
      </c>
      <c r="L35" s="218"/>
      <c r="M35" s="218"/>
      <c r="N35" s="224"/>
      <c r="P35" t="s">
        <v>26</v>
      </c>
      <c r="R35" s="52" t="s">
        <v>112</v>
      </c>
    </row>
    <row r="36" spans="2:18" ht="15.75" x14ac:dyDescent="0.25">
      <c r="B36" s="254"/>
      <c r="C36" s="256" t="s">
        <v>52</v>
      </c>
      <c r="D36" s="257"/>
      <c r="E36" s="257"/>
      <c r="F36" s="257"/>
      <c r="G36" s="220" t="s">
        <v>3</v>
      </c>
      <c r="H36" s="220"/>
      <c r="I36" s="220"/>
      <c r="J36" s="220"/>
      <c r="K36" s="220" t="s">
        <v>3</v>
      </c>
      <c r="L36" s="220"/>
      <c r="M36" s="220"/>
      <c r="N36" s="225"/>
      <c r="P36" t="s">
        <v>110</v>
      </c>
      <c r="R36" s="52" t="s">
        <v>113</v>
      </c>
    </row>
    <row r="37" spans="2:18" x14ac:dyDescent="0.25">
      <c r="P37" t="s">
        <v>111</v>
      </c>
      <c r="R37" s="52" t="s">
        <v>114</v>
      </c>
    </row>
    <row r="38" spans="2:18" x14ac:dyDescent="0.25">
      <c r="P38" t="s">
        <v>25</v>
      </c>
      <c r="R38" s="52" t="s">
        <v>115</v>
      </c>
    </row>
    <row r="39" spans="2:18" x14ac:dyDescent="0.25">
      <c r="B39" s="49" t="s">
        <v>146</v>
      </c>
      <c r="L39" s="49" t="s">
        <v>190</v>
      </c>
    </row>
    <row r="41" spans="2:18" x14ac:dyDescent="0.25">
      <c r="B41" s="233" t="s">
        <v>147</v>
      </c>
      <c r="C41" s="234"/>
      <c r="D41" s="222" t="s">
        <v>145</v>
      </c>
      <c r="E41" s="222" t="s">
        <v>143</v>
      </c>
      <c r="F41" s="222" t="s">
        <v>165</v>
      </c>
      <c r="G41" s="222" t="s">
        <v>166</v>
      </c>
      <c r="H41" s="222" t="s">
        <v>144</v>
      </c>
      <c r="I41" s="199" t="s">
        <v>208</v>
      </c>
      <c r="L41" s="232" t="s">
        <v>189</v>
      </c>
      <c r="M41" s="232" t="s">
        <v>166</v>
      </c>
      <c r="N41" s="232" t="s">
        <v>182</v>
      </c>
      <c r="P41" s="49" t="s">
        <v>54</v>
      </c>
    </row>
    <row r="42" spans="2:18" x14ac:dyDescent="0.25">
      <c r="B42" s="235"/>
      <c r="C42" s="236"/>
      <c r="D42" s="223"/>
      <c r="E42" s="223"/>
      <c r="F42" s="223"/>
      <c r="G42" s="223"/>
      <c r="H42" s="223"/>
      <c r="I42" s="200" t="s">
        <v>209</v>
      </c>
      <c r="L42" s="232"/>
      <c r="M42" s="232"/>
      <c r="N42" s="232"/>
      <c r="P42" t="s">
        <v>92</v>
      </c>
    </row>
    <row r="43" spans="2:18" x14ac:dyDescent="0.25">
      <c r="B43" s="211" t="s">
        <v>77</v>
      </c>
      <c r="C43" s="238"/>
      <c r="D43" s="62" t="s">
        <v>21</v>
      </c>
      <c r="E43" s="63">
        <v>1000000</v>
      </c>
      <c r="F43" s="64">
        <v>0.01</v>
      </c>
      <c r="G43" s="65">
        <v>0</v>
      </c>
      <c r="H43" s="62" t="s">
        <v>148</v>
      </c>
      <c r="I43" s="136" t="str">
        <f t="shared" ref="I43:I60" si="0">"USD_SB3_"&amp;H43&amp;":0"</f>
        <v>USD_SB3_1Y:0</v>
      </c>
      <c r="K43" s="55" t="s">
        <v>148</v>
      </c>
      <c r="L43" s="94">
        <v>5.2181371076801333E-4</v>
      </c>
      <c r="M43" s="65">
        <v>14</v>
      </c>
      <c r="N43" s="101">
        <f>L43+M43/10000</f>
        <v>1.9218137107680133E-3</v>
      </c>
      <c r="P43" t="s">
        <v>89</v>
      </c>
    </row>
    <row r="44" spans="2:18" x14ac:dyDescent="0.25">
      <c r="B44" s="211" t="s">
        <v>77</v>
      </c>
      <c r="C44" s="212"/>
      <c r="D44" s="62" t="s">
        <v>21</v>
      </c>
      <c r="E44" s="63">
        <v>1000000</v>
      </c>
      <c r="F44" s="64">
        <v>0.01</v>
      </c>
      <c r="G44" s="65">
        <v>0</v>
      </c>
      <c r="H44" s="62" t="s">
        <v>23</v>
      </c>
      <c r="I44" s="136" t="str">
        <f t="shared" si="0"/>
        <v>USD_SB3_2Y:0</v>
      </c>
      <c r="K44" s="55" t="s">
        <v>23</v>
      </c>
      <c r="L44" s="95">
        <v>1.6468257833359807E-3</v>
      </c>
      <c r="M44" s="65">
        <v>9</v>
      </c>
      <c r="N44" s="101">
        <f t="shared" ref="N44:N60" si="1">L44+M44/10000</f>
        <v>2.5468257833359807E-3</v>
      </c>
      <c r="P44" t="s">
        <v>90</v>
      </c>
    </row>
    <row r="45" spans="2:18" x14ac:dyDescent="0.25">
      <c r="B45" s="211" t="s">
        <v>77</v>
      </c>
      <c r="C45" s="212"/>
      <c r="D45" s="62" t="s">
        <v>21</v>
      </c>
      <c r="E45" s="63">
        <v>1000000</v>
      </c>
      <c r="F45" s="64">
        <v>0.01</v>
      </c>
      <c r="G45" s="65">
        <v>0</v>
      </c>
      <c r="H45" s="62" t="s">
        <v>149</v>
      </c>
      <c r="I45" s="136" t="str">
        <f t="shared" si="0"/>
        <v>USD_SB3_3Y:0</v>
      </c>
      <c r="K45" s="55" t="s">
        <v>149</v>
      </c>
      <c r="L45" s="95">
        <v>2.2425998929245872E-3</v>
      </c>
      <c r="M45" s="65">
        <v>8</v>
      </c>
      <c r="N45" s="101">
        <f t="shared" si="1"/>
        <v>3.0425998929245871E-3</v>
      </c>
      <c r="P45" t="s">
        <v>91</v>
      </c>
    </row>
    <row r="46" spans="2:18" x14ac:dyDescent="0.25">
      <c r="B46" s="211" t="s">
        <v>77</v>
      </c>
      <c r="C46" s="212"/>
      <c r="D46" s="62" t="s">
        <v>21</v>
      </c>
      <c r="E46" s="63">
        <v>1000000</v>
      </c>
      <c r="F46" s="64">
        <v>0.01</v>
      </c>
      <c r="G46" s="65">
        <v>0</v>
      </c>
      <c r="H46" s="62" t="s">
        <v>150</v>
      </c>
      <c r="I46" s="136" t="str">
        <f t="shared" si="0"/>
        <v>USD_SB3_4Y:0</v>
      </c>
      <c r="K46" s="130" t="s">
        <v>150</v>
      </c>
      <c r="L46" s="131">
        <v>2.9409619199347258E-3</v>
      </c>
      <c r="M46" s="132">
        <v>5.25</v>
      </c>
      <c r="N46" s="133">
        <f t="shared" si="1"/>
        <v>3.4659619199347257E-3</v>
      </c>
      <c r="O46" s="61" t="s">
        <v>191</v>
      </c>
    </row>
    <row r="47" spans="2:18" x14ac:dyDescent="0.25">
      <c r="B47" s="211" t="s">
        <v>77</v>
      </c>
      <c r="C47" s="212"/>
      <c r="D47" s="62" t="s">
        <v>21</v>
      </c>
      <c r="E47" s="63">
        <v>1000000</v>
      </c>
      <c r="F47" s="64">
        <v>0.01</v>
      </c>
      <c r="G47" s="65">
        <v>0</v>
      </c>
      <c r="H47" s="62" t="s">
        <v>151</v>
      </c>
      <c r="I47" s="136" t="str">
        <f t="shared" si="0"/>
        <v>USD_SB3_5Y:0</v>
      </c>
      <c r="K47" s="55" t="s">
        <v>151</v>
      </c>
      <c r="L47" s="95">
        <v>3.3412038660142257E-3</v>
      </c>
      <c r="M47" s="65">
        <v>5</v>
      </c>
      <c r="N47" s="101">
        <f t="shared" si="1"/>
        <v>3.8412038660142257E-3</v>
      </c>
    </row>
    <row r="48" spans="2:18" x14ac:dyDescent="0.25">
      <c r="B48" s="211" t="s">
        <v>77</v>
      </c>
      <c r="C48" s="212"/>
      <c r="D48" s="62" t="s">
        <v>21</v>
      </c>
      <c r="E48" s="63">
        <v>1000000</v>
      </c>
      <c r="F48" s="64">
        <v>0.01</v>
      </c>
      <c r="G48" s="65">
        <v>0</v>
      </c>
      <c r="H48" s="62" t="s">
        <v>152</v>
      </c>
      <c r="I48" s="136" t="str">
        <f t="shared" si="0"/>
        <v>USD_SB3_6Y:0</v>
      </c>
      <c r="K48" s="130" t="s">
        <v>152</v>
      </c>
      <c r="L48" s="131">
        <v>3.9314139493039192E-3</v>
      </c>
      <c r="M48" s="132">
        <v>2.5</v>
      </c>
      <c r="N48" s="133">
        <f t="shared" si="1"/>
        <v>4.1814139493039195E-3</v>
      </c>
      <c r="O48" s="61" t="s">
        <v>191</v>
      </c>
      <c r="P48" s="49" t="s">
        <v>129</v>
      </c>
    </row>
    <row r="49" spans="2:18" x14ac:dyDescent="0.25">
      <c r="B49" s="211" t="s">
        <v>77</v>
      </c>
      <c r="C49" s="212"/>
      <c r="D49" s="62" t="s">
        <v>21</v>
      </c>
      <c r="E49" s="63">
        <v>1000000</v>
      </c>
      <c r="F49" s="64">
        <v>0.01</v>
      </c>
      <c r="G49" s="65">
        <v>0</v>
      </c>
      <c r="H49" s="62" t="s">
        <v>153</v>
      </c>
      <c r="I49" s="136" t="str">
        <f t="shared" si="0"/>
        <v>USD_SB3_7Y:0</v>
      </c>
      <c r="K49" s="55" t="s">
        <v>153</v>
      </c>
      <c r="L49" s="95">
        <v>4.4596102311619283E-3</v>
      </c>
      <c r="M49" s="65">
        <v>0.35</v>
      </c>
      <c r="N49" s="101">
        <f t="shared" si="1"/>
        <v>4.4946102311619286E-3</v>
      </c>
      <c r="P49" t="s">
        <v>15</v>
      </c>
    </row>
    <row r="50" spans="2:18" x14ac:dyDescent="0.25">
      <c r="B50" s="211" t="s">
        <v>77</v>
      </c>
      <c r="C50" s="212"/>
      <c r="D50" s="62" t="s">
        <v>21</v>
      </c>
      <c r="E50" s="63">
        <v>1000000</v>
      </c>
      <c r="F50" s="64">
        <v>0.01</v>
      </c>
      <c r="G50" s="65">
        <v>0</v>
      </c>
      <c r="H50" s="62" t="s">
        <v>154</v>
      </c>
      <c r="I50" s="136" t="str">
        <f t="shared" si="0"/>
        <v>USD_SB3_8Y:0</v>
      </c>
      <c r="K50" s="130" t="s">
        <v>154</v>
      </c>
      <c r="L50" s="131">
        <v>4.7361301715909332E-3</v>
      </c>
      <c r="M50" s="132">
        <v>0.5</v>
      </c>
      <c r="N50" s="133">
        <f t="shared" si="1"/>
        <v>4.7861301715909329E-3</v>
      </c>
      <c r="O50" s="61" t="s">
        <v>191</v>
      </c>
      <c r="P50" t="s">
        <v>130</v>
      </c>
      <c r="R50" s="52" t="s">
        <v>132</v>
      </c>
    </row>
    <row r="51" spans="2:18" x14ac:dyDescent="0.25">
      <c r="B51" s="211" t="s">
        <v>77</v>
      </c>
      <c r="C51" s="212"/>
      <c r="D51" s="62" t="s">
        <v>21</v>
      </c>
      <c r="E51" s="63">
        <v>1000000</v>
      </c>
      <c r="F51" s="64">
        <v>0.01</v>
      </c>
      <c r="G51" s="65">
        <v>0</v>
      </c>
      <c r="H51" s="62" t="s">
        <v>155</v>
      </c>
      <c r="I51" s="136" t="str">
        <f t="shared" si="0"/>
        <v>USD_SB3_9Y:0</v>
      </c>
      <c r="K51" s="130" t="s">
        <v>155</v>
      </c>
      <c r="L51" s="131">
        <v>5.0697409603532983E-3</v>
      </c>
      <c r="M51" s="132">
        <v>-0.1</v>
      </c>
      <c r="N51" s="133">
        <f t="shared" si="1"/>
        <v>5.0597409603532987E-3</v>
      </c>
      <c r="O51" s="61" t="s">
        <v>191</v>
      </c>
      <c r="P51" t="s">
        <v>131</v>
      </c>
      <c r="R51" s="52" t="s">
        <v>133</v>
      </c>
    </row>
    <row r="52" spans="2:18" x14ac:dyDescent="0.25">
      <c r="B52" s="211" t="s">
        <v>77</v>
      </c>
      <c r="C52" s="212"/>
      <c r="D52" s="62" t="s">
        <v>21</v>
      </c>
      <c r="E52" s="63">
        <v>1000000</v>
      </c>
      <c r="F52" s="64">
        <v>0.01</v>
      </c>
      <c r="G52" s="65">
        <v>0</v>
      </c>
      <c r="H52" s="62" t="s">
        <v>156</v>
      </c>
      <c r="I52" s="136" t="str">
        <f t="shared" si="0"/>
        <v>USD_SB3_10Y:0</v>
      </c>
      <c r="K52" s="55" t="s">
        <v>156</v>
      </c>
      <c r="L52" s="95">
        <v>5.3102199858130212E-3</v>
      </c>
      <c r="M52" s="65">
        <v>0.08</v>
      </c>
      <c r="N52" s="101">
        <f t="shared" si="1"/>
        <v>5.3182199858130214E-3</v>
      </c>
    </row>
    <row r="53" spans="2:18" x14ac:dyDescent="0.25">
      <c r="B53" s="211" t="s">
        <v>77</v>
      </c>
      <c r="C53" s="212"/>
      <c r="D53" s="62" t="s">
        <v>21</v>
      </c>
      <c r="E53" s="63">
        <v>1000000</v>
      </c>
      <c r="F53" s="64">
        <v>0.01</v>
      </c>
      <c r="G53" s="65">
        <v>0</v>
      </c>
      <c r="H53" s="62" t="s">
        <v>157</v>
      </c>
      <c r="I53" s="136" t="str">
        <f t="shared" si="0"/>
        <v>USD_SB3_11Y:0</v>
      </c>
      <c r="K53" s="130" t="s">
        <v>157</v>
      </c>
      <c r="L53" s="131">
        <v>5.2536852966431494E-3</v>
      </c>
      <c r="M53" s="132">
        <v>3.1</v>
      </c>
      <c r="N53" s="133">
        <f t="shared" si="1"/>
        <v>5.5636852966431498E-3</v>
      </c>
      <c r="O53" s="61" t="s">
        <v>191</v>
      </c>
    </row>
    <row r="54" spans="2:18" x14ac:dyDescent="0.25">
      <c r="B54" s="211" t="s">
        <v>77</v>
      </c>
      <c r="C54" s="212"/>
      <c r="D54" s="62" t="s">
        <v>21</v>
      </c>
      <c r="E54" s="63">
        <v>1000000</v>
      </c>
      <c r="F54" s="64">
        <v>0.01</v>
      </c>
      <c r="G54" s="65">
        <v>0</v>
      </c>
      <c r="H54" s="62" t="s">
        <v>158</v>
      </c>
      <c r="I54" s="136" t="str">
        <f t="shared" si="0"/>
        <v>USD_SB3_12Y:0</v>
      </c>
      <c r="K54" s="130" t="s">
        <v>158</v>
      </c>
      <c r="L54" s="131">
        <v>5.1864963353027357E-3</v>
      </c>
      <c r="M54" s="132">
        <v>6.1130000000000004</v>
      </c>
      <c r="N54" s="133">
        <f t="shared" si="1"/>
        <v>5.7977963353027361E-3</v>
      </c>
      <c r="O54" s="61" t="s">
        <v>191</v>
      </c>
      <c r="P54" s="49" t="s">
        <v>134</v>
      </c>
    </row>
    <row r="55" spans="2:18" x14ac:dyDescent="0.25">
      <c r="B55" s="211" t="s">
        <v>77</v>
      </c>
      <c r="C55" s="212"/>
      <c r="D55" s="62" t="s">
        <v>21</v>
      </c>
      <c r="E55" s="63">
        <v>1000000</v>
      </c>
      <c r="F55" s="64">
        <v>0.01</v>
      </c>
      <c r="G55" s="65">
        <v>0</v>
      </c>
      <c r="H55" s="62" t="s">
        <v>159</v>
      </c>
      <c r="I55" s="136" t="str">
        <f t="shared" si="0"/>
        <v>USD_SB3_13Y:0</v>
      </c>
      <c r="K55" s="130" t="s">
        <v>159</v>
      </c>
      <c r="L55" s="131">
        <v>5.6599822660726119E-3</v>
      </c>
      <c r="M55" s="132">
        <v>3.6190000000000002</v>
      </c>
      <c r="N55" s="133">
        <f t="shared" si="1"/>
        <v>6.021882266072612E-3</v>
      </c>
      <c r="O55" s="61" t="s">
        <v>191</v>
      </c>
      <c r="P55" t="s">
        <v>15</v>
      </c>
      <c r="Q55" s="52"/>
    </row>
    <row r="56" spans="2:18" x14ac:dyDescent="0.25">
      <c r="B56" s="211" t="s">
        <v>77</v>
      </c>
      <c r="C56" s="212"/>
      <c r="D56" s="62" t="s">
        <v>21</v>
      </c>
      <c r="E56" s="63">
        <v>1000000</v>
      </c>
      <c r="F56" s="64">
        <v>0.01</v>
      </c>
      <c r="G56" s="65">
        <v>0</v>
      </c>
      <c r="H56" s="62" t="s">
        <v>160</v>
      </c>
      <c r="I56" s="136" t="str">
        <f t="shared" si="0"/>
        <v>USD_SB3_14Y:0</v>
      </c>
      <c r="K56" s="130" t="s">
        <v>160</v>
      </c>
      <c r="L56" s="131">
        <v>6.1245274843955266E-3</v>
      </c>
      <c r="M56" s="132">
        <v>1.125</v>
      </c>
      <c r="N56" s="133">
        <f t="shared" si="1"/>
        <v>6.2370274843955263E-3</v>
      </c>
      <c r="O56" s="61" t="s">
        <v>191</v>
      </c>
      <c r="P56" t="s">
        <v>139</v>
      </c>
      <c r="R56" s="52" t="s">
        <v>136</v>
      </c>
    </row>
    <row r="57" spans="2:18" x14ac:dyDescent="0.25">
      <c r="B57" s="211" t="s">
        <v>77</v>
      </c>
      <c r="C57" s="212"/>
      <c r="D57" s="62" t="s">
        <v>21</v>
      </c>
      <c r="E57" s="63">
        <v>1000000</v>
      </c>
      <c r="F57" s="64">
        <v>0.01</v>
      </c>
      <c r="G57" s="65">
        <v>0</v>
      </c>
      <c r="H57" s="62" t="s">
        <v>161</v>
      </c>
      <c r="I57" s="136" t="str">
        <f t="shared" si="0"/>
        <v>USD_SB3_15Y:0</v>
      </c>
      <c r="K57" s="130" t="s">
        <v>161</v>
      </c>
      <c r="L57" s="131">
        <v>6.6316305821165853E-3</v>
      </c>
      <c r="M57" s="132">
        <v>-1.875</v>
      </c>
      <c r="N57" s="133">
        <f t="shared" si="1"/>
        <v>6.4441305821165851E-3</v>
      </c>
      <c r="O57" s="61" t="s">
        <v>191</v>
      </c>
      <c r="P57" t="s">
        <v>138</v>
      </c>
      <c r="R57" s="52" t="s">
        <v>140</v>
      </c>
    </row>
    <row r="58" spans="2:18" x14ac:dyDescent="0.25">
      <c r="B58" s="211" t="s">
        <v>77</v>
      </c>
      <c r="C58" s="212"/>
      <c r="D58" s="62" t="s">
        <v>21</v>
      </c>
      <c r="E58" s="63">
        <v>1000000</v>
      </c>
      <c r="F58" s="64">
        <v>0.01</v>
      </c>
      <c r="G58" s="65">
        <v>0</v>
      </c>
      <c r="H58" s="62" t="s">
        <v>162</v>
      </c>
      <c r="I58" s="136" t="str">
        <f t="shared" si="0"/>
        <v>USD_SB3_20Y:0</v>
      </c>
      <c r="K58" s="130" t="s">
        <v>162</v>
      </c>
      <c r="L58" s="131">
        <v>7.8693922848109867E-3</v>
      </c>
      <c r="M58" s="132">
        <v>-4.875</v>
      </c>
      <c r="N58" s="133">
        <f t="shared" si="1"/>
        <v>7.3818922848109866E-3</v>
      </c>
      <c r="O58" s="61" t="s">
        <v>191</v>
      </c>
      <c r="P58" t="s">
        <v>135</v>
      </c>
      <c r="R58" s="52" t="s">
        <v>137</v>
      </c>
    </row>
    <row r="59" spans="2:18" x14ac:dyDescent="0.25">
      <c r="B59" s="211" t="s">
        <v>77</v>
      </c>
      <c r="C59" s="212"/>
      <c r="D59" s="62" t="s">
        <v>21</v>
      </c>
      <c r="E59" s="63">
        <v>1000000</v>
      </c>
      <c r="F59" s="64">
        <v>0.01</v>
      </c>
      <c r="G59" s="65">
        <v>0</v>
      </c>
      <c r="H59" s="62" t="s">
        <v>163</v>
      </c>
      <c r="I59" s="136" t="str">
        <f t="shared" si="0"/>
        <v>USD_SB3_25Y:0</v>
      </c>
      <c r="K59" s="130" t="s">
        <v>163</v>
      </c>
      <c r="L59" s="131">
        <v>9.5465419171732232E-3</v>
      </c>
      <c r="M59" s="132">
        <v>-13.5</v>
      </c>
      <c r="N59" s="133">
        <f t="shared" si="1"/>
        <v>8.1965419171732227E-3</v>
      </c>
      <c r="O59" s="61" t="s">
        <v>191</v>
      </c>
    </row>
    <row r="60" spans="2:18" x14ac:dyDescent="0.25">
      <c r="B60" s="213" t="s">
        <v>77</v>
      </c>
      <c r="C60" s="214"/>
      <c r="D60" s="97" t="s">
        <v>21</v>
      </c>
      <c r="E60" s="98">
        <v>1000000</v>
      </c>
      <c r="F60" s="99">
        <v>0.01</v>
      </c>
      <c r="G60" s="100">
        <v>0</v>
      </c>
      <c r="H60" s="97" t="s">
        <v>164</v>
      </c>
      <c r="I60" s="137" t="str">
        <f t="shared" si="0"/>
        <v>USD_SB3_30Y:0</v>
      </c>
      <c r="K60" s="55" t="s">
        <v>164</v>
      </c>
      <c r="L60" s="96">
        <v>1.1322004048803304E-2</v>
      </c>
      <c r="M60" s="68">
        <v>-24</v>
      </c>
      <c r="N60" s="102">
        <f t="shared" si="1"/>
        <v>8.9220040488033042E-3</v>
      </c>
    </row>
    <row r="61" spans="2:18" x14ac:dyDescent="0.25">
      <c r="L61" s="61" t="s">
        <v>192</v>
      </c>
    </row>
  </sheetData>
  <mergeCells count="123">
    <mergeCell ref="G3:N4"/>
    <mergeCell ref="C3:F4"/>
    <mergeCell ref="C21:F21"/>
    <mergeCell ref="G21:J21"/>
    <mergeCell ref="K21:N21"/>
    <mergeCell ref="K16:N16"/>
    <mergeCell ref="K17:N17"/>
    <mergeCell ref="C13:F13"/>
    <mergeCell ref="C6:F6"/>
    <mergeCell ref="C19:F19"/>
    <mergeCell ref="C18:F18"/>
    <mergeCell ref="C16:F16"/>
    <mergeCell ref="C17:F17"/>
    <mergeCell ref="C20:F20"/>
    <mergeCell ref="C8:F8"/>
    <mergeCell ref="C14:F14"/>
    <mergeCell ref="C15:F15"/>
    <mergeCell ref="C7:F7"/>
    <mergeCell ref="C11:F11"/>
    <mergeCell ref="G7:J7"/>
    <mergeCell ref="G11:J11"/>
    <mergeCell ref="G12:J12"/>
    <mergeCell ref="K9:N9"/>
    <mergeCell ref="B13:B36"/>
    <mergeCell ref="C12:F12"/>
    <mergeCell ref="C29:F29"/>
    <mergeCell ref="C30:F30"/>
    <mergeCell ref="C31:F31"/>
    <mergeCell ref="C32:F32"/>
    <mergeCell ref="C22:F22"/>
    <mergeCell ref="C23:F23"/>
    <mergeCell ref="C24:F24"/>
    <mergeCell ref="C25:F25"/>
    <mergeCell ref="C26:F26"/>
    <mergeCell ref="C33:F33"/>
    <mergeCell ref="C34:F34"/>
    <mergeCell ref="C35:F35"/>
    <mergeCell ref="C36:F36"/>
    <mergeCell ref="B6:B12"/>
    <mergeCell ref="G29:J29"/>
    <mergeCell ref="G6:J6"/>
    <mergeCell ref="G19:J19"/>
    <mergeCell ref="G8:J8"/>
    <mergeCell ref="G22:J22"/>
    <mergeCell ref="G20:J20"/>
    <mergeCell ref="G18:J18"/>
    <mergeCell ref="G13:J13"/>
    <mergeCell ref="G10:J10"/>
    <mergeCell ref="G14:J14"/>
    <mergeCell ref="K25:N25"/>
    <mergeCell ref="K32:N32"/>
    <mergeCell ref="K33:N33"/>
    <mergeCell ref="K6:N6"/>
    <mergeCell ref="K19:N19"/>
    <mergeCell ref="K22:N22"/>
    <mergeCell ref="K20:N20"/>
    <mergeCell ref="K18:N18"/>
    <mergeCell ref="K13:N13"/>
    <mergeCell ref="K10:N10"/>
    <mergeCell ref="K8:N8"/>
    <mergeCell ref="K14:N14"/>
    <mergeCell ref="K15:N15"/>
    <mergeCell ref="K7:N7"/>
    <mergeCell ref="K34:N34"/>
    <mergeCell ref="K35:N35"/>
    <mergeCell ref="K36:N36"/>
    <mergeCell ref="K11:N11"/>
    <mergeCell ref="K12:N12"/>
    <mergeCell ref="K29:N29"/>
    <mergeCell ref="K30:N30"/>
    <mergeCell ref="K31:N31"/>
    <mergeCell ref="B44:C44"/>
    <mergeCell ref="L41:L42"/>
    <mergeCell ref="M41:M42"/>
    <mergeCell ref="N41:N42"/>
    <mergeCell ref="B41:C42"/>
    <mergeCell ref="D41:D42"/>
    <mergeCell ref="E41:E42"/>
    <mergeCell ref="F41:F42"/>
    <mergeCell ref="G41:G42"/>
    <mergeCell ref="K26:N26"/>
    <mergeCell ref="K27:N27"/>
    <mergeCell ref="K28:N28"/>
    <mergeCell ref="G15:J15"/>
    <mergeCell ref="B43:C43"/>
    <mergeCell ref="K23:N23"/>
    <mergeCell ref="K24:N24"/>
    <mergeCell ref="B45:C45"/>
    <mergeCell ref="B46:C46"/>
    <mergeCell ref="B47:C47"/>
    <mergeCell ref="B48:C48"/>
    <mergeCell ref="C27:F27"/>
    <mergeCell ref="C28:F28"/>
    <mergeCell ref="C9:F9"/>
    <mergeCell ref="G16:J16"/>
    <mergeCell ref="G17:J17"/>
    <mergeCell ref="G24:J24"/>
    <mergeCell ref="G25:J25"/>
    <mergeCell ref="G26:J26"/>
    <mergeCell ref="G27:J27"/>
    <mergeCell ref="G28:J28"/>
    <mergeCell ref="G35:J35"/>
    <mergeCell ref="G36:J36"/>
    <mergeCell ref="G23:J23"/>
    <mergeCell ref="G32:J32"/>
    <mergeCell ref="G33:J33"/>
    <mergeCell ref="G34:J34"/>
    <mergeCell ref="G9:J9"/>
    <mergeCell ref="G30:J30"/>
    <mergeCell ref="G31:J31"/>
    <mergeCell ref="H41:H42"/>
    <mergeCell ref="B59:C59"/>
    <mergeCell ref="B60:C60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</mergeCells>
  <dataValidations count="10">
    <dataValidation type="list" allowBlank="1" showInputMessage="1" showErrorMessage="1" sqref="G29:N29 G33:N33" xr:uid="{00000000-0002-0000-0000-000000000000}">
      <formula1>"ANNUAL,SEMI-ANNUAL,QUARTERLY,MONTHLY"</formula1>
    </dataValidation>
    <dataValidation type="list" allowBlank="1" showInputMessage="1" showErrorMessage="1" sqref="G24:N24" xr:uid="{00000000-0002-0000-0000-000001000000}">
      <formula1>"SHORT_START,SHORT_END,LONG_START,LONG_END"</formula1>
    </dataValidation>
    <dataValidation type="list" allowBlank="1" showInputMessage="1" showErrorMessage="1" sqref="K28:N28" xr:uid="{00000000-0002-0000-0000-000002000000}">
      <formula1>"IN-ADVANCE,IN-ARREARS"</formula1>
    </dataValidation>
    <dataValidation type="list" allowBlank="1" showInputMessage="1" showErrorMessage="1" sqref="G30:N30 G34:N34 K25:N25" xr:uid="{00000000-0002-0000-0000-000003000000}">
      <formula1>"MODIFIED_FOLLOWING,FOLLOWING,PRECEDING,MODIFIED_PROCEDING,UNADJUSTED"</formula1>
    </dataValidation>
    <dataValidation type="list" allowBlank="1" showInputMessage="1" showErrorMessage="1" sqref="G32:N32" xr:uid="{00000000-0002-0000-0000-000004000000}">
      <formula1>"ACT/360,ACT/365,ACT/ACT,30/360"</formula1>
    </dataValidation>
    <dataValidation type="list" allowBlank="1" showInputMessage="1" showErrorMessage="1" sqref="G23:N23" xr:uid="{00000000-0002-0000-0000-000005000000}">
      <formula1>"END,START,IMM,EOM,1,2,3,4,5,6,7,8,9,10,11,12,13,14,15,16,17,18,19,20,21,22,23,24,25,26,27,28,29,30,31"</formula1>
    </dataValidation>
    <dataValidation type="list" allowBlank="1" showInputMessage="1" showErrorMessage="1" sqref="G14:N14" xr:uid="{00000000-0002-0000-0000-000006000000}">
      <formula1>"NONE,INITIAL_ONLY,FINAL_ONLY,INITIAL+FINAL"</formula1>
    </dataValidation>
    <dataValidation type="list" allowBlank="1" showInputMessage="1" showErrorMessage="1" sqref="K21:N21" xr:uid="{00000000-0002-0000-0000-000007000000}">
      <formula1>"NONE,ARITHMETIC,GEOMETRIC"</formula1>
    </dataValidation>
    <dataValidation type="list" allowBlank="1" showInputMessage="1" showErrorMessage="1" sqref="K22:N22" xr:uid="{00000000-0002-0000-0000-000008000000}">
      <formula1>"NONE,COMPOUND,FLAT,SIMPLE"</formula1>
    </dataValidation>
    <dataValidation type="list" allowBlank="1" showInputMessage="1" showErrorMessage="1" sqref="D43:D60" xr:uid="{00000000-0002-0000-0000-000009000000}">
      <formula1>"PAY,RECEIVE"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2:U136"/>
  <sheetViews>
    <sheetView showGridLines="0" tabSelected="1" zoomScale="160" zoomScaleNormal="160" workbookViewId="0"/>
  </sheetViews>
  <sheetFormatPr defaultRowHeight="15.75" x14ac:dyDescent="0.25"/>
  <cols>
    <col min="1" max="3" width="9.140625" style="2"/>
    <col min="4" max="5" width="9.140625" style="2" customWidth="1"/>
    <col min="6" max="10" width="9.140625" style="2"/>
    <col min="11" max="11" width="9.140625" style="2" customWidth="1"/>
    <col min="12" max="12" width="9.140625" style="2"/>
    <col min="13" max="13" width="9.140625" style="2" customWidth="1"/>
    <col min="14" max="16" width="9.140625" style="2"/>
    <col min="17" max="17" width="15.5703125" style="117" bestFit="1" customWidth="1"/>
    <col min="18" max="18" width="16.42578125" style="117" bestFit="1" customWidth="1"/>
    <col min="19" max="19" width="4.7109375" style="2" customWidth="1"/>
    <col min="20" max="20" width="15.5703125" style="2" customWidth="1"/>
    <col min="21" max="21" width="16.42578125" style="2" customWidth="1"/>
    <col min="22" max="16384" width="9.140625" style="2"/>
  </cols>
  <sheetData>
    <row r="2" spans="2:18" ht="15.75" customHeight="1" x14ac:dyDescent="0.25">
      <c r="B2" s="11"/>
      <c r="C2" s="11"/>
      <c r="D2" s="11"/>
      <c r="E2" s="11"/>
      <c r="F2"/>
      <c r="G2"/>
      <c r="H2"/>
      <c r="I2" s="14"/>
      <c r="J2" s="14"/>
      <c r="K2" s="14"/>
      <c r="L2" s="14"/>
      <c r="Q2" s="266" t="s">
        <v>205</v>
      </c>
      <c r="R2" s="267"/>
    </row>
    <row r="3" spans="2:18" ht="18.75" x14ac:dyDescent="0.25">
      <c r="B3" s="269" t="s">
        <v>274</v>
      </c>
      <c r="C3" s="238"/>
      <c r="D3" s="238"/>
      <c r="E3" s="238"/>
      <c r="F3"/>
      <c r="G3"/>
      <c r="H3"/>
      <c r="I3" s="268" t="s">
        <v>276</v>
      </c>
      <c r="J3" s="238"/>
      <c r="K3" s="238"/>
      <c r="L3" s="238"/>
      <c r="Q3" s="118" t="s">
        <v>197</v>
      </c>
      <c r="R3" s="119" t="s">
        <v>32</v>
      </c>
    </row>
    <row r="4" spans="2:18" ht="18.75" x14ac:dyDescent="0.25">
      <c r="B4" s="238"/>
      <c r="C4" s="238"/>
      <c r="D4" s="238"/>
      <c r="E4" s="238"/>
      <c r="F4" s="288" t="s">
        <v>275</v>
      </c>
      <c r="G4" s="288"/>
      <c r="H4" s="288"/>
      <c r="I4" s="268" t="s">
        <v>277</v>
      </c>
      <c r="J4" s="238"/>
      <c r="K4" s="238"/>
      <c r="L4" s="238"/>
      <c r="Q4" s="118" t="s">
        <v>199</v>
      </c>
      <c r="R4" s="119" t="s">
        <v>85</v>
      </c>
    </row>
    <row r="5" spans="2:18" ht="18.75" x14ac:dyDescent="0.25">
      <c r="B5" s="11"/>
      <c r="C5" s="11"/>
      <c r="D5" s="11"/>
      <c r="E5" s="11"/>
      <c r="F5" s="288" t="s">
        <v>12</v>
      </c>
      <c r="G5" s="288"/>
      <c r="H5" s="288"/>
      <c r="I5" s="268"/>
      <c r="J5" s="238"/>
      <c r="K5" s="238"/>
      <c r="L5" s="238"/>
      <c r="Q5" s="118" t="s">
        <v>198</v>
      </c>
      <c r="R5" s="119" t="s">
        <v>196</v>
      </c>
    </row>
    <row r="6" spans="2:18" ht="23.25" x14ac:dyDescent="0.25">
      <c r="F6"/>
      <c r="G6"/>
      <c r="H6"/>
      <c r="I6" s="201"/>
      <c r="J6" s="201"/>
      <c r="K6" s="201"/>
      <c r="L6" s="201"/>
      <c r="M6" s="201"/>
      <c r="Q6" s="120" t="s">
        <v>200</v>
      </c>
      <c r="R6" s="121" t="s">
        <v>25</v>
      </c>
    </row>
    <row r="8" spans="2:18" x14ac:dyDescent="0.25">
      <c r="Q8" s="266" t="s">
        <v>204</v>
      </c>
      <c r="R8" s="267"/>
    </row>
    <row r="9" spans="2:18" x14ac:dyDescent="0.25">
      <c r="B9" s="20" t="s">
        <v>61</v>
      </c>
      <c r="Q9" s="122" t="s">
        <v>199</v>
      </c>
      <c r="R9" s="123" t="s">
        <v>85</v>
      </c>
    </row>
    <row r="10" spans="2:18" x14ac:dyDescent="0.25">
      <c r="B10" s="20"/>
      <c r="Q10" s="122" t="s">
        <v>198</v>
      </c>
      <c r="R10" s="123" t="s">
        <v>196</v>
      </c>
    </row>
    <row r="11" spans="2:18" x14ac:dyDescent="0.25">
      <c r="B11" s="20"/>
      <c r="Q11" s="124" t="s">
        <v>52</v>
      </c>
      <c r="R11" s="125" t="s">
        <v>3</v>
      </c>
    </row>
    <row r="12" spans="2:18" x14ac:dyDescent="0.25">
      <c r="B12" s="20"/>
    </row>
    <row r="13" spans="2:18" x14ac:dyDescent="0.25">
      <c r="B13" s="20"/>
    </row>
    <row r="14" spans="2:18" x14ac:dyDescent="0.25">
      <c r="B14" s="20"/>
      <c r="Q14" s="266" t="s">
        <v>203</v>
      </c>
      <c r="R14" s="267"/>
    </row>
    <row r="15" spans="2:18" x14ac:dyDescent="0.25">
      <c r="Q15" s="126" t="s">
        <v>199</v>
      </c>
      <c r="R15" s="128" t="s">
        <v>85</v>
      </c>
    </row>
    <row r="16" spans="2:18" x14ac:dyDescent="0.25">
      <c r="Q16" s="126" t="s">
        <v>198</v>
      </c>
      <c r="R16" s="128" t="s">
        <v>93</v>
      </c>
    </row>
    <row r="17" spans="2:21" x14ac:dyDescent="0.25">
      <c r="Q17" s="127" t="s">
        <v>57</v>
      </c>
      <c r="R17" s="129" t="s">
        <v>3</v>
      </c>
    </row>
    <row r="19" spans="2:21" x14ac:dyDescent="0.25">
      <c r="Q19" s="266" t="s">
        <v>202</v>
      </c>
      <c r="R19" s="267"/>
      <c r="T19" s="266" t="s">
        <v>205</v>
      </c>
      <c r="U19" s="267"/>
    </row>
    <row r="20" spans="2:21" x14ac:dyDescent="0.25">
      <c r="B20" s="12"/>
      <c r="C20" s="272" t="s">
        <v>62</v>
      </c>
      <c r="D20" s="272"/>
      <c r="I20" s="272" t="s">
        <v>0</v>
      </c>
      <c r="J20" s="272"/>
      <c r="K20" s="273" t="s">
        <v>2</v>
      </c>
      <c r="L20" s="273"/>
      <c r="Q20" s="118" t="s">
        <v>197</v>
      </c>
      <c r="R20" s="119" t="s">
        <v>33</v>
      </c>
      <c r="T20" s="118" t="s">
        <v>197</v>
      </c>
      <c r="U20" s="119" t="s">
        <v>32</v>
      </c>
    </row>
    <row r="21" spans="2:21" ht="16.5" thickBot="1" x14ac:dyDescent="0.3">
      <c r="B21" s="12"/>
      <c r="C21" s="5"/>
      <c r="D21" s="4"/>
      <c r="E21" s="3"/>
      <c r="F21" s="3"/>
      <c r="G21" s="3"/>
      <c r="H21" s="3"/>
      <c r="I21" s="5"/>
      <c r="J21" s="4"/>
      <c r="K21" s="5"/>
      <c r="L21" s="3"/>
      <c r="M21" s="12"/>
      <c r="Q21" s="118" t="s">
        <v>199</v>
      </c>
      <c r="R21" s="119" t="s">
        <v>85</v>
      </c>
      <c r="T21" s="118" t="s">
        <v>199</v>
      </c>
      <c r="U21" s="119" t="s">
        <v>85</v>
      </c>
    </row>
    <row r="22" spans="2:21" x14ac:dyDescent="0.25">
      <c r="B22" s="12"/>
      <c r="C22" s="13"/>
      <c r="D22" s="278" t="s">
        <v>81</v>
      </c>
      <c r="E22" s="279"/>
      <c r="F22" s="279"/>
      <c r="G22" s="279"/>
      <c r="H22" s="279"/>
      <c r="I22" s="280"/>
      <c r="J22" s="276" t="s">
        <v>3</v>
      </c>
      <c r="K22" s="277"/>
      <c r="L22" s="6"/>
      <c r="M22" s="12"/>
      <c r="Q22" s="118" t="s">
        <v>198</v>
      </c>
      <c r="R22" s="119" t="s">
        <v>196</v>
      </c>
      <c r="T22" s="118" t="s">
        <v>198</v>
      </c>
      <c r="U22" s="119" t="s">
        <v>196</v>
      </c>
    </row>
    <row r="23" spans="2:21" x14ac:dyDescent="0.25">
      <c r="Q23" s="120" t="s">
        <v>200</v>
      </c>
      <c r="R23" s="121" t="s">
        <v>26</v>
      </c>
      <c r="T23" s="120" t="s">
        <v>200</v>
      </c>
      <c r="U23" s="121" t="s">
        <v>25</v>
      </c>
    </row>
    <row r="24" spans="2:21" x14ac:dyDescent="0.25">
      <c r="C24" s="12"/>
      <c r="D24" s="285" t="s">
        <v>272</v>
      </c>
      <c r="E24" s="286"/>
      <c r="F24" s="286"/>
      <c r="G24" s="286"/>
      <c r="H24" s="286"/>
      <c r="I24" s="286"/>
      <c r="J24" s="283" t="s">
        <v>273</v>
      </c>
      <c r="K24" s="284"/>
      <c r="T24" s="117"/>
      <c r="U24" s="117"/>
    </row>
    <row r="25" spans="2:21" x14ac:dyDescent="0.25">
      <c r="B25" s="7"/>
      <c r="Q25" s="266" t="s">
        <v>201</v>
      </c>
      <c r="R25" s="267"/>
      <c r="T25" s="266" t="s">
        <v>204</v>
      </c>
      <c r="U25" s="267"/>
    </row>
    <row r="26" spans="2:21" x14ac:dyDescent="0.25">
      <c r="Q26" s="122" t="s">
        <v>199</v>
      </c>
      <c r="R26" s="123" t="s">
        <v>85</v>
      </c>
      <c r="T26" s="122" t="s">
        <v>199</v>
      </c>
      <c r="U26" s="123" t="s">
        <v>85</v>
      </c>
    </row>
    <row r="27" spans="2:21" x14ac:dyDescent="0.25">
      <c r="B27" s="20" t="s">
        <v>60</v>
      </c>
      <c r="Q27" s="122" t="s">
        <v>198</v>
      </c>
      <c r="R27" s="123" t="s">
        <v>196</v>
      </c>
      <c r="T27" s="122" t="s">
        <v>198</v>
      </c>
      <c r="U27" s="123" t="s">
        <v>196</v>
      </c>
    </row>
    <row r="28" spans="2:21" x14ac:dyDescent="0.25">
      <c r="B28" s="20"/>
      <c r="Q28" s="124" t="s">
        <v>52</v>
      </c>
      <c r="R28" s="125" t="s">
        <v>3</v>
      </c>
      <c r="T28" s="124" t="s">
        <v>52</v>
      </c>
      <c r="U28" s="125" t="s">
        <v>3</v>
      </c>
    </row>
    <row r="29" spans="2:21" x14ac:dyDescent="0.25">
      <c r="B29" s="20"/>
    </row>
    <row r="30" spans="2:21" x14ac:dyDescent="0.25">
      <c r="B30" s="20"/>
      <c r="Q30" s="266" t="s">
        <v>207</v>
      </c>
      <c r="R30" s="267"/>
    </row>
    <row r="31" spans="2:21" x14ac:dyDescent="0.25">
      <c r="B31" s="20"/>
      <c r="Q31" s="126" t="s">
        <v>199</v>
      </c>
      <c r="R31" s="128" t="s">
        <v>85</v>
      </c>
    </row>
    <row r="32" spans="2:21" x14ac:dyDescent="0.25">
      <c r="B32" s="20"/>
      <c r="Q32" s="126" t="s">
        <v>198</v>
      </c>
      <c r="R32" s="128" t="s">
        <v>196</v>
      </c>
    </row>
    <row r="33" spans="2:18" x14ac:dyDescent="0.25">
      <c r="Q33" s="127" t="s">
        <v>206</v>
      </c>
      <c r="R33" s="129" t="s">
        <v>5</v>
      </c>
    </row>
    <row r="38" spans="2:18" x14ac:dyDescent="0.25">
      <c r="C38" s="271" t="s">
        <v>1</v>
      </c>
      <c r="D38" s="271"/>
      <c r="E38" s="270" t="s">
        <v>13</v>
      </c>
      <c r="F38" s="270"/>
      <c r="K38" s="272" t="s">
        <v>0</v>
      </c>
      <c r="L38" s="272"/>
      <c r="M38" s="273" t="s">
        <v>2</v>
      </c>
      <c r="N38" s="273"/>
    </row>
    <row r="39" spans="2:18" ht="16.5" thickBot="1" x14ac:dyDescent="0.3">
      <c r="B39" s="12"/>
      <c r="C39" s="3"/>
      <c r="D39" s="4"/>
      <c r="E39" s="5"/>
      <c r="F39" s="4"/>
      <c r="G39" s="3"/>
      <c r="H39" s="3"/>
      <c r="I39" s="3"/>
      <c r="J39" s="3"/>
      <c r="K39" s="5"/>
      <c r="L39" s="4"/>
      <c r="M39" s="5"/>
      <c r="N39" s="3"/>
      <c r="O39" s="12"/>
    </row>
    <row r="40" spans="2:18" x14ac:dyDescent="0.25">
      <c r="B40" s="12"/>
      <c r="C40" s="6"/>
      <c r="D40" s="274" t="s">
        <v>3</v>
      </c>
      <c r="E40" s="275"/>
      <c r="F40" s="278" t="s">
        <v>4</v>
      </c>
      <c r="G40" s="279"/>
      <c r="H40" s="279"/>
      <c r="I40" s="279"/>
      <c r="J40" s="279"/>
      <c r="K40" s="280"/>
      <c r="L40" s="276" t="s">
        <v>3</v>
      </c>
      <c r="M40" s="277"/>
      <c r="N40" s="6"/>
      <c r="O40" s="12"/>
    </row>
    <row r="42" spans="2:18" x14ac:dyDescent="0.25">
      <c r="D42" s="281" t="s">
        <v>9</v>
      </c>
      <c r="E42" s="282"/>
      <c r="F42" s="285" t="s">
        <v>76</v>
      </c>
      <c r="G42" s="286"/>
      <c r="H42" s="286"/>
      <c r="I42" s="286"/>
      <c r="J42" s="286"/>
      <c r="K42" s="286"/>
      <c r="L42" s="283" t="s">
        <v>10</v>
      </c>
      <c r="M42" s="284"/>
    </row>
    <row r="43" spans="2:18" x14ac:dyDescent="0.25">
      <c r="D43" s="8"/>
      <c r="E43" s="1"/>
      <c r="F43" s="8"/>
      <c r="G43" s="1"/>
      <c r="H43" s="1"/>
      <c r="I43" s="1"/>
      <c r="J43" s="1"/>
      <c r="K43" s="1"/>
      <c r="L43" s="273"/>
      <c r="M43" s="287"/>
    </row>
    <row r="45" spans="2:18" x14ac:dyDescent="0.25">
      <c r="B45" s="20" t="s">
        <v>7</v>
      </c>
    </row>
    <row r="46" spans="2:18" x14ac:dyDescent="0.25">
      <c r="B46" s="20"/>
    </row>
    <row r="47" spans="2:18" x14ac:dyDescent="0.25">
      <c r="B47" s="20"/>
    </row>
    <row r="48" spans="2:18" x14ac:dyDescent="0.25">
      <c r="B48" s="20"/>
    </row>
    <row r="49" spans="2:15" x14ac:dyDescent="0.25">
      <c r="B49" s="20"/>
    </row>
    <row r="50" spans="2:15" x14ac:dyDescent="0.25">
      <c r="B50" s="20"/>
    </row>
    <row r="51" spans="2:15" x14ac:dyDescent="0.25">
      <c r="B51" s="20"/>
    </row>
    <row r="56" spans="2:15" x14ac:dyDescent="0.25">
      <c r="C56" s="271" t="s">
        <v>6</v>
      </c>
      <c r="D56" s="271"/>
      <c r="E56" s="270" t="s">
        <v>13</v>
      </c>
      <c r="F56" s="270"/>
      <c r="K56" s="272" t="s">
        <v>0</v>
      </c>
      <c r="L56" s="272"/>
      <c r="M56" s="273" t="s">
        <v>2</v>
      </c>
      <c r="N56" s="273"/>
    </row>
    <row r="57" spans="2:15" ht="16.5" thickBot="1" x14ac:dyDescent="0.3">
      <c r="B57" s="12"/>
      <c r="C57" s="3"/>
      <c r="D57" s="4"/>
      <c r="E57" s="5"/>
      <c r="F57" s="4"/>
      <c r="G57" s="3"/>
      <c r="H57" s="3"/>
      <c r="I57" s="3"/>
      <c r="J57" s="3"/>
      <c r="K57" s="5"/>
      <c r="L57" s="4"/>
      <c r="M57" s="5"/>
      <c r="N57" s="3"/>
      <c r="O57" s="12"/>
    </row>
    <row r="58" spans="2:15" x14ac:dyDescent="0.25">
      <c r="B58" s="12"/>
      <c r="C58" s="6"/>
      <c r="D58" s="274" t="s">
        <v>5</v>
      </c>
      <c r="E58" s="275"/>
      <c r="F58" s="278" t="s">
        <v>4</v>
      </c>
      <c r="G58" s="279"/>
      <c r="H58" s="279"/>
      <c r="I58" s="279"/>
      <c r="J58" s="279"/>
      <c r="K58" s="280"/>
      <c r="L58" s="276" t="s">
        <v>3</v>
      </c>
      <c r="M58" s="277"/>
      <c r="N58" s="6"/>
      <c r="O58" s="12"/>
    </row>
    <row r="59" spans="2:15" x14ac:dyDescent="0.25">
      <c r="C59" s="6"/>
      <c r="D59" s="9"/>
      <c r="E59" s="9"/>
      <c r="F59" s="9"/>
      <c r="G59" s="9"/>
      <c r="H59" s="9"/>
      <c r="I59" s="9"/>
      <c r="J59" s="9"/>
      <c r="K59" s="9"/>
      <c r="L59" s="9"/>
      <c r="M59" s="9"/>
      <c r="N59" s="6"/>
      <c r="O59" s="6"/>
    </row>
    <row r="60" spans="2:15" x14ac:dyDescent="0.25">
      <c r="D60" s="281" t="s">
        <v>9</v>
      </c>
      <c r="E60" s="282"/>
      <c r="F60" s="285" t="s">
        <v>76</v>
      </c>
      <c r="G60" s="286"/>
      <c r="H60" s="286"/>
      <c r="I60" s="286"/>
      <c r="J60" s="286"/>
      <c r="K60" s="286"/>
      <c r="L60" s="283" t="s">
        <v>10</v>
      </c>
      <c r="M60" s="284"/>
    </row>
    <row r="61" spans="2:15" x14ac:dyDescent="0.25">
      <c r="B61" s="7"/>
      <c r="D61" s="104" t="s">
        <v>11</v>
      </c>
      <c r="E61" s="10"/>
    </row>
    <row r="65" spans="2:15" ht="16.5" thickBot="1" x14ac:dyDescent="0.3">
      <c r="B65" s="12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2"/>
    </row>
    <row r="66" spans="2:15" x14ac:dyDescent="0.25">
      <c r="B66" s="12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6"/>
      <c r="O66" s="12"/>
    </row>
    <row r="67" spans="2:15" ht="18.75" x14ac:dyDescent="0.3">
      <c r="B67" s="116" t="s">
        <v>8</v>
      </c>
    </row>
    <row r="72" spans="2:15" x14ac:dyDescent="0.25">
      <c r="N72" s="2" t="s">
        <v>216</v>
      </c>
    </row>
    <row r="73" spans="2:15" x14ac:dyDescent="0.25">
      <c r="N73" s="2" t="s">
        <v>215</v>
      </c>
    </row>
    <row r="77" spans="2:15" ht="16.5" thickBot="1" x14ac:dyDescent="0.3">
      <c r="D77" s="139"/>
      <c r="E77" s="138"/>
      <c r="F77" s="139"/>
      <c r="G77" s="138"/>
      <c r="H77" s="139"/>
      <c r="I77" s="138"/>
      <c r="J77" s="139"/>
      <c r="K77" s="140"/>
    </row>
    <row r="78" spans="2:15" x14ac:dyDescent="0.25">
      <c r="D78" s="289" t="s">
        <v>4</v>
      </c>
      <c r="E78" s="290"/>
      <c r="F78" s="289" t="s">
        <v>4</v>
      </c>
      <c r="G78" s="290"/>
      <c r="H78" s="289" t="s">
        <v>4</v>
      </c>
      <c r="I78" s="290"/>
      <c r="J78" s="289" t="s">
        <v>4</v>
      </c>
      <c r="K78" s="290"/>
    </row>
    <row r="79" spans="2:15" x14ac:dyDescent="0.25">
      <c r="C79" s="294" t="s">
        <v>211</v>
      </c>
      <c r="D79" s="294"/>
      <c r="E79" s="155"/>
      <c r="F79" s="155"/>
      <c r="G79" s="155"/>
      <c r="H79" s="155"/>
      <c r="I79" s="155"/>
      <c r="J79" s="155"/>
      <c r="K79" s="294" t="s">
        <v>212</v>
      </c>
      <c r="L79" s="294"/>
    </row>
    <row r="80" spans="2:15" ht="15.75" customHeight="1" x14ac:dyDescent="0.25">
      <c r="C80" s="294"/>
      <c r="D80" s="294"/>
      <c r="E80" s="155"/>
      <c r="F80" s="155"/>
      <c r="G80" s="155"/>
      <c r="H80" s="155"/>
      <c r="I80" s="155"/>
      <c r="J80" s="155"/>
      <c r="K80" s="294"/>
      <c r="L80" s="294"/>
    </row>
    <row r="81" spans="3:14" x14ac:dyDescent="0.25">
      <c r="K81" s="143"/>
      <c r="L81" s="143"/>
    </row>
    <row r="83" spans="3:14" x14ac:dyDescent="0.25">
      <c r="N83" s="2" t="s">
        <v>217</v>
      </c>
    </row>
    <row r="84" spans="3:14" x14ac:dyDescent="0.25">
      <c r="N84" s="2" t="s">
        <v>215</v>
      </c>
    </row>
    <row r="88" spans="3:14" ht="16.5" thickBot="1" x14ac:dyDescent="0.3">
      <c r="D88" s="150" t="s">
        <v>210</v>
      </c>
      <c r="E88" s="138"/>
      <c r="F88" s="138"/>
      <c r="G88" s="139"/>
      <c r="H88" s="138"/>
      <c r="I88" s="139"/>
      <c r="J88" s="138"/>
      <c r="K88" s="139"/>
      <c r="L88" s="140"/>
    </row>
    <row r="89" spans="3:14" x14ac:dyDescent="0.25">
      <c r="D89" s="144" t="s">
        <v>213</v>
      </c>
      <c r="E89" s="293" t="s">
        <v>4</v>
      </c>
      <c r="F89" s="290"/>
      <c r="G89" s="289" t="s">
        <v>4</v>
      </c>
      <c r="H89" s="290"/>
      <c r="I89" s="289" t="s">
        <v>4</v>
      </c>
      <c r="J89" s="290"/>
      <c r="K89" s="289" t="s">
        <v>4</v>
      </c>
      <c r="L89" s="290"/>
    </row>
    <row r="90" spans="3:14" x14ac:dyDescent="0.25">
      <c r="C90" s="294" t="s">
        <v>211</v>
      </c>
      <c r="D90" s="294"/>
      <c r="E90" s="155"/>
      <c r="F90" s="155"/>
      <c r="G90" s="155"/>
      <c r="H90" s="155"/>
      <c r="I90" s="155"/>
      <c r="J90" s="155"/>
      <c r="K90" s="155"/>
      <c r="L90" s="294" t="s">
        <v>212</v>
      </c>
      <c r="M90" s="294"/>
    </row>
    <row r="91" spans="3:14" x14ac:dyDescent="0.25">
      <c r="C91" s="294"/>
      <c r="D91" s="294"/>
      <c r="E91" s="155"/>
      <c r="F91" s="155"/>
      <c r="G91" s="155"/>
      <c r="H91" s="155"/>
      <c r="I91" s="155"/>
      <c r="J91" s="155"/>
      <c r="K91" s="155"/>
      <c r="L91" s="294"/>
      <c r="M91" s="294"/>
    </row>
    <row r="94" spans="3:14" x14ac:dyDescent="0.25">
      <c r="N94" s="2" t="s">
        <v>218</v>
      </c>
    </row>
    <row r="95" spans="3:14" x14ac:dyDescent="0.25">
      <c r="N95" s="2" t="s">
        <v>215</v>
      </c>
    </row>
    <row r="99" spans="3:14" ht="16.5" thickBot="1" x14ac:dyDescent="0.3">
      <c r="D99" s="141"/>
      <c r="E99" s="149" t="s">
        <v>214</v>
      </c>
      <c r="F99" s="148"/>
      <c r="G99" s="138"/>
      <c r="H99" s="138"/>
      <c r="I99" s="139"/>
      <c r="J99" s="138"/>
      <c r="K99" s="139"/>
      <c r="L99" s="140"/>
    </row>
    <row r="100" spans="3:14" x14ac:dyDescent="0.25">
      <c r="D100" s="142" t="s">
        <v>213</v>
      </c>
      <c r="E100" s="291" t="s">
        <v>4</v>
      </c>
      <c r="F100" s="292"/>
      <c r="G100" s="293" t="s">
        <v>4</v>
      </c>
      <c r="H100" s="290"/>
      <c r="I100" s="289" t="s">
        <v>4</v>
      </c>
      <c r="J100" s="290"/>
      <c r="K100" s="289" t="s">
        <v>4</v>
      </c>
      <c r="L100" s="290"/>
    </row>
    <row r="101" spans="3:14" x14ac:dyDescent="0.25">
      <c r="C101" s="294" t="s">
        <v>211</v>
      </c>
      <c r="D101" s="294"/>
      <c r="E101" s="155"/>
      <c r="F101" s="155"/>
      <c r="G101" s="155"/>
      <c r="H101" s="155"/>
      <c r="I101" s="155"/>
      <c r="J101" s="155"/>
      <c r="K101" s="155"/>
      <c r="L101" s="294" t="s">
        <v>212</v>
      </c>
      <c r="M101" s="294"/>
    </row>
    <row r="102" spans="3:14" x14ac:dyDescent="0.25">
      <c r="C102" s="294"/>
      <c r="D102" s="294"/>
      <c r="E102" s="155"/>
      <c r="F102" s="155"/>
      <c r="G102" s="155"/>
      <c r="H102" s="155"/>
      <c r="I102" s="155"/>
      <c r="J102" s="155"/>
      <c r="K102" s="155"/>
      <c r="L102" s="294"/>
      <c r="M102" s="294"/>
    </row>
    <row r="103" spans="3:14" ht="15.75" customHeight="1" x14ac:dyDescent="0.25"/>
    <row r="106" spans="3:14" x14ac:dyDescent="0.25">
      <c r="N106" s="2" t="s">
        <v>219</v>
      </c>
    </row>
    <row r="107" spans="3:14" x14ac:dyDescent="0.25">
      <c r="N107" s="2" t="s">
        <v>220</v>
      </c>
    </row>
    <row r="111" spans="3:14" ht="16.5" thickBot="1" x14ac:dyDescent="0.3">
      <c r="D111" s="139"/>
      <c r="E111" s="138"/>
      <c r="F111" s="139"/>
      <c r="G111" s="138"/>
      <c r="H111" s="139"/>
      <c r="I111" s="138"/>
      <c r="J111" s="139"/>
      <c r="K111" s="140"/>
    </row>
    <row r="112" spans="3:14" x14ac:dyDescent="0.25">
      <c r="D112" s="289" t="s">
        <v>4</v>
      </c>
      <c r="E112" s="290"/>
      <c r="F112" s="289" t="s">
        <v>4</v>
      </c>
      <c r="G112" s="290"/>
      <c r="H112" s="289" t="s">
        <v>4</v>
      </c>
      <c r="I112" s="290"/>
      <c r="J112" s="289" t="s">
        <v>4</v>
      </c>
      <c r="K112" s="290"/>
    </row>
    <row r="113" spans="2:14" x14ac:dyDescent="0.25">
      <c r="C113" s="294" t="s">
        <v>211</v>
      </c>
      <c r="D113" s="294"/>
      <c r="E113" s="155"/>
      <c r="F113" s="155"/>
      <c r="G113" s="155"/>
      <c r="H113" s="155"/>
      <c r="I113" s="155"/>
      <c r="J113" s="155"/>
      <c r="K113" s="294" t="s">
        <v>212</v>
      </c>
      <c r="L113" s="294"/>
    </row>
    <row r="114" spans="2:14" x14ac:dyDescent="0.25">
      <c r="C114" s="294"/>
      <c r="D114" s="294"/>
      <c r="E114" s="155"/>
      <c r="F114" s="155"/>
      <c r="G114" s="155"/>
      <c r="H114" s="155"/>
      <c r="I114" s="155"/>
      <c r="J114" s="155"/>
      <c r="K114" s="294"/>
      <c r="L114" s="294"/>
    </row>
    <row r="117" spans="2:14" x14ac:dyDescent="0.25">
      <c r="N117" s="2" t="s">
        <v>221</v>
      </c>
    </row>
    <row r="118" spans="2:14" x14ac:dyDescent="0.25">
      <c r="N118" s="2" t="s">
        <v>220</v>
      </c>
    </row>
    <row r="122" spans="2:14" ht="16.5" thickBot="1" x14ac:dyDescent="0.3">
      <c r="C122" s="139"/>
      <c r="D122" s="138"/>
      <c r="E122" s="139"/>
      <c r="F122" s="138"/>
      <c r="G122" s="139"/>
      <c r="H122" s="138"/>
      <c r="I122" s="139"/>
      <c r="J122" s="138"/>
      <c r="K122" s="150" t="s">
        <v>210</v>
      </c>
    </row>
    <row r="123" spans="2:14" x14ac:dyDescent="0.25">
      <c r="C123" s="289" t="s">
        <v>4</v>
      </c>
      <c r="D123" s="290"/>
      <c r="E123" s="289" t="s">
        <v>4</v>
      </c>
      <c r="F123" s="290"/>
      <c r="G123" s="289" t="s">
        <v>4</v>
      </c>
      <c r="H123" s="290"/>
      <c r="I123" s="289" t="s">
        <v>4</v>
      </c>
      <c r="J123" s="295"/>
      <c r="K123" s="144" t="s">
        <v>213</v>
      </c>
    </row>
    <row r="124" spans="2:14" x14ac:dyDescent="0.25">
      <c r="B124" s="294" t="s">
        <v>211</v>
      </c>
      <c r="C124" s="294"/>
      <c r="D124" s="155"/>
      <c r="E124" s="155"/>
      <c r="F124" s="155"/>
      <c r="G124" s="155"/>
      <c r="H124" s="155"/>
      <c r="I124" s="155"/>
      <c r="J124" s="155"/>
      <c r="K124" s="294" t="s">
        <v>212</v>
      </c>
      <c r="L124" s="294"/>
    </row>
    <row r="125" spans="2:14" x14ac:dyDescent="0.25">
      <c r="B125" s="294"/>
      <c r="C125" s="294"/>
      <c r="D125" s="155"/>
      <c r="E125" s="155"/>
      <c r="F125" s="155"/>
      <c r="G125" s="155"/>
      <c r="H125" s="155"/>
      <c r="I125" s="155"/>
      <c r="J125" s="155"/>
      <c r="K125" s="294"/>
      <c r="L125" s="294"/>
    </row>
    <row r="128" spans="2:14" x14ac:dyDescent="0.25">
      <c r="N128" s="2" t="s">
        <v>222</v>
      </c>
    </row>
    <row r="129" spans="2:14" x14ac:dyDescent="0.25">
      <c r="N129" s="2" t="s">
        <v>220</v>
      </c>
    </row>
    <row r="133" spans="2:14" ht="16.5" thickBot="1" x14ac:dyDescent="0.3">
      <c r="C133" s="139"/>
      <c r="D133" s="138"/>
      <c r="E133" s="139"/>
      <c r="F133" s="138"/>
      <c r="G133" s="139"/>
      <c r="H133" s="138"/>
      <c r="I133" s="147"/>
      <c r="J133" s="156" t="s">
        <v>214</v>
      </c>
      <c r="K133" s="141"/>
      <c r="L133" s="147"/>
    </row>
    <row r="134" spans="2:14" x14ac:dyDescent="0.25">
      <c r="C134" s="289" t="s">
        <v>4</v>
      </c>
      <c r="D134" s="290"/>
      <c r="E134" s="289" t="s">
        <v>4</v>
      </c>
      <c r="F134" s="290"/>
      <c r="G134" s="289" t="s">
        <v>4</v>
      </c>
      <c r="H134" s="295"/>
      <c r="I134" s="142" t="s">
        <v>4</v>
      </c>
      <c r="J134" s="146"/>
      <c r="K134" s="145" t="s">
        <v>213</v>
      </c>
      <c r="L134" s="147"/>
    </row>
    <row r="135" spans="2:14" x14ac:dyDescent="0.25">
      <c r="B135" s="294" t="s">
        <v>211</v>
      </c>
      <c r="C135" s="294"/>
      <c r="D135" s="155"/>
      <c r="E135" s="155"/>
      <c r="F135" s="155"/>
      <c r="G135" s="155"/>
      <c r="H135" s="155"/>
      <c r="I135" s="155"/>
      <c r="J135" s="155"/>
      <c r="K135" s="294" t="s">
        <v>212</v>
      </c>
      <c r="L135" s="294"/>
    </row>
    <row r="136" spans="2:14" x14ac:dyDescent="0.25">
      <c r="B136" s="294"/>
      <c r="C136" s="294"/>
      <c r="D136" s="155"/>
      <c r="E136" s="155"/>
      <c r="F136" s="155"/>
      <c r="G136" s="155"/>
      <c r="H136" s="155"/>
      <c r="I136" s="155"/>
      <c r="J136" s="155"/>
      <c r="K136" s="294"/>
      <c r="L136" s="294"/>
    </row>
  </sheetData>
  <mergeCells count="77">
    <mergeCell ref="C134:D134"/>
    <mergeCell ref="E134:F134"/>
    <mergeCell ref="G134:H134"/>
    <mergeCell ref="K135:L136"/>
    <mergeCell ref="B135:C136"/>
    <mergeCell ref="C123:D123"/>
    <mergeCell ref="E123:F123"/>
    <mergeCell ref="G123:H123"/>
    <mergeCell ref="I123:J123"/>
    <mergeCell ref="K124:L125"/>
    <mergeCell ref="B124:C125"/>
    <mergeCell ref="D112:E112"/>
    <mergeCell ref="F112:G112"/>
    <mergeCell ref="H112:I112"/>
    <mergeCell ref="J112:K112"/>
    <mergeCell ref="C113:D114"/>
    <mergeCell ref="K113:L114"/>
    <mergeCell ref="L101:M102"/>
    <mergeCell ref="C79:D80"/>
    <mergeCell ref="C90:D91"/>
    <mergeCell ref="C101:D102"/>
    <mergeCell ref="K79:L80"/>
    <mergeCell ref="L90:M91"/>
    <mergeCell ref="J78:K78"/>
    <mergeCell ref="E100:F100"/>
    <mergeCell ref="E89:F89"/>
    <mergeCell ref="G89:H89"/>
    <mergeCell ref="I89:J89"/>
    <mergeCell ref="K89:L89"/>
    <mergeCell ref="G100:H100"/>
    <mergeCell ref="I100:J100"/>
    <mergeCell ref="K100:L100"/>
    <mergeCell ref="D78:E78"/>
    <mergeCell ref="F78:G78"/>
    <mergeCell ref="H78:I78"/>
    <mergeCell ref="Q2:R2"/>
    <mergeCell ref="Q8:R8"/>
    <mergeCell ref="Q30:R30"/>
    <mergeCell ref="Q14:R14"/>
    <mergeCell ref="Q19:R19"/>
    <mergeCell ref="L43:M43"/>
    <mergeCell ref="D24:I24"/>
    <mergeCell ref="J24:K24"/>
    <mergeCell ref="C20:D20"/>
    <mergeCell ref="I20:J20"/>
    <mergeCell ref="K20:L20"/>
    <mergeCell ref="D22:I22"/>
    <mergeCell ref="J22:K22"/>
    <mergeCell ref="D40:E40"/>
    <mergeCell ref="L40:M40"/>
    <mergeCell ref="F40:K40"/>
    <mergeCell ref="D60:E60"/>
    <mergeCell ref="L60:M60"/>
    <mergeCell ref="L42:M42"/>
    <mergeCell ref="D42:E42"/>
    <mergeCell ref="F42:K42"/>
    <mergeCell ref="F60:K60"/>
    <mergeCell ref="C56:D56"/>
    <mergeCell ref="E56:F56"/>
    <mergeCell ref="K56:L56"/>
    <mergeCell ref="M56:N56"/>
    <mergeCell ref="D58:E58"/>
    <mergeCell ref="F58:K58"/>
    <mergeCell ref="L58:M58"/>
    <mergeCell ref="B3:E4"/>
    <mergeCell ref="E38:F38"/>
    <mergeCell ref="C38:D38"/>
    <mergeCell ref="K38:L38"/>
    <mergeCell ref="M38:N38"/>
    <mergeCell ref="F4:H4"/>
    <mergeCell ref="F5:H5"/>
    <mergeCell ref="T19:U19"/>
    <mergeCell ref="T25:U25"/>
    <mergeCell ref="I4:L4"/>
    <mergeCell ref="I3:L3"/>
    <mergeCell ref="I5:L5"/>
    <mergeCell ref="Q25:R25"/>
  </mergeCells>
  <dataValidations disablePrompts="1" count="3">
    <dataValidation type="list" allowBlank="1" showInputMessage="1" showErrorMessage="1" sqref="R15 R26 R9 R21 R4 R31 U26 U21" xr:uid="{00000000-0002-0000-0100-000000000000}">
      <formula1>"MODIFIED_FOLLOWING,FOLLOWING,PRECEDING,MODIFIED_PROCEDING,UNADJUSTED"</formula1>
    </dataValidation>
    <dataValidation type="list" allowBlank="1" showInputMessage="1" showErrorMessage="1" sqref="R6 R23 U23" xr:uid="{00000000-0002-0000-0100-000001000000}">
      <formula1>"ACT/360,ACT/365,ACT/ACT,30/360"</formula1>
    </dataValidation>
    <dataValidation type="list" allowBlank="1" showInputMessage="1" showErrorMessage="1" sqref="R3 R20 U20" xr:uid="{00000000-0002-0000-0100-000002000000}">
      <formula1>"ANNUAL,SEMI-ANNUAL,QUARTERLY,MONTHLY"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2:Q25"/>
  <sheetViews>
    <sheetView showGridLines="0" zoomScaleNormal="100" workbookViewId="0"/>
  </sheetViews>
  <sheetFormatPr defaultRowHeight="15" x14ac:dyDescent="0.25"/>
  <cols>
    <col min="2" max="4" width="12" bestFit="1" customWidth="1"/>
    <col min="5" max="5" width="14.7109375" bestFit="1" customWidth="1"/>
    <col min="7" max="7" width="10.140625" bestFit="1" customWidth="1"/>
    <col min="8" max="9" width="12.7109375" bestFit="1" customWidth="1"/>
    <col min="10" max="10" width="12" bestFit="1" customWidth="1"/>
    <col min="11" max="11" width="11.140625" bestFit="1" customWidth="1"/>
    <col min="12" max="12" width="14.7109375" bestFit="1" customWidth="1"/>
    <col min="13" max="13" width="11.140625" bestFit="1" customWidth="1"/>
    <col min="15" max="15" width="10.140625" bestFit="1" customWidth="1"/>
  </cols>
  <sheetData>
    <row r="2" spans="2:17" x14ac:dyDescent="0.25">
      <c r="F2" s="1"/>
      <c r="G2" s="21"/>
      <c r="H2" s="18" t="s">
        <v>75</v>
      </c>
      <c r="J2" s="296" t="s">
        <v>73</v>
      </c>
      <c r="K2" s="297"/>
      <c r="M2" s="18" t="s">
        <v>74</v>
      </c>
      <c r="N2" s="1"/>
      <c r="O2" s="1"/>
      <c r="P2" s="1"/>
      <c r="Q2" s="21"/>
    </row>
    <row r="3" spans="2:17" x14ac:dyDescent="0.25">
      <c r="F3" s="1"/>
      <c r="H3" s="45" t="s">
        <v>1</v>
      </c>
      <c r="J3" s="46" t="s">
        <v>62</v>
      </c>
      <c r="K3" s="46" t="s">
        <v>0</v>
      </c>
      <c r="M3" s="47" t="s">
        <v>65</v>
      </c>
      <c r="N3" s="1"/>
      <c r="O3" s="1"/>
      <c r="P3" s="1"/>
      <c r="Q3" s="1"/>
    </row>
    <row r="4" spans="2:17" x14ac:dyDescent="0.25">
      <c r="F4" s="1"/>
      <c r="H4" s="36">
        <v>44700</v>
      </c>
      <c r="J4" s="32">
        <v>44702</v>
      </c>
      <c r="K4" s="32">
        <v>44793.3125</v>
      </c>
      <c r="M4" s="30">
        <v>44793.3125</v>
      </c>
      <c r="N4" s="1"/>
      <c r="O4" s="1"/>
      <c r="P4" s="1"/>
      <c r="Q4" s="1"/>
    </row>
    <row r="5" spans="2:17" x14ac:dyDescent="0.25">
      <c r="F5" s="1"/>
      <c r="H5" s="36">
        <v>44791.3125</v>
      </c>
      <c r="J5" s="32">
        <v>44793.3125</v>
      </c>
      <c r="K5" s="32">
        <v>44884.625</v>
      </c>
      <c r="M5" s="30">
        <v>44884.625</v>
      </c>
      <c r="N5" s="1"/>
      <c r="O5" s="1"/>
      <c r="P5" s="1"/>
      <c r="Q5" s="1"/>
    </row>
    <row r="6" spans="2:17" x14ac:dyDescent="0.25">
      <c r="B6" s="296" t="s">
        <v>73</v>
      </c>
      <c r="C6" s="297"/>
      <c r="E6" s="18" t="s">
        <v>74</v>
      </c>
      <c r="F6" s="1"/>
      <c r="H6" s="36">
        <v>44882.625</v>
      </c>
      <c r="J6" s="32">
        <v>44884.625</v>
      </c>
      <c r="K6" s="32">
        <v>44975.9375</v>
      </c>
      <c r="M6" s="30">
        <v>44975.9375</v>
      </c>
      <c r="N6" s="1"/>
      <c r="O6" s="1"/>
      <c r="P6" s="1"/>
      <c r="Q6" s="1"/>
    </row>
    <row r="7" spans="2:17" x14ac:dyDescent="0.25">
      <c r="B7" s="46" t="s">
        <v>62</v>
      </c>
      <c r="C7" s="46" t="s">
        <v>0</v>
      </c>
      <c r="E7" s="47" t="s">
        <v>65</v>
      </c>
      <c r="F7" s="1"/>
      <c r="H7" s="36">
        <v>44973.9375</v>
      </c>
      <c r="J7" s="32">
        <v>44975.9375</v>
      </c>
      <c r="K7" s="32">
        <v>45067.25</v>
      </c>
      <c r="M7" s="30">
        <v>45067.25</v>
      </c>
      <c r="N7" s="1"/>
      <c r="O7" s="1"/>
      <c r="P7" s="1"/>
      <c r="Q7" s="1"/>
    </row>
    <row r="8" spans="2:17" x14ac:dyDescent="0.25">
      <c r="B8" s="32">
        <v>44702</v>
      </c>
      <c r="C8" s="32">
        <v>44884.625</v>
      </c>
      <c r="E8" s="30">
        <v>44884.625</v>
      </c>
      <c r="F8" s="1"/>
      <c r="H8" s="36">
        <v>45065.25</v>
      </c>
      <c r="J8" s="32">
        <v>45067.25</v>
      </c>
      <c r="K8" s="32">
        <v>45158.5625</v>
      </c>
      <c r="M8" s="30">
        <v>45158.5625</v>
      </c>
      <c r="N8" s="1"/>
      <c r="O8" s="1"/>
      <c r="P8" s="1"/>
      <c r="Q8" s="1"/>
    </row>
    <row r="9" spans="2:17" x14ac:dyDescent="0.25">
      <c r="B9" s="32">
        <v>44884.625</v>
      </c>
      <c r="C9" s="32">
        <v>45067.25</v>
      </c>
      <c r="E9" s="30">
        <v>45067.25</v>
      </c>
      <c r="F9" s="1"/>
      <c r="H9" s="36">
        <v>45156.5625</v>
      </c>
      <c r="J9" s="32">
        <v>45158.5625</v>
      </c>
      <c r="K9" s="32">
        <v>45249.875</v>
      </c>
      <c r="M9" s="30">
        <v>45249.875</v>
      </c>
      <c r="N9" s="1"/>
      <c r="O9" s="1"/>
      <c r="P9" s="1"/>
      <c r="Q9" s="1"/>
    </row>
    <row r="10" spans="2:17" x14ac:dyDescent="0.25">
      <c r="B10" s="32">
        <v>45067.25</v>
      </c>
      <c r="C10" s="32">
        <v>45249.875</v>
      </c>
      <c r="E10" s="30">
        <v>45249.875</v>
      </c>
      <c r="F10" s="1"/>
      <c r="H10" s="36">
        <v>45247.875</v>
      </c>
      <c r="J10" s="32">
        <v>45249.875</v>
      </c>
      <c r="K10" s="32">
        <v>45341.1875</v>
      </c>
      <c r="M10" s="30">
        <v>45341.1875</v>
      </c>
      <c r="N10" s="1"/>
      <c r="O10" s="1"/>
      <c r="P10" s="1"/>
      <c r="Q10" s="1"/>
    </row>
    <row r="11" spans="2:17" x14ac:dyDescent="0.25">
      <c r="B11" s="32">
        <v>45249.875</v>
      </c>
      <c r="C11" s="32">
        <v>45432.5</v>
      </c>
      <c r="E11" s="30">
        <v>45432.5</v>
      </c>
      <c r="F11" s="1"/>
      <c r="H11" s="37">
        <v>45339.1875</v>
      </c>
      <c r="J11" s="34">
        <v>45341.1875</v>
      </c>
      <c r="K11" s="34">
        <v>45432.5</v>
      </c>
      <c r="M11" s="31">
        <v>45432.5</v>
      </c>
      <c r="N11" s="1"/>
      <c r="O11" s="1"/>
      <c r="P11" s="1"/>
      <c r="Q11" s="1"/>
    </row>
    <row r="12" spans="2:17" x14ac:dyDescent="0.25">
      <c r="N12" s="1"/>
      <c r="O12" s="1"/>
      <c r="P12" s="1"/>
      <c r="Q12" s="1"/>
    </row>
    <row r="13" spans="2:17" x14ac:dyDescent="0.25">
      <c r="N13" s="1"/>
      <c r="Q13" s="1"/>
    </row>
    <row r="14" spans="2:17" x14ac:dyDescent="0.25">
      <c r="N14" s="1"/>
      <c r="Q14" s="1"/>
    </row>
    <row r="15" spans="2:17" x14ac:dyDescent="0.25">
      <c r="B15" s="19" t="s">
        <v>63</v>
      </c>
      <c r="C15" s="1"/>
      <c r="D15" s="1"/>
      <c r="E15" s="1"/>
      <c r="F15" s="1"/>
      <c r="G15" s="21"/>
      <c r="H15" s="19" t="s">
        <v>64</v>
      </c>
      <c r="I15" s="1"/>
      <c r="J15" s="19"/>
      <c r="K15" s="1"/>
      <c r="L15" s="1"/>
      <c r="M15" s="1"/>
      <c r="N15" s="1"/>
      <c r="Q15" s="21"/>
    </row>
    <row r="16" spans="2:17" ht="18" x14ac:dyDescent="0.25">
      <c r="B16" s="42" t="s">
        <v>59</v>
      </c>
      <c r="C16" s="43" t="s">
        <v>71</v>
      </c>
      <c r="D16" s="46" t="s">
        <v>69</v>
      </c>
      <c r="E16" s="47" t="s">
        <v>72</v>
      </c>
      <c r="F16" s="44" t="s">
        <v>180</v>
      </c>
      <c r="G16" s="21"/>
      <c r="H16" s="42" t="s">
        <v>59</v>
      </c>
      <c r="I16" s="45" t="s">
        <v>70</v>
      </c>
      <c r="J16" s="43" t="s">
        <v>66</v>
      </c>
      <c r="K16" s="46" t="s">
        <v>68</v>
      </c>
      <c r="L16" s="47" t="s">
        <v>67</v>
      </c>
      <c r="M16" s="44" t="s">
        <v>181</v>
      </c>
    </row>
    <row r="17" spans="2:16" x14ac:dyDescent="0.25">
      <c r="B17" s="28">
        <v>1000000</v>
      </c>
      <c r="C17" s="22">
        <v>0.01</v>
      </c>
      <c r="D17" s="33">
        <v>0.5</v>
      </c>
      <c r="E17" s="40">
        <v>0.99782428810802137</v>
      </c>
      <c r="F17" s="26">
        <v>4989.121440540107</v>
      </c>
      <c r="G17" s="21"/>
      <c r="H17" s="28">
        <v>1000000</v>
      </c>
      <c r="I17" s="38">
        <v>2.8E-3</v>
      </c>
      <c r="J17" s="23">
        <v>0</v>
      </c>
      <c r="K17" s="33">
        <v>0.25</v>
      </c>
      <c r="L17" s="40">
        <v>0.99930161384822602</v>
      </c>
      <c r="M17" s="26">
        <v>699.51112969375822</v>
      </c>
    </row>
    <row r="18" spans="2:16" x14ac:dyDescent="0.25">
      <c r="B18" s="28">
        <v>1000000</v>
      </c>
      <c r="C18" s="22">
        <v>0.01</v>
      </c>
      <c r="D18" s="33">
        <v>0.5</v>
      </c>
      <c r="E18" s="40">
        <v>0.99454915662833243</v>
      </c>
      <c r="F18" s="26">
        <v>4972.7457831416623</v>
      </c>
      <c r="G18" s="21"/>
      <c r="H18" s="28">
        <v>1000000</v>
      </c>
      <c r="I18" s="38">
        <v>2.9949999999999998E-3</v>
      </c>
      <c r="J18" s="23">
        <v>0</v>
      </c>
      <c r="K18" s="33">
        <v>0.25</v>
      </c>
      <c r="L18" s="40">
        <v>0.99782428810802137</v>
      </c>
      <c r="M18" s="26">
        <v>747.12093572088099</v>
      </c>
    </row>
    <row r="19" spans="2:16" x14ac:dyDescent="0.25">
      <c r="B19" s="28">
        <v>1000000</v>
      </c>
      <c r="C19" s="22">
        <v>0.01</v>
      </c>
      <c r="D19" s="33">
        <v>0.5</v>
      </c>
      <c r="E19" s="40">
        <v>0.99181450701087914</v>
      </c>
      <c r="F19" s="26">
        <v>4959.0725350543953</v>
      </c>
      <c r="G19" s="21"/>
      <c r="H19" s="28">
        <v>1000000</v>
      </c>
      <c r="I19" s="38">
        <v>3.3849999999999996E-3</v>
      </c>
      <c r="J19" s="23">
        <v>0</v>
      </c>
      <c r="K19" s="33">
        <v>0.25</v>
      </c>
      <c r="L19" s="40">
        <v>0.99623996341963472</v>
      </c>
      <c r="M19" s="26">
        <v>843.06806904386576</v>
      </c>
    </row>
    <row r="20" spans="2:16" x14ac:dyDescent="0.25">
      <c r="B20" s="29">
        <v>1000000</v>
      </c>
      <c r="C20" s="25">
        <v>0.01</v>
      </c>
      <c r="D20" s="35">
        <v>0.5</v>
      </c>
      <c r="E20" s="41">
        <v>0.98780104536249691</v>
      </c>
      <c r="F20" s="27">
        <v>4939.0052268124846</v>
      </c>
      <c r="G20" s="21"/>
      <c r="H20" s="28">
        <v>1000000</v>
      </c>
      <c r="I20" s="38">
        <v>3.7749999999999993E-3</v>
      </c>
      <c r="J20" s="23">
        <v>0</v>
      </c>
      <c r="K20" s="33">
        <v>0.25</v>
      </c>
      <c r="L20" s="40">
        <v>0.99454915662833243</v>
      </c>
      <c r="M20" s="26">
        <v>938.60576656798855</v>
      </c>
    </row>
    <row r="21" spans="2:16" x14ac:dyDescent="0.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s="21"/>
      <c r="H21" s="28">
        <v>1000000</v>
      </c>
      <c r="I21" s="38">
        <v>4.1649999999999994E-3</v>
      </c>
      <c r="J21" s="23">
        <v>0</v>
      </c>
      <c r="K21" s="33">
        <v>0.25</v>
      </c>
      <c r="L21" s="40">
        <v>0.99275241870731468</v>
      </c>
      <c r="M21" s="26">
        <v>1033.7034559789911</v>
      </c>
    </row>
    <row r="22" spans="2:16" x14ac:dyDescent="0.25">
      <c r="B22" t="s">
        <v>14</v>
      </c>
      <c r="C22" t="s">
        <v>14</v>
      </c>
      <c r="D22" t="s">
        <v>14</v>
      </c>
      <c r="E22" t="s">
        <v>14</v>
      </c>
      <c r="F22" t="s">
        <v>14</v>
      </c>
      <c r="G22" s="21"/>
      <c r="H22" s="28">
        <v>1000000</v>
      </c>
      <c r="I22" s="38">
        <v>4.5549999999999992E-3</v>
      </c>
      <c r="J22" s="23">
        <v>0</v>
      </c>
      <c r="K22" s="33">
        <v>0.25</v>
      </c>
      <c r="L22" s="40">
        <v>0.99181450701087914</v>
      </c>
      <c r="M22" s="26">
        <v>1129.4287698586384</v>
      </c>
    </row>
    <row r="23" spans="2:16" x14ac:dyDescent="0.25">
      <c r="B23" t="s">
        <v>14</v>
      </c>
      <c r="C23" t="s">
        <v>14</v>
      </c>
      <c r="D23" t="s">
        <v>14</v>
      </c>
      <c r="E23" t="s">
        <v>14</v>
      </c>
      <c r="F23" t="s">
        <v>14</v>
      </c>
      <c r="G23" s="21"/>
      <c r="H23" s="28">
        <v>1000000</v>
      </c>
      <c r="I23" s="38">
        <v>4.749999999999999E-3</v>
      </c>
      <c r="J23" s="23">
        <v>0</v>
      </c>
      <c r="K23" s="33">
        <v>0.25</v>
      </c>
      <c r="L23" s="40">
        <v>0.98985997938410708</v>
      </c>
      <c r="M23" s="26">
        <v>1175.458725518627</v>
      </c>
      <c r="O23" s="1"/>
      <c r="P23" s="1"/>
    </row>
    <row r="24" spans="2:16" x14ac:dyDescent="0.25">
      <c r="B24" t="s">
        <v>14</v>
      </c>
      <c r="C24" t="s">
        <v>14</v>
      </c>
      <c r="D24" t="s">
        <v>14</v>
      </c>
      <c r="E24" t="s">
        <v>14</v>
      </c>
      <c r="F24" t="s">
        <v>14</v>
      </c>
      <c r="G24" s="21"/>
      <c r="H24" s="29">
        <v>1000000</v>
      </c>
      <c r="I24" s="39">
        <v>5.1399999999999987E-3</v>
      </c>
      <c r="J24" s="24">
        <v>0</v>
      </c>
      <c r="K24" s="35">
        <v>0.25</v>
      </c>
      <c r="L24" s="41">
        <v>0.98780104536249691</v>
      </c>
      <c r="M24" s="27">
        <v>1269.3243432908082</v>
      </c>
      <c r="O24" s="1"/>
      <c r="P24" s="1"/>
    </row>
    <row r="25" spans="2:16" x14ac:dyDescent="0.25">
      <c r="B25" t="s">
        <v>14</v>
      </c>
      <c r="C25" t="s">
        <v>14</v>
      </c>
      <c r="D25" t="s">
        <v>14</v>
      </c>
      <c r="E25" t="s">
        <v>14</v>
      </c>
      <c r="F25" t="s">
        <v>14</v>
      </c>
      <c r="O25" s="1"/>
      <c r="P25" s="1"/>
    </row>
  </sheetData>
  <mergeCells count="2">
    <mergeCell ref="B6:C6"/>
    <mergeCell ref="J2:K2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1:X123"/>
  <sheetViews>
    <sheetView showGridLines="0" workbookViewId="0"/>
  </sheetViews>
  <sheetFormatPr defaultRowHeight="15" x14ac:dyDescent="0.25"/>
  <cols>
    <col min="1" max="1" width="5.7109375" customWidth="1"/>
    <col min="4" max="5" width="10.7109375" customWidth="1"/>
    <col min="6" max="6" width="9.85546875" customWidth="1"/>
    <col min="7" max="7" width="7.140625" bestFit="1" customWidth="1"/>
    <col min="8" max="8" width="8.5703125" bestFit="1" customWidth="1"/>
    <col min="9" max="9" width="14.7109375" customWidth="1"/>
    <col min="10" max="10" width="9.28515625" customWidth="1"/>
    <col min="11" max="11" width="11.28515625" customWidth="1"/>
    <col min="12" max="12" width="6.85546875" customWidth="1"/>
    <col min="13" max="13" width="4.7109375" customWidth="1"/>
    <col min="14" max="14" width="4.7109375" style="60" customWidth="1"/>
    <col min="17" max="17" width="10.140625" bestFit="1" customWidth="1"/>
    <col min="18" max="18" width="4.7109375" customWidth="1"/>
    <col min="19" max="19" width="4.7109375" style="58" customWidth="1"/>
    <col min="23" max="23" width="10.140625" bestFit="1" customWidth="1"/>
    <col min="24" max="24" width="11.85546875" bestFit="1" customWidth="1"/>
  </cols>
  <sheetData>
    <row r="1" spans="2:24" x14ac:dyDescent="0.25">
      <c r="J1" s="93"/>
      <c r="N1" s="90"/>
      <c r="O1" s="91"/>
      <c r="P1" s="91"/>
      <c r="Q1" s="91"/>
      <c r="R1" s="92"/>
      <c r="S1" s="90"/>
      <c r="T1" s="91"/>
      <c r="U1" s="91"/>
      <c r="V1" s="91"/>
      <c r="W1" s="91"/>
      <c r="X1" s="91"/>
    </row>
    <row r="2" spans="2:24" ht="17.25" x14ac:dyDescent="0.25">
      <c r="B2" s="1" t="s">
        <v>185</v>
      </c>
      <c r="D2" s="1" t="s">
        <v>223</v>
      </c>
      <c r="F2" s="1" t="s">
        <v>224</v>
      </c>
      <c r="I2" s="56" t="s">
        <v>183</v>
      </c>
      <c r="J2" s="56"/>
      <c r="K2" s="56" t="s">
        <v>184</v>
      </c>
      <c r="L2" s="56"/>
      <c r="O2" s="49" t="s">
        <v>193</v>
      </c>
      <c r="P2" s="74"/>
      <c r="Q2" s="59"/>
      <c r="T2" s="49" t="s">
        <v>194</v>
      </c>
      <c r="V2" s="59"/>
      <c r="W2" s="59"/>
    </row>
    <row r="3" spans="2:24" ht="18" x14ac:dyDescent="0.25">
      <c r="B3" s="51" t="b">
        <v>0</v>
      </c>
      <c r="D3" s="78">
        <v>0.01</v>
      </c>
      <c r="E3" s="77"/>
      <c r="F3" s="78">
        <v>2.5000000000000001E-3</v>
      </c>
      <c r="I3" s="73">
        <f ca="1">InputZeroRate*IF(Randomize,2*RAND(),1)</f>
        <v>0.01</v>
      </c>
      <c r="J3" s="56"/>
      <c r="K3" s="73">
        <f ca="1">InputForwardRate*IF(Randomize,2*RAND(),1)</f>
        <v>2.5000000000000001E-3</v>
      </c>
      <c r="L3" s="56"/>
      <c r="N3" s="62"/>
      <c r="O3" s="83" t="s">
        <v>69</v>
      </c>
      <c r="P3" s="47" t="s">
        <v>72</v>
      </c>
      <c r="Q3" s="44" t="s">
        <v>186</v>
      </c>
      <c r="S3" s="57"/>
      <c r="T3" s="87" t="s">
        <v>70</v>
      </c>
      <c r="U3" s="46" t="s">
        <v>68</v>
      </c>
      <c r="V3" s="47" t="s">
        <v>67</v>
      </c>
      <c r="W3" s="43" t="s">
        <v>187</v>
      </c>
      <c r="X3" s="44" t="s">
        <v>188</v>
      </c>
    </row>
    <row r="4" spans="2:24" x14ac:dyDescent="0.25">
      <c r="I4" s="56"/>
      <c r="N4" s="62"/>
      <c r="O4" s="84">
        <v>0.5</v>
      </c>
      <c r="P4" s="40">
        <f ca="1">EXP(-ZeroRate*(SUM($O$4:O4)))</f>
        <v>0.99501247919268232</v>
      </c>
      <c r="Q4" s="79">
        <f ca="1">SUMPRODUCT($O$4:O4,$P$4:P4)</f>
        <v>0.49750623959634116</v>
      </c>
      <c r="S4" s="57"/>
      <c r="T4" s="88">
        <f ca="1">ForwardRate*SQRT(SUM($U$4:$U4))</f>
        <v>1.25E-3</v>
      </c>
      <c r="U4" s="33">
        <v>0.25</v>
      </c>
      <c r="V4" s="40">
        <f ca="1">EXP(-ZeroRate*(SUM($U$4:U4)))</f>
        <v>0.99750312239746008</v>
      </c>
      <c r="W4" s="23">
        <f ca="1">SUMPRODUCT($U$4:U4,$V$4:V4)</f>
        <v>0.24937578059936502</v>
      </c>
      <c r="X4" s="105">
        <f ca="1">SUMPRODUCT($T$4:T4,$U$4:U4,$V$4:V4)</f>
        <v>3.117197257492063E-4</v>
      </c>
    </row>
    <row r="5" spans="2:24" x14ac:dyDescent="0.25">
      <c r="B5" s="299" t="s">
        <v>147</v>
      </c>
      <c r="C5" s="299"/>
      <c r="D5" s="232" t="s">
        <v>145</v>
      </c>
      <c r="E5" s="232" t="s">
        <v>143</v>
      </c>
      <c r="F5" s="232" t="s">
        <v>165</v>
      </c>
      <c r="G5" s="232" t="s">
        <v>166</v>
      </c>
      <c r="H5" s="232" t="s">
        <v>144</v>
      </c>
      <c r="I5" s="103" t="s">
        <v>208</v>
      </c>
      <c r="J5" s="232" t="s">
        <v>179</v>
      </c>
      <c r="K5" s="232" t="s">
        <v>182</v>
      </c>
      <c r="L5" s="232" t="s">
        <v>225</v>
      </c>
      <c r="N5" s="62" t="s">
        <v>148</v>
      </c>
      <c r="O5" s="85">
        <v>0.5</v>
      </c>
      <c r="P5" s="41">
        <f ca="1">EXP(-ZeroRate*(SUM($O$4:O5)))</f>
        <v>0.99004983374916811</v>
      </c>
      <c r="Q5" s="80">
        <f ca="1">SUMPRODUCT($O$4:O5,$P$4:P5)</f>
        <v>0.99253115647092516</v>
      </c>
      <c r="S5" s="57"/>
      <c r="T5" s="88">
        <f ca="1">ForwardRate*SQRT(SUM($U$4:$U5))</f>
        <v>1.7677669529663691E-3</v>
      </c>
      <c r="U5" s="33">
        <v>0.25</v>
      </c>
      <c r="V5" s="40">
        <f ca="1">EXP(-ZeroRate*(SUM($U$4:U5)))</f>
        <v>0.99501247919268232</v>
      </c>
      <c r="W5" s="23">
        <f ca="1">SUMPRODUCT($U$4:U5,$V$4:V5)</f>
        <v>0.4981289003975356</v>
      </c>
      <c r="X5" s="105">
        <f ca="1">SUMPRODUCT($T$4:T5,$U$4:U5,$V$4:V5)</f>
        <v>7.5145727037569652E-4</v>
      </c>
    </row>
    <row r="6" spans="2:24" x14ac:dyDescent="0.25">
      <c r="B6" s="299"/>
      <c r="C6" s="299"/>
      <c r="D6" s="232"/>
      <c r="E6" s="232"/>
      <c r="F6" s="232"/>
      <c r="G6" s="232"/>
      <c r="H6" s="232"/>
      <c r="I6" s="103" t="s">
        <v>209</v>
      </c>
      <c r="J6" s="232"/>
      <c r="K6" s="232"/>
      <c r="L6" s="232"/>
      <c r="N6" s="62"/>
      <c r="O6" s="84">
        <v>0.5</v>
      </c>
      <c r="P6" s="40">
        <f ca="1">EXP(-ZeroRate*(SUM($O$4:O6)))</f>
        <v>0.98511193960306265</v>
      </c>
      <c r="Q6" s="79">
        <f ca="1">SUMPRODUCT($O$4:O6,$P$4:P6)</f>
        <v>1.4850871262724565</v>
      </c>
      <c r="S6" s="57"/>
      <c r="T6" s="88">
        <f ca="1">ForwardRate*SQRT(SUM($U$4:$U6))</f>
        <v>2.1650635094610966E-3</v>
      </c>
      <c r="U6" s="33">
        <v>0.25</v>
      </c>
      <c r="V6" s="40">
        <f ca="1">EXP(-ZeroRate*(SUM($U$4:U6)))</f>
        <v>0.99252805481913842</v>
      </c>
      <c r="W6" s="23">
        <f ca="1">SUMPRODUCT($U$4:U6,$V$4:V6)</f>
        <v>0.74626091410232021</v>
      </c>
      <c r="X6" s="105">
        <f ca="1">SUMPRODUCT($T$4:T6,$U$4:U6,$V$4:V6)</f>
        <v>1.2886788387770263E-3</v>
      </c>
    </row>
    <row r="7" spans="2:24" x14ac:dyDescent="0.25">
      <c r="B7" s="298" t="s">
        <v>77</v>
      </c>
      <c r="C7" s="238"/>
      <c r="D7" s="71" t="s">
        <v>22</v>
      </c>
      <c r="E7" s="63">
        <v>1000000</v>
      </c>
      <c r="F7" s="75">
        <v>0.01</v>
      </c>
      <c r="G7" s="65">
        <v>0</v>
      </c>
      <c r="H7" s="62" t="s">
        <v>148</v>
      </c>
      <c r="I7" s="134" t="str">
        <f t="shared" ref="I7:I24" si="0">"USD_SB3_"&amp;H7&amp;":0"</f>
        <v>USD_SB3_1Y:0</v>
      </c>
      <c r="J7" s="69">
        <f t="shared" ref="J7:J24" ca="1" si="1">IF($D7="PAY",-1,1)*$E7*($F7*VLOOKUP($H7,FixedLeg,4,0)-VLOOKUP($H7,FloatLeg,6,0)-($G7/10000)*VLOOKUP($H7,FloatLeg,5,0))</f>
        <v>8017.8515798389953</v>
      </c>
      <c r="K7" s="151">
        <f t="shared" ref="K7:K24" ca="1" si="2">(VLOOKUP($H7,FloatLeg,6,0)+($G7/10000)*VLOOKUP($H7,FloatLeg,5,0))/VLOOKUP($H7,FixedLeg,4,0)</f>
        <v>1.9218137107680133E-3</v>
      </c>
      <c r="L7" s="153">
        <f t="shared" ref="L7:L24" ca="1" si="3">IF($D7="PAY",-1,1)*$E7*VLOOKUP($H7,FixedLeg,4,0)*0.01%</f>
        <v>99.253115647092528</v>
      </c>
      <c r="N7" s="62" t="s">
        <v>23</v>
      </c>
      <c r="O7" s="85">
        <v>0.5</v>
      </c>
      <c r="P7" s="41">
        <f ca="1">EXP(-ZeroRate*(SUM($O$4:O7)))</f>
        <v>0.98019867330675525</v>
      </c>
      <c r="Q7" s="80">
        <f ca="1">SUMPRODUCT($O$4:O7,$P$4:P7)</f>
        <v>1.9751864629258342</v>
      </c>
      <c r="S7" s="57" t="s">
        <v>148</v>
      </c>
      <c r="T7" s="89">
        <f ca="1">ForwardRate*SQRT(SUM($U$4:$U7))</f>
        <v>2.5000000000000001E-3</v>
      </c>
      <c r="U7" s="35">
        <v>0.25</v>
      </c>
      <c r="V7" s="41">
        <f ca="1">EXP(-ZeroRate*(SUM($U$4:U7)))</f>
        <v>0.99004983374916811</v>
      </c>
      <c r="W7" s="24">
        <f ca="1">SUMPRODUCT($U$4:U7,$V$4:V7)</f>
        <v>0.99377337253961229</v>
      </c>
      <c r="X7" s="106">
        <f ca="1">SUMPRODUCT($T$4:T7,$U$4:U7,$V$4:V7)</f>
        <v>1.9074599848702563E-3</v>
      </c>
    </row>
    <row r="8" spans="2:24" x14ac:dyDescent="0.25">
      <c r="B8" s="298" t="s">
        <v>77</v>
      </c>
      <c r="C8" s="212"/>
      <c r="D8" s="71" t="s">
        <v>22</v>
      </c>
      <c r="E8" s="63">
        <v>1000000</v>
      </c>
      <c r="F8" s="75">
        <v>0.01</v>
      </c>
      <c r="G8" s="65">
        <v>0</v>
      </c>
      <c r="H8" s="62" t="s">
        <v>23</v>
      </c>
      <c r="I8" s="134" t="str">
        <f t="shared" si="0"/>
        <v>USD_SB3_2Y:0</v>
      </c>
      <c r="J8" s="69">
        <f t="shared" ca="1" si="1"/>
        <v>14721.408818582631</v>
      </c>
      <c r="K8" s="151">
        <f t="shared" ca="1" si="2"/>
        <v>2.5468257833359807E-3</v>
      </c>
      <c r="L8" s="153">
        <f t="shared" ca="1" si="3"/>
        <v>197.51864629258341</v>
      </c>
      <c r="N8" s="62"/>
      <c r="O8" s="86">
        <v>0.5</v>
      </c>
      <c r="P8" s="54">
        <f ca="1">EXP(-ZeroRate*(SUM($O$4:O8)))</f>
        <v>0.97530991202833262</v>
      </c>
      <c r="Q8" s="81">
        <f ca="1">SUMPRODUCT($O$4:O8,$P$4:P8)</f>
        <v>2.4628414189400005</v>
      </c>
      <c r="S8" s="57"/>
      <c r="T8" s="88">
        <f ca="1">ForwardRate*SQRT(SUM($U$4:$U8))</f>
        <v>2.7950849718747371E-3</v>
      </c>
      <c r="U8" s="33">
        <v>0.25</v>
      </c>
      <c r="V8" s="40">
        <f ca="1">EXP(-ZeroRate*(SUM($U$4:U8)))</f>
        <v>0.98757780049388144</v>
      </c>
      <c r="W8" s="82">
        <f ca="1">SUMPRODUCT($U$4:U8,$V$4:V8)</f>
        <v>1.2406678226630827</v>
      </c>
      <c r="X8" s="105">
        <f ca="1">SUMPRODUCT($T$4:T8,$U$4:U8,$V$4:V8)</f>
        <v>2.5975509520496454E-3</v>
      </c>
    </row>
    <row r="9" spans="2:24" x14ac:dyDescent="0.25">
      <c r="B9" s="298" t="s">
        <v>77</v>
      </c>
      <c r="C9" s="212"/>
      <c r="D9" s="71" t="s">
        <v>22</v>
      </c>
      <c r="E9" s="63">
        <v>1000000</v>
      </c>
      <c r="F9" s="75">
        <v>0.01</v>
      </c>
      <c r="G9" s="65">
        <v>0</v>
      </c>
      <c r="H9" s="62" t="s">
        <v>149</v>
      </c>
      <c r="I9" s="134" t="str">
        <f t="shared" si="0"/>
        <v>USD_SB3_3Y:0</v>
      </c>
      <c r="J9" s="69">
        <f t="shared" ca="1" si="1"/>
        <v>20510.862081353545</v>
      </c>
      <c r="K9" s="151">
        <f t="shared" ca="1" si="2"/>
        <v>3.0425998929245871E-3</v>
      </c>
      <c r="L9" s="153">
        <f t="shared" ca="1" si="3"/>
        <v>294.80641857142547</v>
      </c>
      <c r="N9" s="62" t="s">
        <v>149</v>
      </c>
      <c r="O9" s="85">
        <v>0.5</v>
      </c>
      <c r="P9" s="41">
        <f ca="1">EXP(-ZeroRate*(SUM($O$4:O9)))</f>
        <v>0.97044553354850815</v>
      </c>
      <c r="Q9" s="80">
        <f ca="1">SUMPRODUCT($O$4:O9,$P$4:P9)</f>
        <v>2.9480641857142547</v>
      </c>
      <c r="S9" s="57"/>
      <c r="T9" s="88">
        <f ca="1">ForwardRate*SQRT(SUM($U$4:$U9))</f>
        <v>3.0618621784789723E-3</v>
      </c>
      <c r="U9" s="33">
        <v>0.25</v>
      </c>
      <c r="V9" s="40">
        <f ca="1">EXP(-ZeroRate*(SUM($U$4:U9)))</f>
        <v>0.98511193960306265</v>
      </c>
      <c r="W9" s="23">
        <f ca="1">SUMPRODUCT($U$4:U9,$V$4:V9)</f>
        <v>1.4869458075638484</v>
      </c>
      <c r="X9" s="105">
        <f ca="1">SUMPRODUCT($T$4:T9,$U$4:U9,$V$4:V9)</f>
        <v>3.351620199409315E-3</v>
      </c>
    </row>
    <row r="10" spans="2:24" x14ac:dyDescent="0.25">
      <c r="B10" s="298" t="s">
        <v>77</v>
      </c>
      <c r="C10" s="212"/>
      <c r="D10" s="71" t="s">
        <v>22</v>
      </c>
      <c r="E10" s="63">
        <v>1000000</v>
      </c>
      <c r="F10" s="75">
        <v>0.01</v>
      </c>
      <c r="G10" s="65">
        <v>0</v>
      </c>
      <c r="H10" s="62" t="s">
        <v>150</v>
      </c>
      <c r="I10" s="134" t="str">
        <f t="shared" si="0"/>
        <v>USD_SB3_4Y:0</v>
      </c>
      <c r="J10" s="69">
        <f t="shared" ca="1" si="1"/>
        <v>25556.332323178594</v>
      </c>
      <c r="K10" s="151">
        <f t="shared" ca="1" si="2"/>
        <v>3.4659619199347257E-3</v>
      </c>
      <c r="L10" s="153">
        <f t="shared" ca="1" si="3"/>
        <v>391.12616134191995</v>
      </c>
      <c r="N10" s="62"/>
      <c r="O10" s="84">
        <v>0.5</v>
      </c>
      <c r="P10" s="40">
        <f ca="1">EXP(-ZeroRate*(SUM($O$4:O10)))</f>
        <v>0.96560541625756646</v>
      </c>
      <c r="Q10" s="79">
        <f ca="1">SUMPRODUCT($O$4:O10,$P$4:P10)</f>
        <v>3.4308668938430378</v>
      </c>
      <c r="S10" s="57"/>
      <c r="T10" s="88">
        <f ca="1">ForwardRate*SQRT(SUM($U$4:$U10))</f>
        <v>3.3071891388307384E-3</v>
      </c>
      <c r="U10" s="33">
        <v>0.25</v>
      </c>
      <c r="V10" s="40">
        <f ca="1">EXP(-ZeroRate*(SUM($U$4:U10)))</f>
        <v>0.9826522356650732</v>
      </c>
      <c r="W10" s="23">
        <f ca="1">SUMPRODUCT($U$4:U10,$V$4:V10)</f>
        <v>1.7326088664801167</v>
      </c>
      <c r="X10" s="105">
        <f ca="1">SUMPRODUCT($T$4:T10,$U$4:U10,$V$4:V10)</f>
        <v>4.1640743996691331E-3</v>
      </c>
    </row>
    <row r="11" spans="2:24" x14ac:dyDescent="0.25">
      <c r="B11" s="298" t="s">
        <v>77</v>
      </c>
      <c r="C11" s="212"/>
      <c r="D11" s="71" t="s">
        <v>22</v>
      </c>
      <c r="E11" s="63">
        <v>1000000</v>
      </c>
      <c r="F11" s="75">
        <v>0.01</v>
      </c>
      <c r="G11" s="65">
        <v>0</v>
      </c>
      <c r="H11" s="62" t="s">
        <v>151</v>
      </c>
      <c r="I11" s="134" t="str">
        <f t="shared" si="0"/>
        <v>USD_SB3_5Y:0</v>
      </c>
      <c r="J11" s="69">
        <f t="shared" ca="1" si="1"/>
        <v>29961.773752414294</v>
      </c>
      <c r="K11" s="151">
        <f t="shared" ca="1" si="2"/>
        <v>3.8412038660142257E-3</v>
      </c>
      <c r="L11" s="153">
        <f t="shared" ca="1" si="3"/>
        <v>486.48750665861064</v>
      </c>
      <c r="N11" s="62" t="s">
        <v>150</v>
      </c>
      <c r="O11" s="85">
        <v>0.5</v>
      </c>
      <c r="P11" s="41">
        <f ca="1">EXP(-ZeroRate*(SUM($O$4:O11)))</f>
        <v>0.96078943915232318</v>
      </c>
      <c r="Q11" s="80">
        <f ca="1">SUMPRODUCT($O$4:O11,$P$4:P11)</f>
        <v>3.9112616134191995</v>
      </c>
      <c r="S11" s="57" t="s">
        <v>23</v>
      </c>
      <c r="T11" s="89">
        <f ca="1">ForwardRate*SQRT(SUM($U$4:$U11))</f>
        <v>3.5355339059327381E-3</v>
      </c>
      <c r="U11" s="35">
        <v>0.25</v>
      </c>
      <c r="V11" s="41">
        <f ca="1">EXP(-ZeroRate*(SUM($U$4:U11)))</f>
        <v>0.98019867330675525</v>
      </c>
      <c r="W11" s="24">
        <f ca="1">SUMPRODUCT($U$4:U11,$V$4:V11)</f>
        <v>1.9776585348068054</v>
      </c>
      <c r="X11" s="106">
        <f ca="1">SUMPRODUCT($T$4:T11,$U$4:U11,$V$4:V11)</f>
        <v>5.0304558106757128E-3</v>
      </c>
    </row>
    <row r="12" spans="2:24" x14ac:dyDescent="0.25">
      <c r="B12" s="298" t="s">
        <v>77</v>
      </c>
      <c r="C12" s="212"/>
      <c r="D12" s="71" t="s">
        <v>22</v>
      </c>
      <c r="E12" s="63">
        <v>1000000</v>
      </c>
      <c r="F12" s="75">
        <v>0.01</v>
      </c>
      <c r="G12" s="65">
        <v>0</v>
      </c>
      <c r="H12" s="62" t="s">
        <v>152</v>
      </c>
      <c r="I12" s="134" t="str">
        <f t="shared" si="0"/>
        <v>USD_SB3_6Y:0</v>
      </c>
      <c r="J12" s="69">
        <f t="shared" ca="1" si="1"/>
        <v>33800.165829430465</v>
      </c>
      <c r="K12" s="151">
        <f t="shared" ca="1" si="2"/>
        <v>4.1814139493039195E-3</v>
      </c>
      <c r="L12" s="153">
        <f t="shared" ca="1" si="3"/>
        <v>580.89999073549711</v>
      </c>
      <c r="N12" s="62"/>
      <c r="O12" s="86">
        <v>0.5</v>
      </c>
      <c r="P12" s="54">
        <f ca="1">EXP(-ZeroRate*(SUM($O$4:O12)))</f>
        <v>0.95599748183309996</v>
      </c>
      <c r="Q12" s="81">
        <f ca="1">SUMPRODUCT($O$4:O12,$P$4:P12)</f>
        <v>4.3892603543357493</v>
      </c>
      <c r="S12" s="57"/>
      <c r="T12" s="88">
        <f ca="1">ForwardRate*SQRT(SUM($U$4:$U12))</f>
        <v>3.7499999999999999E-3</v>
      </c>
      <c r="U12" s="33">
        <v>0.25</v>
      </c>
      <c r="V12" s="40">
        <f ca="1">EXP(-ZeroRate*(SUM($U$4:U12)))</f>
        <v>0.97775123719333634</v>
      </c>
      <c r="W12" s="82">
        <f ca="1">SUMPRODUCT($U$4:U12,$V$4:V12)</f>
        <v>2.2220963441051396</v>
      </c>
      <c r="X12" s="105">
        <f ca="1">SUMPRODUCT($T$4:T12,$U$4:U12,$V$4:V12)</f>
        <v>5.9470975955444655E-3</v>
      </c>
    </row>
    <row r="13" spans="2:24" x14ac:dyDescent="0.25">
      <c r="B13" s="298" t="s">
        <v>77</v>
      </c>
      <c r="C13" s="212"/>
      <c r="D13" s="71" t="s">
        <v>22</v>
      </c>
      <c r="E13" s="63">
        <v>1000000</v>
      </c>
      <c r="F13" s="75">
        <v>0.01</v>
      </c>
      <c r="G13" s="65">
        <v>0</v>
      </c>
      <c r="H13" s="62" t="s">
        <v>153</v>
      </c>
      <c r="I13" s="134" t="str">
        <f t="shared" si="0"/>
        <v>USD_SB3_7Y:0</v>
      </c>
      <c r="J13" s="69">
        <f t="shared" ca="1" si="1"/>
        <v>37126.865168246892</v>
      </c>
      <c r="K13" s="151">
        <f t="shared" ca="1" si="2"/>
        <v>4.4946102311619286E-3</v>
      </c>
      <c r="L13" s="153">
        <f t="shared" ca="1" si="3"/>
        <v>674.37305489966479</v>
      </c>
      <c r="N13" s="62" t="s">
        <v>151</v>
      </c>
      <c r="O13" s="85">
        <v>0.5</v>
      </c>
      <c r="P13" s="41">
        <f ca="1">EXP(-ZeroRate*(SUM($O$4:O13)))</f>
        <v>0.95122942450071402</v>
      </c>
      <c r="Q13" s="80">
        <f ca="1">SUMPRODUCT($O$4:O13,$P$4:P13)</f>
        <v>4.864875066586106</v>
      </c>
      <c r="S13" s="57"/>
      <c r="T13" s="88">
        <f ca="1">ForwardRate*SQRT(SUM($U$4:$U13))</f>
        <v>3.9528470752104748E-3</v>
      </c>
      <c r="U13" s="33">
        <v>0.25</v>
      </c>
      <c r="V13" s="40">
        <f ca="1">EXP(-ZeroRate*(SUM($U$4:U13)))</f>
        <v>0.97530991202833262</v>
      </c>
      <c r="W13" s="23">
        <f ca="1">SUMPRODUCT($U$4:U13,$V$4:V13)</f>
        <v>2.4659238221122228</v>
      </c>
      <c r="X13" s="105">
        <f ca="1">SUMPRODUCT($T$4:T13,$U$4:U13,$V$4:V13)</f>
        <v>6.9109103288407109E-3</v>
      </c>
    </row>
    <row r="14" spans="2:24" x14ac:dyDescent="0.25">
      <c r="B14" s="298" t="s">
        <v>77</v>
      </c>
      <c r="C14" s="212"/>
      <c r="D14" s="71" t="s">
        <v>22</v>
      </c>
      <c r="E14" s="63">
        <v>1000000</v>
      </c>
      <c r="F14" s="75">
        <v>0.01</v>
      </c>
      <c r="G14" s="65">
        <v>0</v>
      </c>
      <c r="H14" s="62" t="s">
        <v>154</v>
      </c>
      <c r="I14" s="134" t="str">
        <f t="shared" si="0"/>
        <v>USD_SB3_8Y:0</v>
      </c>
      <c r="J14" s="69">
        <f t="shared" ca="1" si="1"/>
        <v>39986.004359538121</v>
      </c>
      <c r="K14" s="151">
        <f t="shared" ca="1" si="2"/>
        <v>4.7861301715909329E-3</v>
      </c>
      <c r="L14" s="153">
        <f t="shared" ca="1" si="3"/>
        <v>766.91604653542413</v>
      </c>
      <c r="N14" s="62"/>
      <c r="O14" s="84">
        <v>0.5</v>
      </c>
      <c r="P14" s="40">
        <f ca="1">EXP(-ZeroRate*(SUM($O$4:O14)))</f>
        <v>0.94648514795348382</v>
      </c>
      <c r="Q14" s="79">
        <f ca="1">SUMPRODUCT($O$4:O14,$P$4:P14)</f>
        <v>5.3381176405628477</v>
      </c>
      <c r="S14" s="57"/>
      <c r="T14" s="88">
        <f ca="1">ForwardRate*SQRT(SUM($U$4:$U14))</f>
        <v>4.1457809879442498E-3</v>
      </c>
      <c r="U14" s="33">
        <v>0.25</v>
      </c>
      <c r="V14" s="40">
        <f ca="1">EXP(-ZeroRate*(SUM($U$4:U14)))</f>
        <v>0.972874682553454</v>
      </c>
      <c r="W14" s="23">
        <f ca="1">SUMPRODUCT($U$4:U14,$V$4:V14)</f>
        <v>2.7091424927505865</v>
      </c>
      <c r="X14" s="105">
        <f ca="1">SUMPRODUCT($T$4:T14,$U$4:U14,$V$4:V14)</f>
        <v>7.9192416694863123E-3</v>
      </c>
    </row>
    <row r="15" spans="2:24" x14ac:dyDescent="0.25">
      <c r="B15" s="298" t="s">
        <v>77</v>
      </c>
      <c r="C15" s="212"/>
      <c r="D15" s="71" t="s">
        <v>22</v>
      </c>
      <c r="E15" s="63">
        <v>1000000</v>
      </c>
      <c r="F15" s="75">
        <v>0.01</v>
      </c>
      <c r="G15" s="65">
        <v>0</v>
      </c>
      <c r="H15" s="62" t="s">
        <v>155</v>
      </c>
      <c r="I15" s="134" t="str">
        <f t="shared" si="0"/>
        <v>USD_SB3_9Y:0</v>
      </c>
      <c r="J15" s="69">
        <f t="shared" ca="1" si="1"/>
        <v>42414.012023313415</v>
      </c>
      <c r="K15" s="151">
        <f t="shared" ca="1" si="2"/>
        <v>5.0597409603532987E-3</v>
      </c>
      <c r="L15" s="153">
        <f t="shared" ca="1" si="3"/>
        <v>858.53822001905837</v>
      </c>
      <c r="N15" s="62" t="s">
        <v>152</v>
      </c>
      <c r="O15" s="85">
        <v>0.5</v>
      </c>
      <c r="P15" s="41">
        <f ca="1">EXP(-ZeroRate*(SUM($O$4:O15)))</f>
        <v>0.94176453358424872</v>
      </c>
      <c r="Q15" s="80">
        <f ca="1">SUMPRODUCT($O$4:O15,$P$4:P15)</f>
        <v>5.8089999073549716</v>
      </c>
      <c r="S15" s="57" t="s">
        <v>149</v>
      </c>
      <c r="T15" s="89">
        <f ca="1">ForwardRate*SQRT(SUM($U$4:$U15))</f>
        <v>4.3301270189221933E-3</v>
      </c>
      <c r="U15" s="35">
        <v>0.25</v>
      </c>
      <c r="V15" s="41">
        <f ca="1">EXP(-ZeroRate*(SUM($U$4:U15)))</f>
        <v>0.97044553354850815</v>
      </c>
      <c r="W15" s="24">
        <f ca="1">SUMPRODUCT($U$4:U15,$V$4:V15)</f>
        <v>2.9517538761377136</v>
      </c>
      <c r="X15" s="106">
        <f ca="1">SUMPRODUCT($T$4:T15,$U$4:U15,$V$4:V15)</f>
        <v>8.9697797757890014E-3</v>
      </c>
    </row>
    <row r="16" spans="2:24" x14ac:dyDescent="0.25">
      <c r="B16" s="298" t="s">
        <v>77</v>
      </c>
      <c r="C16" s="212"/>
      <c r="D16" s="71" t="s">
        <v>22</v>
      </c>
      <c r="E16" s="63">
        <v>1000000</v>
      </c>
      <c r="F16" s="75">
        <v>0.01</v>
      </c>
      <c r="G16" s="65">
        <v>0</v>
      </c>
      <c r="H16" s="62" t="s">
        <v>156</v>
      </c>
      <c r="I16" s="134" t="str">
        <f t="shared" si="0"/>
        <v>USD_SB3_10Y:0</v>
      </c>
      <c r="J16" s="69">
        <f t="shared" ca="1" si="1"/>
        <v>44441.73768395152</v>
      </c>
      <c r="K16" s="151">
        <f t="shared" ca="1" si="2"/>
        <v>5.3182199858130214E-3</v>
      </c>
      <c r="L16" s="153">
        <f t="shared" ca="1" si="3"/>
        <v>949.24873764426786</v>
      </c>
      <c r="N16" s="62"/>
      <c r="O16" s="86">
        <v>0.5</v>
      </c>
      <c r="P16" s="54">
        <f ca="1">EXP(-ZeroRate*(SUM($O$4:O16)))</f>
        <v>0.93706746337740343</v>
      </c>
      <c r="Q16" s="81">
        <f ca="1">SUMPRODUCT($O$4:O16,$P$4:P16)</f>
        <v>6.2775336390436731</v>
      </c>
      <c r="S16" s="57"/>
      <c r="T16" s="88">
        <f ca="1">ForwardRate*SQRT(SUM($U$4:$U16))</f>
        <v>4.5069390943299863E-3</v>
      </c>
      <c r="U16" s="33">
        <v>0.25</v>
      </c>
      <c r="V16" s="40">
        <f ca="1">EXP(-ZeroRate*(SUM($U$4:U16)))</f>
        <v>0.96802244983130603</v>
      </c>
      <c r="W16" s="82">
        <f ca="1">SUMPRODUCT($U$4:U16,$V$4:V16)</f>
        <v>3.19375948859554</v>
      </c>
      <c r="X16" s="105">
        <f ca="1">SUMPRODUCT($T$4:T16,$U$4:U16,$V$4:V16)</f>
        <v>1.0060484331622451E-2</v>
      </c>
    </row>
    <row r="17" spans="2:24" x14ac:dyDescent="0.25">
      <c r="B17" s="298" t="s">
        <v>77</v>
      </c>
      <c r="C17" s="212"/>
      <c r="D17" s="71" t="s">
        <v>22</v>
      </c>
      <c r="E17" s="63">
        <v>1000000</v>
      </c>
      <c r="F17" s="75">
        <v>0.01</v>
      </c>
      <c r="G17" s="65">
        <v>0</v>
      </c>
      <c r="H17" s="62" t="s">
        <v>157</v>
      </c>
      <c r="I17" s="134" t="str">
        <f t="shared" si="0"/>
        <v>USD_SB3_11Y:0</v>
      </c>
      <c r="J17" s="69">
        <f t="shared" ca="1" si="1"/>
        <v>46095.823851305518</v>
      </c>
      <c r="K17" s="151">
        <f t="shared" ca="1" si="2"/>
        <v>5.5636852966431498E-3</v>
      </c>
      <c r="L17" s="153">
        <f t="shared" ca="1" si="3"/>
        <v>1039.0566705384076</v>
      </c>
      <c r="N17" s="62" t="s">
        <v>153</v>
      </c>
      <c r="O17" s="85">
        <v>0.5</v>
      </c>
      <c r="P17" s="41">
        <f ca="1">EXP(-ZeroRate*(SUM($O$4:O17)))</f>
        <v>0.93239381990594827</v>
      </c>
      <c r="Q17" s="80">
        <f ca="1">SUMPRODUCT($O$4:O17,$P$4:P17)</f>
        <v>6.7437305489966475</v>
      </c>
      <c r="S17" s="57"/>
      <c r="T17" s="88">
        <f ca="1">ForwardRate*SQRT(SUM($U$4:$U17))</f>
        <v>4.6770717334674271E-3</v>
      </c>
      <c r="U17" s="33">
        <v>0.25</v>
      </c>
      <c r="V17" s="40">
        <f ca="1">EXP(-ZeroRate*(SUM($U$4:U17)))</f>
        <v>0.96560541625756646</v>
      </c>
      <c r="W17" s="23">
        <f ca="1">SUMPRODUCT($U$4:U17,$V$4:V17)</f>
        <v>3.4351608426599318</v>
      </c>
      <c r="X17" s="105">
        <f ca="1">SUMPRODUCT($T$4:T17,$U$4:U17,$V$4:V17)</f>
        <v>1.118953578113778E-2</v>
      </c>
    </row>
    <row r="18" spans="2:24" x14ac:dyDescent="0.25">
      <c r="B18" s="298" t="s">
        <v>77</v>
      </c>
      <c r="C18" s="212"/>
      <c r="D18" s="71" t="s">
        <v>22</v>
      </c>
      <c r="E18" s="63">
        <v>1000000</v>
      </c>
      <c r="F18" s="75">
        <v>0.01</v>
      </c>
      <c r="G18" s="65">
        <v>0</v>
      </c>
      <c r="H18" s="62" t="s">
        <v>158</v>
      </c>
      <c r="I18" s="134" t="str">
        <f t="shared" si="0"/>
        <v>USD_SB3_12Y:0</v>
      </c>
      <c r="J18" s="69">
        <f t="shared" ca="1" si="1"/>
        <v>47399.638680636388</v>
      </c>
      <c r="K18" s="151">
        <f t="shared" ca="1" si="2"/>
        <v>5.7977963353027361E-3</v>
      </c>
      <c r="L18" s="153">
        <f t="shared" ca="1" si="3"/>
        <v>1127.9709995696071</v>
      </c>
      <c r="N18" s="62"/>
      <c r="O18" s="84">
        <v>0.5</v>
      </c>
      <c r="P18" s="40">
        <f ca="1">EXP(-ZeroRate*(SUM($O$4:O18)))</f>
        <v>0.92774348632855286</v>
      </c>
      <c r="Q18" s="79">
        <f ca="1">SUMPRODUCT($O$4:O18,$P$4:P18)</f>
        <v>7.2076022921609235</v>
      </c>
      <c r="S18" s="57"/>
      <c r="T18" s="88">
        <f ca="1">ForwardRate*SQRT(SUM($U$4:$U18))</f>
        <v>4.8412291827592711E-3</v>
      </c>
      <c r="U18" s="33">
        <v>0.25</v>
      </c>
      <c r="V18" s="40">
        <f ca="1">EXP(-ZeroRate*(SUM($U$4:U18)))</f>
        <v>0.96319441772082182</v>
      </c>
      <c r="W18" s="23">
        <f ca="1">SUMPRODUCT($U$4:U18,$V$4:V18)</f>
        <v>3.6759594470901371</v>
      </c>
      <c r="X18" s="105">
        <f ca="1">SUMPRODUCT($T$4:T18,$U$4:U18,$V$4:V18)</f>
        <v>1.2355297012072997E-2</v>
      </c>
    </row>
    <row r="19" spans="2:24" x14ac:dyDescent="0.25">
      <c r="B19" s="298" t="s">
        <v>77</v>
      </c>
      <c r="C19" s="212"/>
      <c r="D19" s="71" t="s">
        <v>22</v>
      </c>
      <c r="E19" s="63">
        <v>1000000</v>
      </c>
      <c r="F19" s="75">
        <v>0.01</v>
      </c>
      <c r="G19" s="65">
        <v>0</v>
      </c>
      <c r="H19" s="62" t="s">
        <v>159</v>
      </c>
      <c r="I19" s="134" t="str">
        <f t="shared" si="0"/>
        <v>USD_SB3_13Y:0</v>
      </c>
      <c r="J19" s="69">
        <f t="shared" ca="1" si="1"/>
        <v>48373.936159503304</v>
      </c>
      <c r="K19" s="151">
        <f t="shared" ca="1" si="2"/>
        <v>6.021882266072612E-3</v>
      </c>
      <c r="L19" s="153">
        <f t="shared" ca="1" si="3"/>
        <v>1216.0006162448649</v>
      </c>
      <c r="N19" s="62" t="s">
        <v>154</v>
      </c>
      <c r="O19" s="85">
        <v>0.5</v>
      </c>
      <c r="P19" s="41">
        <f ca="1">EXP(-ZeroRate*(SUM($O$4:O19)))</f>
        <v>0.92311634638663576</v>
      </c>
      <c r="Q19" s="80">
        <f ca="1">SUMPRODUCT($O$4:O19,$P$4:P19)</f>
        <v>7.6691604653542411</v>
      </c>
      <c r="S19" s="57" t="s">
        <v>150</v>
      </c>
      <c r="T19" s="89">
        <f ca="1">ForwardRate*SQRT(SUM($U$4:$U19))</f>
        <v>5.0000000000000001E-3</v>
      </c>
      <c r="U19" s="35">
        <v>0.25</v>
      </c>
      <c r="V19" s="41">
        <f ca="1">EXP(-ZeroRate*(SUM($U$4:U19)))</f>
        <v>0.96078943915232318</v>
      </c>
      <c r="W19" s="24">
        <f ca="1">SUMPRODUCT($U$4:U19,$V$4:V19)</f>
        <v>3.916156806878218</v>
      </c>
      <c r="X19" s="106">
        <f ca="1">SUMPRODUCT($T$4:T19,$U$4:U19,$V$4:V19)</f>
        <v>1.3556283811013401E-2</v>
      </c>
    </row>
    <row r="20" spans="2:24" x14ac:dyDescent="0.25">
      <c r="B20" s="298" t="s">
        <v>77</v>
      </c>
      <c r="C20" s="212"/>
      <c r="D20" s="71" t="s">
        <v>22</v>
      </c>
      <c r="E20" s="63">
        <v>1000000</v>
      </c>
      <c r="F20" s="75">
        <v>0.01</v>
      </c>
      <c r="G20" s="65">
        <v>0</v>
      </c>
      <c r="H20" s="62" t="s">
        <v>160</v>
      </c>
      <c r="I20" s="134" t="str">
        <f t="shared" si="0"/>
        <v>USD_SB3_14Y:0</v>
      </c>
      <c r="J20" s="69">
        <f t="shared" ca="1" si="1"/>
        <v>49037.339032949531</v>
      </c>
      <c r="K20" s="151">
        <f t="shared" ca="1" si="2"/>
        <v>6.2370274843955263E-3</v>
      </c>
      <c r="L20" s="153">
        <f t="shared" ca="1" si="3"/>
        <v>1303.1543235992071</v>
      </c>
      <c r="N20" s="62"/>
      <c r="O20" s="86">
        <v>0.5</v>
      </c>
      <c r="P20" s="54">
        <f ca="1">EXP(-ZeroRate*(SUM($O$4:O20)))</f>
        <v>0.91851228440145738</v>
      </c>
      <c r="Q20" s="81">
        <f ca="1">SUMPRODUCT($O$4:O20,$P$4:P20)</f>
        <v>8.1284166075549695</v>
      </c>
      <c r="S20" s="57"/>
      <c r="T20" s="88">
        <f ca="1">ForwardRate*SQRT(SUM($U$4:$U20))</f>
        <v>5.1538820320220762E-3</v>
      </c>
      <c r="U20" s="33">
        <v>0.25</v>
      </c>
      <c r="V20" s="40">
        <f ca="1">EXP(-ZeroRate*(SUM($U$4:U20)))</f>
        <v>0.95839046552094698</v>
      </c>
      <c r="W20" s="82">
        <f ca="1">SUMPRODUCT($U$4:U20,$V$4:V20)</f>
        <v>4.1557544232584549</v>
      </c>
      <c r="X20" s="105">
        <f ca="1">SUMPRODUCT($T$4:T20,$U$4:U20,$V$4:V20)</f>
        <v>1.4791141660990822E-2</v>
      </c>
    </row>
    <row r="21" spans="2:24" x14ac:dyDescent="0.25">
      <c r="B21" s="298" t="s">
        <v>77</v>
      </c>
      <c r="C21" s="212"/>
      <c r="D21" s="71" t="s">
        <v>22</v>
      </c>
      <c r="E21" s="63">
        <v>1000000</v>
      </c>
      <c r="F21" s="75">
        <v>0.01</v>
      </c>
      <c r="G21" s="65">
        <v>0</v>
      </c>
      <c r="H21" s="62" t="s">
        <v>161</v>
      </c>
      <c r="I21" s="134" t="str">
        <f t="shared" si="0"/>
        <v>USD_SB3_15Y:0</v>
      </c>
      <c r="J21" s="69">
        <f t="shared" ca="1" si="1"/>
        <v>49406.701805168705</v>
      </c>
      <c r="K21" s="151">
        <f t="shared" ca="1" si="2"/>
        <v>6.4441305821165851E-3</v>
      </c>
      <c r="L21" s="153">
        <f t="shared" ca="1" si="3"/>
        <v>1389.440837075997</v>
      </c>
      <c r="N21" s="62" t="s">
        <v>155</v>
      </c>
      <c r="O21" s="85">
        <v>0.5</v>
      </c>
      <c r="P21" s="41">
        <f ca="1">EXP(-ZeroRate*(SUM($O$4:O21)))</f>
        <v>0.91393118527122819</v>
      </c>
      <c r="Q21" s="80">
        <f ca="1">SUMPRODUCT($O$4:O21,$P$4:P21)</f>
        <v>8.5853822001905833</v>
      </c>
      <c r="S21" s="57"/>
      <c r="T21" s="88">
        <f ca="1">ForwardRate*SQRT(SUM($U$4:$U21))</f>
        <v>5.3033008588991059E-3</v>
      </c>
      <c r="U21" s="33">
        <v>0.25</v>
      </c>
      <c r="V21" s="40">
        <f ca="1">EXP(-ZeroRate*(SUM($U$4:U21)))</f>
        <v>0.95599748183309996</v>
      </c>
      <c r="W21" s="23">
        <f ca="1">SUMPRODUCT($U$4:U21,$V$4:V21)</f>
        <v>4.3947537937167303</v>
      </c>
      <c r="X21" s="105">
        <f ca="1">SUMPRODUCT($T$4:T21,$U$4:U21,$V$4:V21)</f>
        <v>1.6058627227618538E-2</v>
      </c>
    </row>
    <row r="22" spans="2:24" x14ac:dyDescent="0.25">
      <c r="B22" s="298" t="s">
        <v>77</v>
      </c>
      <c r="C22" s="212"/>
      <c r="D22" s="71" t="s">
        <v>22</v>
      </c>
      <c r="E22" s="63">
        <v>1000000</v>
      </c>
      <c r="F22" s="75">
        <v>0.01</v>
      </c>
      <c r="G22" s="65">
        <v>0</v>
      </c>
      <c r="H22" s="62" t="s">
        <v>162</v>
      </c>
      <c r="I22" s="134" t="str">
        <f t="shared" si="0"/>
        <v>USD_SB3_20Y:0</v>
      </c>
      <c r="J22" s="69">
        <f t="shared" ca="1" si="1"/>
        <v>47339.694657125561</v>
      </c>
      <c r="K22" s="151">
        <f t="shared" ca="1" si="2"/>
        <v>7.3818922848109866E-3</v>
      </c>
      <c r="L22" s="153">
        <f t="shared" ca="1" si="3"/>
        <v>1808.1645144882013</v>
      </c>
      <c r="N22" s="62"/>
      <c r="O22" s="84">
        <v>0.5</v>
      </c>
      <c r="P22" s="40">
        <f ca="1">EXP(-ZeroRate*(SUM($O$4:O22)))</f>
        <v>0.90937293446823142</v>
      </c>
      <c r="Q22" s="79">
        <f ca="1">SUMPRODUCT($O$4:O22,$P$4:P22)</f>
        <v>9.0400686674246984</v>
      </c>
      <c r="S22" s="57"/>
      <c r="T22" s="88">
        <f ca="1">ForwardRate*SQRT(SUM($U$4:$U22))</f>
        <v>5.4486236794258425E-3</v>
      </c>
      <c r="U22" s="33">
        <v>0.25</v>
      </c>
      <c r="V22" s="40">
        <f ca="1">EXP(-ZeroRate*(SUM($U$4:U22)))</f>
        <v>0.95361047313262637</v>
      </c>
      <c r="W22" s="23">
        <f ca="1">SUMPRODUCT($U$4:U22,$V$4:V22)</f>
        <v>4.6331564119998871</v>
      </c>
      <c r="X22" s="105">
        <f ca="1">SUMPRODUCT($T$4:T22,$U$4:U22,$V$4:V22)</f>
        <v>1.7357593378833264E-2</v>
      </c>
    </row>
    <row r="23" spans="2:24" x14ac:dyDescent="0.25">
      <c r="B23" s="298" t="s">
        <v>77</v>
      </c>
      <c r="C23" s="212"/>
      <c r="D23" s="71" t="s">
        <v>22</v>
      </c>
      <c r="E23" s="63">
        <v>1000000</v>
      </c>
      <c r="F23" s="75">
        <v>0.01</v>
      </c>
      <c r="G23" s="65">
        <v>0</v>
      </c>
      <c r="H23" s="62" t="s">
        <v>163</v>
      </c>
      <c r="I23" s="134" t="str">
        <f t="shared" si="0"/>
        <v>USD_SB3_25Y:0</v>
      </c>
      <c r="J23" s="69">
        <f t="shared" ca="1" si="1"/>
        <v>39792.70379859276</v>
      </c>
      <c r="K23" s="151">
        <f t="shared" ca="1" si="2"/>
        <v>8.1965419171732227E-3</v>
      </c>
      <c r="L23" s="153">
        <f t="shared" ca="1" si="3"/>
        <v>2206.4667971778354</v>
      </c>
      <c r="N23" s="62" t="s">
        <v>156</v>
      </c>
      <c r="O23" s="85">
        <v>0.5</v>
      </c>
      <c r="P23" s="41">
        <f ca="1">EXP(-ZeroRate*(SUM($O$4:O23)))</f>
        <v>0.90483741803595952</v>
      </c>
      <c r="Q23" s="80">
        <f ca="1">SUMPRODUCT($O$4:O23,$P$4:P23)</f>
        <v>9.4924873764426785</v>
      </c>
      <c r="S23" s="57" t="s">
        <v>151</v>
      </c>
      <c r="T23" s="89">
        <f ca="1">ForwardRate*SQRT(SUM($U$4:$U23))</f>
        <v>5.5901699437494743E-3</v>
      </c>
      <c r="U23" s="35">
        <v>0.25</v>
      </c>
      <c r="V23" s="41">
        <f ca="1">EXP(-ZeroRate*(SUM($U$4:U23)))</f>
        <v>0.95122942450071402</v>
      </c>
      <c r="W23" s="24">
        <f ca="1">SUMPRODUCT($U$4:U23,$V$4:V23)</f>
        <v>4.8709637681250655</v>
      </c>
      <c r="X23" s="106">
        <f ca="1">SUMPRODUCT($T$4:T23,$U$4:U23,$V$4:V23)</f>
        <v>1.8686976913446764E-2</v>
      </c>
    </row>
    <row r="24" spans="2:24" x14ac:dyDescent="0.25">
      <c r="B24" s="300" t="s">
        <v>77</v>
      </c>
      <c r="C24" s="301"/>
      <c r="D24" s="72" t="s">
        <v>22</v>
      </c>
      <c r="E24" s="67">
        <v>1000000</v>
      </c>
      <c r="F24" s="76">
        <v>0.01</v>
      </c>
      <c r="G24" s="68">
        <v>0</v>
      </c>
      <c r="H24" s="66" t="s">
        <v>164</v>
      </c>
      <c r="I24" s="135" t="str">
        <f t="shared" si="0"/>
        <v>USD_SB3_30Y:0</v>
      </c>
      <c r="J24" s="70">
        <f t="shared" ca="1" si="1"/>
        <v>27869.899853389168</v>
      </c>
      <c r="K24" s="152">
        <f t="shared" ca="1" si="2"/>
        <v>8.9220040488033042E-3</v>
      </c>
      <c r="L24" s="154">
        <f t="shared" ca="1" si="3"/>
        <v>2585.3436483180167</v>
      </c>
      <c r="N24" s="62"/>
      <c r="O24" s="86">
        <v>0.5</v>
      </c>
      <c r="P24" s="54">
        <f ca="1">EXP(-ZeroRate*(SUM($O$4:O24)))</f>
        <v>0.90032452258626561</v>
      </c>
      <c r="Q24" s="81">
        <f ca="1">SUMPRODUCT($O$4:O24,$P$4:P24)</f>
        <v>9.942649637735812</v>
      </c>
      <c r="S24" s="57"/>
      <c r="T24" s="88">
        <f ca="1">ForwardRate*SQRT(SUM($U$4:$U24))</f>
        <v>5.7282196186947999E-3</v>
      </c>
      <c r="U24" s="33">
        <v>0.25</v>
      </c>
      <c r="V24" s="40">
        <f ca="1">EXP(-ZeroRate*(SUM($U$4:U24)))</f>
        <v>0.94885432105580125</v>
      </c>
      <c r="W24" s="23">
        <f ca="1">SUMPRODUCT($U$4:U24,$V$4:V24)</f>
        <v>5.1081773483890158</v>
      </c>
      <c r="X24" s="105">
        <f ca="1">SUMPRODUCT($T$4:T24,$U$4:U24,$V$4:V24)</f>
        <v>2.0045788397735558E-2</v>
      </c>
    </row>
    <row r="25" spans="2:24" x14ac:dyDescent="0.25">
      <c r="N25" s="62" t="s">
        <v>157</v>
      </c>
      <c r="O25" s="85">
        <v>0.5</v>
      </c>
      <c r="P25" s="41">
        <f ca="1">EXP(-ZeroRate*(SUM($O$4:O25)))</f>
        <v>0.89583413529652822</v>
      </c>
      <c r="Q25" s="80">
        <f ca="1">SUMPRODUCT($O$4:O25,$P$4:P25)</f>
        <v>10.390566705384076</v>
      </c>
      <c r="S25" s="57"/>
      <c r="T25" s="88">
        <f ca="1">ForwardRate*SQRT(SUM($U$4:$U25))</f>
        <v>5.8630196997792872E-3</v>
      </c>
      <c r="U25" s="33">
        <v>0.25</v>
      </c>
      <c r="V25" s="40">
        <f ca="1">EXP(-ZeroRate*(SUM($U$4:U25)))</f>
        <v>0.94648514795348382</v>
      </c>
      <c r="W25" s="23">
        <f ca="1">SUMPRODUCT($U$4:U25,$V$4:V25)</f>
        <v>5.3447986353773871</v>
      </c>
      <c r="X25" s="105">
        <f ca="1">SUMPRODUCT($T$4:T25,$U$4:U25,$V$4:V25)</f>
        <v>2.1433103664735505E-2</v>
      </c>
    </row>
    <row r="26" spans="2:24" x14ac:dyDescent="0.25">
      <c r="B26" s="49" t="s">
        <v>195</v>
      </c>
      <c r="N26" s="62"/>
      <c r="O26" s="84">
        <v>0.5</v>
      </c>
      <c r="P26" s="40">
        <f ca="1">EXP(-ZeroRate*(SUM($O$4:O26)))</f>
        <v>0.89136614390683133</v>
      </c>
      <c r="Q26" s="79">
        <f ca="1">SUMPRODUCT($O$4:O26,$P$4:P26)</f>
        <v>10.836249777337493</v>
      </c>
      <c r="S26" s="57"/>
      <c r="T26" s="88">
        <f ca="1">ForwardRate*SQRT(SUM($U$4:$U26))</f>
        <v>5.9947894041408991E-3</v>
      </c>
      <c r="U26" s="33">
        <v>0.25</v>
      </c>
      <c r="V26" s="40">
        <f ca="1">EXP(-ZeroRate*(SUM($U$4:U26)))</f>
        <v>0.94412189038642214</v>
      </c>
      <c r="W26" s="23">
        <f ca="1">SUMPRODUCT($U$4:U26,$V$4:V26)</f>
        <v>5.5808291079739929</v>
      </c>
      <c r="X26" s="105">
        <f ca="1">SUMPRODUCT($T$4:T26,$U$4:U26,$V$4:V26)</f>
        <v>2.2848056640912006E-2</v>
      </c>
    </row>
    <row r="27" spans="2:24" x14ac:dyDescent="0.25">
      <c r="B27" s="108"/>
      <c r="C27" s="109"/>
      <c r="D27" s="109"/>
      <c r="E27" s="109"/>
      <c r="F27" s="109"/>
      <c r="G27" s="109"/>
      <c r="H27" s="109"/>
      <c r="I27" s="109"/>
      <c r="J27" s="110"/>
      <c r="K27" s="111"/>
      <c r="N27" s="62" t="s">
        <v>158</v>
      </c>
      <c r="O27" s="85">
        <v>0.5</v>
      </c>
      <c r="P27" s="41">
        <f ca="1">EXP(-ZeroRate*(SUM($O$4:O27)))</f>
        <v>0.88692043671715748</v>
      </c>
      <c r="Q27" s="80">
        <f ca="1">SUMPRODUCT($O$4:O27,$P$4:P27)</f>
        <v>11.279709995696072</v>
      </c>
      <c r="S27" s="57" t="s">
        <v>152</v>
      </c>
      <c r="T27" s="89">
        <f ca="1">ForwardRate*SQRT(SUM($U$4:$U27))</f>
        <v>6.1237243569579446E-3</v>
      </c>
      <c r="U27" s="35">
        <v>0.25</v>
      </c>
      <c r="V27" s="41">
        <f ca="1">EXP(-ZeroRate*(SUM($U$4:U27)))</f>
        <v>0.94176453358424872</v>
      </c>
      <c r="W27" s="24">
        <f ca="1">SUMPRODUCT($U$4:U27,$V$4:V27)</f>
        <v>5.8162702413700549</v>
      </c>
      <c r="X27" s="106">
        <f ca="1">SUMPRODUCT($T$4:T27,$U$4:U27,$V$4:V27)</f>
        <v>2.4289833244119256E-2</v>
      </c>
    </row>
    <row r="28" spans="2:24" x14ac:dyDescent="0.25">
      <c r="B28" s="111"/>
      <c r="J28" s="112"/>
      <c r="K28" s="111"/>
      <c r="N28" s="62"/>
      <c r="O28" s="86">
        <v>0.5</v>
      </c>
      <c r="P28" s="54">
        <f ca="1">EXP(-ZeroRate*(SUM($O$4:O28)))</f>
        <v>0.88249690258459546</v>
      </c>
      <c r="Q28" s="81">
        <f ca="1">SUMPRODUCT($O$4:O28,$P$4:P28)</f>
        <v>11.720958446988369</v>
      </c>
      <c r="S28" s="57"/>
      <c r="T28" s="88">
        <f ca="1">ForwardRate*SQRT(SUM($U$4:$U28))</f>
        <v>6.2500000000000003E-3</v>
      </c>
      <c r="U28" s="33">
        <v>0.25</v>
      </c>
      <c r="V28" s="40">
        <f ca="1">EXP(-ZeroRate*(SUM($U$4:U28)))</f>
        <v>0.93941306281347581</v>
      </c>
      <c r="W28" s="82">
        <f ca="1">SUMPRODUCT($U$4:U28,$V$4:V28)</f>
        <v>6.0511235070734237</v>
      </c>
      <c r="X28" s="105">
        <f ca="1">SUMPRODUCT($T$4:T28,$U$4:U28,$V$4:V28)</f>
        <v>2.5757666154765314E-2</v>
      </c>
    </row>
    <row r="29" spans="2:24" x14ac:dyDescent="0.25">
      <c r="B29" s="111"/>
      <c r="J29" s="112"/>
      <c r="K29" s="111"/>
      <c r="N29" s="62" t="s">
        <v>159</v>
      </c>
      <c r="O29" s="85">
        <v>0.5</v>
      </c>
      <c r="P29" s="41">
        <f ca="1">EXP(-ZeroRate*(SUM($O$4:O29)))</f>
        <v>0.8780954309205613</v>
      </c>
      <c r="Q29" s="80">
        <f ca="1">SUMPRODUCT($O$4:O29,$P$4:P29)</f>
        <v>12.160006162448649</v>
      </c>
      <c r="S29" s="57"/>
      <c r="T29" s="88">
        <f ca="1">ForwardRate*SQRT(SUM($U$4:$U29))</f>
        <v>6.3737743919909809E-3</v>
      </c>
      <c r="U29" s="33">
        <v>0.25</v>
      </c>
      <c r="V29" s="40">
        <f ca="1">EXP(-ZeroRate*(SUM($U$4:U29)))</f>
        <v>0.93706746337740343</v>
      </c>
      <c r="W29" s="23">
        <f ca="1">SUMPRODUCT($U$4:U29,$V$4:V29)</f>
        <v>6.2853903729177745</v>
      </c>
      <c r="X29" s="105">
        <f ca="1">SUMPRODUCT($T$4:T29,$U$4:U29,$V$4:V29)</f>
        <v>2.7250830305176024E-2</v>
      </c>
    </row>
    <row r="30" spans="2:24" x14ac:dyDescent="0.25">
      <c r="B30" s="111"/>
      <c r="J30" s="112"/>
      <c r="K30" s="111"/>
      <c r="N30" s="62"/>
      <c r="O30" s="84">
        <v>0.5</v>
      </c>
      <c r="P30" s="40">
        <f ca="1">EXP(-ZeroRate*(SUM($O$4:O30)))</f>
        <v>0.87371591168803442</v>
      </c>
      <c r="Q30" s="79">
        <f ca="1">SUMPRODUCT($O$4:O30,$P$4:P30)</f>
        <v>12.596864118292666</v>
      </c>
      <c r="S30" s="57"/>
      <c r="T30" s="88">
        <f ca="1">ForwardRate*SQRT(SUM($U$4:$U30))</f>
        <v>6.4951905283832899E-3</v>
      </c>
      <c r="U30" s="33">
        <v>0.25</v>
      </c>
      <c r="V30" s="40">
        <f ca="1">EXP(-ZeroRate*(SUM($U$4:U30)))</f>
        <v>0.93472772061602749</v>
      </c>
      <c r="W30" s="23">
        <f ca="1">SUMPRODUCT($U$4:U30,$V$4:V30)</f>
        <v>6.5190723030717814</v>
      </c>
      <c r="X30" s="105">
        <f ca="1">SUMPRODUCT($T$4:T30,$U$4:U30,$V$4:V30)</f>
        <v>2.8768638964566655E-2</v>
      </c>
    </row>
    <row r="31" spans="2:24" x14ac:dyDescent="0.25">
      <c r="B31" s="111"/>
      <c r="J31" s="112"/>
      <c r="K31" s="111"/>
      <c r="N31" s="62" t="s">
        <v>160</v>
      </c>
      <c r="O31" s="85">
        <v>0.5</v>
      </c>
      <c r="P31" s="41">
        <f ca="1">EXP(-ZeroRate*(SUM($O$4:O31)))</f>
        <v>0.86935823539880586</v>
      </c>
      <c r="Q31" s="80">
        <f ca="1">SUMPRODUCT($O$4:O31,$P$4:P31)</f>
        <v>13.03154323599207</v>
      </c>
      <c r="S31" s="57" t="s">
        <v>153</v>
      </c>
      <c r="T31" s="89">
        <f ca="1">ForwardRate*SQRT(SUM($U$4:$U31))</f>
        <v>6.6143782776614769E-3</v>
      </c>
      <c r="U31" s="35">
        <v>0.25</v>
      </c>
      <c r="V31" s="41">
        <f ca="1">EXP(-ZeroRate*(SUM($U$4:U31)))</f>
        <v>0.93239381990594827</v>
      </c>
      <c r="W31" s="24">
        <f ca="1">SUMPRODUCT($U$4:U31,$V$4:V31)</f>
        <v>6.7521707580482682</v>
      </c>
      <c r="X31" s="106">
        <f ca="1">SUMPRODUCT($T$4:T31,$U$4:U31,$V$4:V31)</f>
        <v>3.0310440321719583E-2</v>
      </c>
    </row>
    <row r="32" spans="2:24" x14ac:dyDescent="0.25">
      <c r="B32" s="111"/>
      <c r="J32" s="112"/>
      <c r="K32" s="111"/>
      <c r="N32" s="62"/>
      <c r="O32" s="86">
        <v>0.5</v>
      </c>
      <c r="P32" s="54">
        <f ca="1">EXP(-ZeroRate*(SUM($O$4:O32)))</f>
        <v>0.8650222931107413</v>
      </c>
      <c r="Q32" s="81">
        <f ca="1">SUMPRODUCT($O$4:O32,$P$4:P32)</f>
        <v>13.46405438254744</v>
      </c>
      <c r="S32" s="57"/>
      <c r="T32" s="88">
        <f ca="1">ForwardRate*SQRT(SUM($U$4:$U32))</f>
        <v>6.7314560089181295E-3</v>
      </c>
      <c r="U32" s="33">
        <v>0.25</v>
      </c>
      <c r="V32" s="40">
        <f ca="1">EXP(-ZeroRate*(SUM($U$4:U32)))</f>
        <v>0.93006574666027853</v>
      </c>
      <c r="W32" s="82">
        <f ca="1">SUMPRODUCT($U$4:U32,$V$4:V32)</f>
        <v>6.984687194713338</v>
      </c>
      <c r="X32" s="105">
        <f ca="1">SUMPRODUCT($T$4:T32,$U$4:U32,$V$4:V32)</f>
        <v>3.1875614486480894E-2</v>
      </c>
    </row>
    <row r="33" spans="2:24" x14ac:dyDescent="0.25">
      <c r="B33" s="111"/>
      <c r="J33" s="112"/>
      <c r="K33" s="111"/>
      <c r="N33" s="62" t="s">
        <v>161</v>
      </c>
      <c r="O33" s="85">
        <v>0.5</v>
      </c>
      <c r="P33" s="41">
        <f ca="1">EXP(-ZeroRate*(SUM($O$4:O33)))</f>
        <v>0.86070797642505781</v>
      </c>
      <c r="Q33" s="80">
        <f ca="1">SUMPRODUCT($O$4:O33,$P$4:P33)</f>
        <v>13.894408370759969</v>
      </c>
      <c r="S33" s="57"/>
      <c r="T33" s="88">
        <f ca="1">ForwardRate*SQRT(SUM($U$4:$U33))</f>
        <v>6.8465319688145766E-3</v>
      </c>
      <c r="U33" s="33">
        <v>0.25</v>
      </c>
      <c r="V33" s="40">
        <f ca="1">EXP(-ZeroRate*(SUM($U$4:U33)))</f>
        <v>0.92774348632855286</v>
      </c>
      <c r="W33" s="23">
        <f ca="1">SUMPRODUCT($U$4:U33,$V$4:V33)</f>
        <v>7.216623066295476</v>
      </c>
      <c r="X33" s="105">
        <f ca="1">SUMPRODUCT($T$4:T33,$U$4:U33,$V$4:V33)</f>
        <v>3.3463570845982872E-2</v>
      </c>
    </row>
    <row r="34" spans="2:24" x14ac:dyDescent="0.25">
      <c r="B34" s="111"/>
      <c r="J34" s="112"/>
      <c r="K34" s="111"/>
      <c r="N34" s="62"/>
      <c r="O34" s="84">
        <v>0.5</v>
      </c>
      <c r="P34" s="40">
        <f ca="1">EXP(-ZeroRate*(SUM($O$4:O34)))</f>
        <v>0.85641517748361351</v>
      </c>
      <c r="Q34" s="79">
        <f ca="1">SUMPRODUCT($O$4:O34,$P$4:P34)</f>
        <v>14.322615959501775</v>
      </c>
      <c r="S34" s="57"/>
      <c r="T34" s="88">
        <f ca="1">ForwardRate*SQRT(SUM($U$4:$U34))</f>
        <v>6.959705453537527E-3</v>
      </c>
      <c r="U34" s="33">
        <v>0.25</v>
      </c>
      <c r="V34" s="40">
        <f ca="1">EXP(-ZeroRate*(SUM($U$4:U34)))</f>
        <v>0.92542702439663682</v>
      </c>
      <c r="W34" s="23">
        <f ca="1">SUMPRODUCT($U$4:U34,$V$4:V34)</f>
        <v>7.4479798223946352</v>
      </c>
      <c r="X34" s="105">
        <f ca="1">SUMPRODUCT($T$4:T34,$U$4:U34,$V$4:V34)</f>
        <v>3.5073745723118943E-2</v>
      </c>
    </row>
    <row r="35" spans="2:24" x14ac:dyDescent="0.25">
      <c r="B35" s="111"/>
      <c r="J35" s="112"/>
      <c r="K35" s="111"/>
      <c r="N35" s="62" t="s">
        <v>167</v>
      </c>
      <c r="O35" s="85">
        <v>0.5</v>
      </c>
      <c r="P35" s="41">
        <f ca="1">EXP(-ZeroRate*(SUM($O$4:O35)))</f>
        <v>0.85214378896621135</v>
      </c>
      <c r="Q35" s="80">
        <f ca="1">SUMPRODUCT($O$4:O35,$P$4:P35)</f>
        <v>14.74868785398488</v>
      </c>
      <c r="S35" s="57" t="s">
        <v>154</v>
      </c>
      <c r="T35" s="89">
        <f ca="1">ForwardRate*SQRT(SUM($U$4:$U35))</f>
        <v>7.0710678118654762E-3</v>
      </c>
      <c r="U35" s="35">
        <v>0.25</v>
      </c>
      <c r="V35" s="41">
        <f ca="1">EXP(-ZeroRate*(SUM($U$4:U35)))</f>
        <v>0.92311634638663576</v>
      </c>
      <c r="W35" s="24">
        <f ca="1">SUMPRODUCT($U$4:U35,$V$4:V35)</f>
        <v>7.678758908991294</v>
      </c>
      <c r="X35" s="106">
        <f ca="1">SUMPRODUCT($T$4:T35,$U$4:U35,$V$4:V35)</f>
        <v>3.6705600294004291E-2</v>
      </c>
    </row>
    <row r="36" spans="2:24" x14ac:dyDescent="0.25">
      <c r="B36" s="111"/>
      <c r="J36" s="112"/>
      <c r="K36" s="111"/>
      <c r="N36" s="62"/>
      <c r="O36" s="86">
        <v>0.5</v>
      </c>
      <c r="P36" s="54">
        <f ca="1">EXP(-ZeroRate*(SUM($O$4:O36)))</f>
        <v>0.84789370408791587</v>
      </c>
      <c r="Q36" s="81">
        <f ca="1">SUMPRODUCT($O$4:O36,$P$4:P36)</f>
        <v>15.172634706028838</v>
      </c>
      <c r="S36" s="57"/>
      <c r="T36" s="88">
        <f ca="1">ForwardRate*SQRT(SUM($U$4:$U36))</f>
        <v>7.1807033081725362E-3</v>
      </c>
      <c r="U36" s="33">
        <v>0.25</v>
      </c>
      <c r="V36" s="40">
        <f ca="1">EXP(-ZeroRate*(SUM($U$4:U36)))</f>
        <v>0.92081143785680453</v>
      </c>
      <c r="W36" s="82">
        <f ca="1">SUMPRODUCT($U$4:U36,$V$4:V36)</f>
        <v>7.9089617684554954</v>
      </c>
      <c r="X36" s="105">
        <f ca="1">SUMPRODUCT($T$4:T36,$U$4:U36,$V$4:V36)</f>
        <v>3.8358618728509659E-2</v>
      </c>
    </row>
    <row r="37" spans="2:24" x14ac:dyDescent="0.25">
      <c r="B37" s="111"/>
      <c r="J37" s="112"/>
      <c r="K37" s="111"/>
      <c r="N37" s="62" t="s">
        <v>168</v>
      </c>
      <c r="O37" s="85">
        <v>0.5</v>
      </c>
      <c r="P37" s="41">
        <f ca="1">EXP(-ZeroRate*(SUM($O$4:O37)))</f>
        <v>0.8436648165963837</v>
      </c>
      <c r="Q37" s="80">
        <f ca="1">SUMPRODUCT($O$4:O37,$P$4:P37)</f>
        <v>15.594467114327029</v>
      </c>
      <c r="S37" s="57"/>
      <c r="T37" s="88">
        <f ca="1">ForwardRate*SQRT(SUM($U$4:$U37))</f>
        <v>7.288689868556626E-3</v>
      </c>
      <c r="U37" s="33">
        <v>0.25</v>
      </c>
      <c r="V37" s="40">
        <f ca="1">EXP(-ZeroRate*(SUM($U$4:U37)))</f>
        <v>0.91851228440145738</v>
      </c>
      <c r="W37" s="23">
        <f ca="1">SUMPRODUCT($U$4:U37,$V$4:V37)</f>
        <v>8.1385898395558591</v>
      </c>
      <c r="X37" s="105">
        <f ca="1">SUMPRODUCT($T$4:T37,$U$4:U37,$V$4:V37)</f>
        <v>4.0032306523875086E-2</v>
      </c>
    </row>
    <row r="38" spans="2:24" x14ac:dyDescent="0.25">
      <c r="B38" s="111"/>
      <c r="J38" s="112"/>
      <c r="K38" s="111"/>
      <c r="N38" s="62"/>
      <c r="O38" s="84">
        <v>0.5</v>
      </c>
      <c r="P38" s="40">
        <f ca="1">EXP(-ZeroRate*(SUM($O$4:O38)))</f>
        <v>0.83945702076920736</v>
      </c>
      <c r="Q38" s="79">
        <f ca="1">SUMPRODUCT($O$4:O38,$P$4:P38)</f>
        <v>16.014195624711633</v>
      </c>
      <c r="S38" s="57"/>
      <c r="T38" s="88">
        <f ca="1">ForwardRate*SQRT(SUM($U$4:$U38))</f>
        <v>7.3950997288745202E-3</v>
      </c>
      <c r="U38" s="33">
        <v>0.25</v>
      </c>
      <c r="V38" s="40">
        <f ca="1">EXP(-ZeroRate*(SUM($U$4:U38)))</f>
        <v>0.91621887165087756</v>
      </c>
      <c r="W38" s="23">
        <f ca="1">SUMPRODUCT($U$4:U38,$V$4:V38)</f>
        <v>8.3676445574685783</v>
      </c>
      <c r="X38" s="105">
        <f ca="1">SUMPRODUCT($T$4:T38,$U$4:U38,$V$4:V38)</f>
        <v>4.1726189006208864E-2</v>
      </c>
    </row>
    <row r="39" spans="2:24" x14ac:dyDescent="0.25">
      <c r="B39" s="111"/>
      <c r="J39" s="112"/>
      <c r="K39" s="111"/>
      <c r="N39" s="62" t="s">
        <v>169</v>
      </c>
      <c r="O39" s="85">
        <v>0.5</v>
      </c>
      <c r="P39" s="41">
        <f ca="1">EXP(-ZeroRate*(SUM($O$4:O39)))</f>
        <v>0.835270211411272</v>
      </c>
      <c r="Q39" s="80">
        <f ca="1">SUMPRODUCT($O$4:O39,$P$4:P39)</f>
        <v>16.431830730417268</v>
      </c>
      <c r="S39" s="57" t="s">
        <v>155</v>
      </c>
      <c r="T39" s="89">
        <f ca="1">ForwardRate*SQRT(SUM($U$4:$U39))</f>
        <v>7.4999999999999997E-3</v>
      </c>
      <c r="U39" s="35">
        <v>0.25</v>
      </c>
      <c r="V39" s="41">
        <f ca="1">EXP(-ZeroRate*(SUM($U$4:U39)))</f>
        <v>0.91393118527122819</v>
      </c>
      <c r="W39" s="24">
        <f ca="1">SUMPRODUCT($U$4:U39,$V$4:V39)</f>
        <v>8.596127353786386</v>
      </c>
      <c r="X39" s="106">
        <f ca="1">SUMPRODUCT($T$4:T39,$U$4:U39,$V$4:V39)</f>
        <v>4.3439809978592418E-2</v>
      </c>
    </row>
    <row r="40" spans="2:24" x14ac:dyDescent="0.25">
      <c r="B40" s="111"/>
      <c r="J40" s="112"/>
      <c r="K40" s="111"/>
      <c r="N40" s="62"/>
      <c r="O40" s="84">
        <v>0.5</v>
      </c>
      <c r="P40" s="40">
        <f ca="1">EXP(-ZeroRate*(SUM($O$4:O40)))</f>
        <v>0.83110428385212565</v>
      </c>
      <c r="Q40" s="79">
        <f ca="1">SUMPRODUCT($O$4:O40,$P$4:P40)</f>
        <v>16.847382872343331</v>
      </c>
      <c r="S40" s="57"/>
      <c r="T40" s="88">
        <f ca="1">ForwardRate*SQRT(SUM($U$4:$U40))</f>
        <v>7.6034531628727748E-3</v>
      </c>
      <c r="U40" s="33">
        <v>0.25</v>
      </c>
      <c r="V40" s="40">
        <f ca="1">EXP(-ZeroRate*(SUM($U$4:U40)))</f>
        <v>0.91164921096446172</v>
      </c>
      <c r="W40" s="82">
        <f ca="1">SUMPRODUCT($U$4:U40,$V$4:V40)</f>
        <v>8.8240396565275017</v>
      </c>
      <c r="X40" s="105">
        <f ca="1">SUMPRODUCT($T$4:T40,$U$4:U40,$V$4:V40)</f>
        <v>4.5172730497726972E-2</v>
      </c>
    </row>
    <row r="41" spans="2:24" x14ac:dyDescent="0.25">
      <c r="B41" s="113"/>
      <c r="C41" s="114"/>
      <c r="D41" s="114"/>
      <c r="E41" s="114"/>
      <c r="F41" s="114"/>
      <c r="G41" s="114"/>
      <c r="H41" s="114"/>
      <c r="I41" s="114"/>
      <c r="J41" s="115"/>
      <c r="N41" s="62" t="s">
        <v>170</v>
      </c>
      <c r="O41" s="85">
        <v>0.5</v>
      </c>
      <c r="P41" s="41">
        <f ca="1">EXP(-ZeroRate*(SUM($O$4:O41)))</f>
        <v>0.82695913394336229</v>
      </c>
      <c r="Q41" s="80">
        <f ca="1">SUMPRODUCT($O$4:O41,$P$4:P41)</f>
        <v>17.260862439315012</v>
      </c>
      <c r="S41" s="57"/>
      <c r="T41" s="88">
        <f ca="1">ForwardRate*SQRT(SUM($U$4:$U41))</f>
        <v>7.7055175037112206E-3</v>
      </c>
      <c r="U41" s="33">
        <v>0.25</v>
      </c>
      <c r="V41" s="40">
        <f ca="1">EXP(-ZeroRate*(SUM($U$4:U41)))</f>
        <v>0.90937293446823142</v>
      </c>
      <c r="W41" s="23">
        <f ca="1">SUMPRODUCT($U$4:U41,$V$4:V41)</f>
        <v>9.0513828901445592</v>
      </c>
      <c r="X41" s="105">
        <f ca="1">SUMPRODUCT($T$4:T41,$U$4:U41,$V$4:V41)</f>
        <v>4.6924527763713524E-2</v>
      </c>
    </row>
    <row r="42" spans="2:24" x14ac:dyDescent="0.25">
      <c r="B42" s="109"/>
      <c r="C42" s="109"/>
      <c r="D42" s="109"/>
      <c r="E42" s="109"/>
      <c r="F42" s="109"/>
      <c r="G42" s="109"/>
      <c r="H42" s="109"/>
      <c r="I42" s="109"/>
      <c r="J42" s="109"/>
      <c r="N42" s="62"/>
      <c r="O42" s="84">
        <v>0.5</v>
      </c>
      <c r="P42" s="40">
        <f ca="1">EXP(-ZeroRate*(SUM($O$4:O42)))</f>
        <v>0.82283465805601841</v>
      </c>
      <c r="Q42" s="79">
        <f ca="1">SUMPRODUCT($O$4:O42,$P$4:P42)</f>
        <v>17.672279768343021</v>
      </c>
      <c r="S42" s="57"/>
      <c r="T42" s="88">
        <f ca="1">ForwardRate*SQRT(SUM($U$4:$U42))</f>
        <v>7.8062474979979984E-3</v>
      </c>
      <c r="U42" s="33">
        <v>0.25</v>
      </c>
      <c r="V42" s="40">
        <f ca="1">EXP(-ZeroRate*(SUM($U$4:U42)))</f>
        <v>0.90710234155580172</v>
      </c>
      <c r="W42" s="23">
        <f ca="1">SUMPRODUCT($U$4:U42,$V$4:V42)</f>
        <v>9.2781584755335089</v>
      </c>
      <c r="X42" s="105">
        <f ca="1">SUMPRODUCT($T$4:T42,$U$4:U42,$V$4:V42)</f>
        <v>4.8694794109763052E-2</v>
      </c>
    </row>
    <row r="43" spans="2:24" ht="17.25" x14ac:dyDescent="0.25">
      <c r="B43" s="107" t="s">
        <v>226</v>
      </c>
      <c r="N43" s="62" t="s">
        <v>162</v>
      </c>
      <c r="O43" s="85">
        <v>0.5</v>
      </c>
      <c r="P43" s="41">
        <f ca="1">EXP(-ZeroRate*(SUM($O$4:O43)))</f>
        <v>0.81873075307798182</v>
      </c>
      <c r="Q43" s="80">
        <f ca="1">SUMPRODUCT($O$4:O43,$P$4:P43)</f>
        <v>18.08164514488201</v>
      </c>
      <c r="S43" s="57" t="s">
        <v>156</v>
      </c>
      <c r="T43" s="89">
        <f ca="1">ForwardRate*SQRT(SUM($U$4:$U43))</f>
        <v>7.9056941504209496E-3</v>
      </c>
      <c r="U43" s="35">
        <v>0.25</v>
      </c>
      <c r="V43" s="41">
        <f ca="1">EXP(-ZeroRate*(SUM($U$4:U43)))</f>
        <v>0.90483741803595952</v>
      </c>
      <c r="W43" s="24">
        <f ca="1">SUMPRODUCT($U$4:U43,$V$4:V43)</f>
        <v>9.504367830042499</v>
      </c>
      <c r="X43" s="106">
        <f ca="1">SUMPRODUCT($T$4:T43,$U$4:U43,$V$4:V43)</f>
        <v>5.048313608047527E-2</v>
      </c>
    </row>
    <row r="44" spans="2:24" ht="17.25" x14ac:dyDescent="0.25">
      <c r="B44" s="107" t="s">
        <v>227</v>
      </c>
      <c r="N44" s="62"/>
      <c r="O44" s="86">
        <v>0.5</v>
      </c>
      <c r="P44" s="54">
        <f ca="1">EXP(-ZeroRate*(SUM($O$4:O44)))</f>
        <v>0.81464731641141452</v>
      </c>
      <c r="Q44" s="81">
        <f ca="1">SUMPRODUCT($O$4:O44,$P$4:P44)</f>
        <v>18.488968803087719</v>
      </c>
      <c r="S44" s="57"/>
      <c r="T44" s="88">
        <f ca="1">ForwardRate*SQRT(SUM($U$4:$U44))</f>
        <v>8.0039052967910609E-3</v>
      </c>
      <c r="U44" s="33">
        <v>0.25</v>
      </c>
      <c r="V44" s="40">
        <f ca="1">EXP(-ZeroRate*(SUM($U$4:U44)))</f>
        <v>0.90257814975292561</v>
      </c>
      <c r="W44" s="23">
        <f ca="1">SUMPRODUCT($U$4:U44,$V$4:V44)</f>
        <v>9.7300123674807306</v>
      </c>
      <c r="X44" s="105">
        <f ca="1">SUMPRODUCT($T$4:T44,$U$4:U44,$V$4:V44)</f>
        <v>5.2289173588869101E-2</v>
      </c>
    </row>
    <row r="45" spans="2:24" ht="17.25" x14ac:dyDescent="0.25">
      <c r="B45" s="107" t="s">
        <v>228</v>
      </c>
      <c r="N45" s="62" t="s">
        <v>171</v>
      </c>
      <c r="O45" s="85">
        <v>0.5</v>
      </c>
      <c r="P45" s="41">
        <f ca="1">EXP(-ZeroRate*(SUM($O$4:O45)))</f>
        <v>0.81058424597018708</v>
      </c>
      <c r="Q45" s="80">
        <f ca="1">SUMPRODUCT($O$4:O45,$P$4:P45)</f>
        <v>18.894260926072814</v>
      </c>
      <c r="S45" s="57"/>
      <c r="T45" s="88">
        <f ca="1">ForwardRate*SQRT(SUM($U$4:$U45))</f>
        <v>8.100925873009826E-3</v>
      </c>
      <c r="U45" s="33">
        <v>0.25</v>
      </c>
      <c r="V45" s="40">
        <f ca="1">EXP(-ZeroRate*(SUM($U$4:U45)))</f>
        <v>0.90032452258626561</v>
      </c>
      <c r="W45" s="23">
        <f ca="1">SUMPRODUCT($U$4:U45,$V$4:V45)</f>
        <v>9.9550934981272974</v>
      </c>
      <c r="X45" s="105">
        <f ca="1">SUMPRODUCT($T$4:T45,$U$4:U45,$V$4:V45)</f>
        <v>5.4112539143650176E-2</v>
      </c>
    </row>
    <row r="46" spans="2:24" x14ac:dyDescent="0.25">
      <c r="N46" s="62"/>
      <c r="O46" s="84">
        <v>0.5</v>
      </c>
      <c r="P46" s="40">
        <f ca="1">EXP(-ZeroRate*(SUM($O$4:O46)))</f>
        <v>0.80654144017732687</v>
      </c>
      <c r="Q46" s="79">
        <f ca="1">SUMPRODUCT($O$4:O46,$P$4:P46)</f>
        <v>19.297531646161477</v>
      </c>
      <c r="S46" s="57"/>
      <c r="T46" s="88">
        <f ca="1">ForwardRate*SQRT(SUM($U$4:$U46))</f>
        <v>8.1967981553775007E-3</v>
      </c>
      <c r="U46" s="33">
        <v>0.25</v>
      </c>
      <c r="V46" s="40">
        <f ca="1">EXP(-ZeroRate*(SUM($U$4:U46)))</f>
        <v>0.89807652245080261</v>
      </c>
      <c r="W46" s="23">
        <f ca="1">SUMPRODUCT($U$4:U46,$V$4:V46)</f>
        <v>10.179612628739998</v>
      </c>
      <c r="X46" s="105">
        <f ca="1">SUMPRODUCT($T$4:T46,$U$4:U46,$V$4:V46)</f>
        <v>5.5952877139303324E-2</v>
      </c>
    </row>
    <row r="47" spans="2:24" x14ac:dyDescent="0.25">
      <c r="N47" s="62" t="s">
        <v>172</v>
      </c>
      <c r="O47" s="85">
        <v>0.5</v>
      </c>
      <c r="P47" s="41">
        <f ca="1">EXP(-ZeroRate*(SUM($O$4:O47)))</f>
        <v>0.80251879796247849</v>
      </c>
      <c r="Q47" s="80">
        <f ca="1">SUMPRODUCT($O$4:O47,$P$4:P47)</f>
        <v>19.698791045142716</v>
      </c>
      <c r="S47" s="57" t="s">
        <v>157</v>
      </c>
      <c r="T47" s="89">
        <f ca="1">ForwardRate*SQRT(SUM($U$4:$U47))</f>
        <v>8.2915619758884996E-3</v>
      </c>
      <c r="U47" s="35">
        <v>0.25</v>
      </c>
      <c r="V47" s="41">
        <f ca="1">EXP(-ZeroRate*(SUM($U$4:U47)))</f>
        <v>0.89583413529652822</v>
      </c>
      <c r="W47" s="24">
        <f ca="1">SUMPRODUCT($U$4:U47,$V$4:V47)</f>
        <v>10.403571162564129</v>
      </c>
      <c r="X47" s="106">
        <f ca="1">SUMPRODUCT($T$4:T47,$U$4:U47,$V$4:V47)</f>
        <v>5.7809843202535238E-2</v>
      </c>
    </row>
    <row r="48" spans="2:24" x14ac:dyDescent="0.25">
      <c r="N48" s="62"/>
      <c r="O48" s="86">
        <v>0.5</v>
      </c>
      <c r="P48" s="54">
        <f ca="1">EXP(-ZeroRate*(SUM($O$4:O48)))</f>
        <v>0.79851621875937706</v>
      </c>
      <c r="Q48" s="81">
        <f ca="1">SUMPRODUCT($O$4:O48,$P$4:P48)</f>
        <v>20.098049154522403</v>
      </c>
      <c r="S48" s="57"/>
      <c r="T48" s="88">
        <f ca="1">ForwardRate*SQRT(SUM($U$4:$U48))</f>
        <v>8.3852549156242118E-3</v>
      </c>
      <c r="U48" s="33">
        <v>0.25</v>
      </c>
      <c r="V48" s="40">
        <f ca="1">EXP(-ZeroRate*(SUM($U$4:U48)))</f>
        <v>0.89359734710851568</v>
      </c>
      <c r="W48" s="82">
        <f ca="1">SUMPRODUCT($U$4:U48,$V$4:V48)</f>
        <v>10.626970499341258</v>
      </c>
      <c r="X48" s="105">
        <f ca="1">SUMPRODUCT($T$4:T48,$U$4:U48,$V$4:V48)</f>
        <v>5.9683103589392848E-2</v>
      </c>
    </row>
    <row r="49" spans="14:24" x14ac:dyDescent="0.25">
      <c r="N49" s="62" t="s">
        <v>173</v>
      </c>
      <c r="O49" s="85">
        <v>0.5</v>
      </c>
      <c r="P49" s="41">
        <f ca="1">EXP(-ZeroRate*(SUM($O$4:O49)))</f>
        <v>0.79453360250333405</v>
      </c>
      <c r="Q49" s="80">
        <f ca="1">SUMPRODUCT($O$4:O49,$P$4:P49)</f>
        <v>20.495315955774071</v>
      </c>
      <c r="S49" s="57"/>
      <c r="T49" s="88">
        <f ca="1">ForwardRate*SQRT(SUM($U$4:$U49))</f>
        <v>8.4779124789065852E-3</v>
      </c>
      <c r="U49" s="33">
        <v>0.25</v>
      </c>
      <c r="V49" s="40">
        <f ca="1">EXP(-ZeroRate*(SUM($U$4:U49)))</f>
        <v>0.89136614390683133</v>
      </c>
      <c r="W49" s="23">
        <f ca="1">SUMPRODUCT($U$4:U49,$V$4:V49)</f>
        <v>10.849812035317965</v>
      </c>
      <c r="X49" s="105">
        <f ca="1">SUMPRODUCT($T$4:T49,$U$4:U49,$V$4:V49)</f>
        <v>6.1572334628068492E-2</v>
      </c>
    </row>
    <row r="50" spans="14:24" x14ac:dyDescent="0.25">
      <c r="N50" s="62"/>
      <c r="O50" s="84">
        <v>0.5</v>
      </c>
      <c r="P50" s="40">
        <f ca="1">EXP(-ZeroRate*(SUM($O$4:O50)))</f>
        <v>0.79057084962873558</v>
      </c>
      <c r="Q50" s="79">
        <f ca="1">SUMPRODUCT($O$4:O50,$P$4:P50)</f>
        <v>20.890601380588439</v>
      </c>
      <c r="S50" s="57"/>
      <c r="T50" s="88">
        <f ca="1">ForwardRate*SQRT(SUM($U$4:$U50))</f>
        <v>8.5695682505013051E-3</v>
      </c>
      <c r="U50" s="33">
        <v>0.25</v>
      </c>
      <c r="V50" s="40">
        <f ca="1">EXP(-ZeroRate*(SUM($U$4:U50)))</f>
        <v>0.88914051174644804</v>
      </c>
      <c r="W50" s="23">
        <f ca="1">SUMPRODUCT($U$4:U50,$V$4:V50)</f>
        <v>11.072097163254577</v>
      </c>
      <c r="X50" s="105">
        <f ca="1">SUMPRODUCT($T$4:T50,$U$4:U50,$V$4:V50)</f>
        <v>6.3477222202992706E-2</v>
      </c>
    </row>
    <row r="51" spans="14:24" x14ac:dyDescent="0.25">
      <c r="N51" s="62" t="s">
        <v>174</v>
      </c>
      <c r="O51" s="85">
        <v>0.5</v>
      </c>
      <c r="P51" s="41">
        <f ca="1">EXP(-ZeroRate*(SUM($O$4:O51)))</f>
        <v>0.78662786106655347</v>
      </c>
      <c r="Q51" s="80">
        <f ca="1">SUMPRODUCT($O$4:O51,$P$4:P51)</f>
        <v>21.283915311121717</v>
      </c>
      <c r="S51" s="57" t="s">
        <v>158</v>
      </c>
      <c r="T51" s="89">
        <f ca="1">ForwardRate*SQRT(SUM($U$4:$U51))</f>
        <v>8.6602540378443865E-3</v>
      </c>
      <c r="U51" s="35">
        <v>0.25</v>
      </c>
      <c r="V51" s="41">
        <f ca="1">EXP(-ZeroRate*(SUM($U$4:U51)))</f>
        <v>0.88692043671715748</v>
      </c>
      <c r="W51" s="24">
        <f ca="1">SUMPRODUCT($U$4:U51,$V$4:V51)</f>
        <v>11.293827272433866</v>
      </c>
      <c r="X51" s="106">
        <f ca="1">SUMPRODUCT($T$4:T51,$U$4:U51,$V$4:V51)</f>
        <v>6.5397461276324328E-2</v>
      </c>
    </row>
    <row r="52" spans="14:24" x14ac:dyDescent="0.25">
      <c r="N52" s="62"/>
      <c r="O52" s="86">
        <v>0.5</v>
      </c>
      <c r="P52" s="54">
        <f ca="1">EXP(-ZeroRate*(SUM($O$4:O52)))</f>
        <v>0.78270453824186814</v>
      </c>
      <c r="Q52" s="81">
        <f ca="1">SUMPRODUCT($O$4:O52,$P$4:P52)</f>
        <v>21.67526758024265</v>
      </c>
      <c r="S52" s="57"/>
      <c r="T52" s="88">
        <f ca="1">ForwardRate*SQRT(SUM($U$4:$U52))</f>
        <v>8.7500000000000008E-3</v>
      </c>
      <c r="U52" s="33">
        <v>0.25</v>
      </c>
      <c r="V52" s="40">
        <f ca="1">EXP(-ZeroRate*(SUM($U$4:U52)))</f>
        <v>0.88470590494348356</v>
      </c>
      <c r="W52" s="82">
        <f ca="1">SUMPRODUCT($U$4:U52,$V$4:V52)</f>
        <v>11.515003748669736</v>
      </c>
      <c r="X52" s="105">
        <f ca="1">SUMPRODUCT($T$4:T52,$U$4:U52,$V$4:V52)</f>
        <v>6.7332755443388195E-2</v>
      </c>
    </row>
    <row r="53" spans="14:24" x14ac:dyDescent="0.25">
      <c r="N53" s="62" t="s">
        <v>163</v>
      </c>
      <c r="O53" s="85">
        <v>0.5</v>
      </c>
      <c r="P53" s="41">
        <f ca="1">EXP(-ZeroRate*(SUM($O$4:O53)))</f>
        <v>0.77880078307140488</v>
      </c>
      <c r="Q53" s="80">
        <f ca="1">SUMPRODUCT($O$4:O53,$P$4:P53)</f>
        <v>22.064667971778352</v>
      </c>
      <c r="S53" s="57"/>
      <c r="T53" s="88">
        <f ca="1">ForwardRate*SQRT(SUM($U$4:$U53))</f>
        <v>8.838834764831844E-3</v>
      </c>
      <c r="U53" s="33">
        <v>0.25</v>
      </c>
      <c r="V53" s="40">
        <f ca="1">EXP(-ZeroRate*(SUM($U$4:U53)))</f>
        <v>0.88249690258459546</v>
      </c>
      <c r="W53" s="23">
        <f ca="1">SUMPRODUCT($U$4:U53,$V$4:V53)</f>
        <v>11.735627974315886</v>
      </c>
      <c r="X53" s="105">
        <f ca="1">SUMPRODUCT($T$4:T53,$U$4:U53,$V$4:V53)</f>
        <v>6.9282816518993484E-2</v>
      </c>
    </row>
    <row r="54" spans="14:24" x14ac:dyDescent="0.25">
      <c r="N54" s="62"/>
      <c r="O54" s="84">
        <v>0.5</v>
      </c>
      <c r="P54" s="40">
        <f ca="1">EXP(-ZeroRate*(SUM($O$4:O54)))</f>
        <v>0.77491649796108097</v>
      </c>
      <c r="Q54" s="79">
        <f ca="1">SUMPRODUCT($O$4:O54,$P$4:P54)</f>
        <v>22.452126220758892</v>
      </c>
      <c r="S54" s="57"/>
      <c r="T54" s="88">
        <f ca="1">ForwardRate*SQRT(SUM($U$4:$U54))</f>
        <v>8.9267855356785636E-3</v>
      </c>
      <c r="U54" s="33">
        <v>0.25</v>
      </c>
      <c r="V54" s="40">
        <f ca="1">EXP(-ZeroRate*(SUM($U$4:U54)))</f>
        <v>0.88029341583422116</v>
      </c>
      <c r="W54" s="23">
        <f ca="1">SUMPRODUCT($U$4:U54,$V$4:V54)</f>
        <v>11.955701328274442</v>
      </c>
      <c r="X54" s="105">
        <f ca="1">SUMPRODUCT($T$4:T54,$U$4:U54,$V$4:V54)</f>
        <v>7.1247364151898987E-2</v>
      </c>
    </row>
    <row r="55" spans="14:24" x14ac:dyDescent="0.25">
      <c r="N55" s="62" t="s">
        <v>175</v>
      </c>
      <c r="O55" s="85">
        <v>0.5</v>
      </c>
      <c r="P55" s="41">
        <f ca="1">EXP(-ZeroRate*(SUM($O$4:O55)))</f>
        <v>0.77105158580356625</v>
      </c>
      <c r="Q55" s="80">
        <f ca="1">SUMPRODUCT($O$4:O55,$P$4:P55)</f>
        <v>22.837652013660676</v>
      </c>
      <c r="S55" s="57" t="s">
        <v>159</v>
      </c>
      <c r="T55" s="89">
        <f ca="1">ForwardRate*SQRT(SUM($U$4:$U55))</f>
        <v>9.0138781886599725E-3</v>
      </c>
      <c r="U55" s="35">
        <v>0.25</v>
      </c>
      <c r="V55" s="41">
        <f ca="1">EXP(-ZeroRate*(SUM($U$4:U55)))</f>
        <v>0.8780954309205613</v>
      </c>
      <c r="W55" s="24">
        <f ca="1">SUMPRODUCT($U$4:U55,$V$4:V55)</f>
        <v>12.175225186004582</v>
      </c>
      <c r="X55" s="106">
        <f ca="1">SUMPRODUCT($T$4:T55,$U$4:U55,$V$4:V55)</f>
        <v>7.3226125464983194E-2</v>
      </c>
    </row>
    <row r="56" spans="14:24" x14ac:dyDescent="0.25">
      <c r="N56" s="62"/>
      <c r="O56" s="86">
        <v>0.5</v>
      </c>
      <c r="P56" s="54">
        <f ca="1">EXP(-ZeroRate*(SUM($O$4:O56)))</f>
        <v>0.76720594997585567</v>
      </c>
      <c r="Q56" s="81">
        <f ca="1">SUMPRODUCT($O$4:O56,$P$4:P56)</f>
        <v>23.221254988648603</v>
      </c>
      <c r="S56" s="57"/>
      <c r="T56" s="88">
        <f ca="1">ForwardRate*SQRT(SUM($U$4:$U56))</f>
        <v>9.1001373616006482E-3</v>
      </c>
      <c r="U56" s="33">
        <v>0.25</v>
      </c>
      <c r="V56" s="40">
        <f ca="1">EXP(-ZeroRate*(SUM($U$4:U56)))</f>
        <v>0.87590293410620312</v>
      </c>
      <c r="W56" s="82">
        <f ca="1">SUMPRODUCT($U$4:U56,$V$4:V56)</f>
        <v>12.394200919531132</v>
      </c>
      <c r="X56" s="105">
        <f ca="1">SUMPRODUCT($T$4:T56,$U$4:U56,$V$4:V56)</f>
        <v>7.5218834718932065E-2</v>
      </c>
    </row>
    <row r="57" spans="14:24" x14ac:dyDescent="0.25">
      <c r="N57" s="62" t="s">
        <v>176</v>
      </c>
      <c r="O57" s="85">
        <v>0.5</v>
      </c>
      <c r="P57" s="41">
        <f ca="1">EXP(-ZeroRate*(SUM($O$4:O57)))</f>
        <v>0.76337949433685315</v>
      </c>
      <c r="Q57" s="80">
        <f ca="1">SUMPRODUCT($O$4:O57,$P$4:P57)</f>
        <v>23.602944735817029</v>
      </c>
      <c r="S57" s="57"/>
      <c r="T57" s="88">
        <f ca="1">ForwardRate*SQRT(SUM($U$4:$U57))</f>
        <v>9.1855865354369178E-3</v>
      </c>
      <c r="U57" s="33">
        <v>0.25</v>
      </c>
      <c r="V57" s="40">
        <f ca="1">EXP(-ZeroRate*(SUM($U$4:U57)))</f>
        <v>0.87371591168803442</v>
      </c>
      <c r="W57" s="23">
        <f ca="1">SUMPRODUCT($U$4:U57,$V$4:V57)</f>
        <v>12.612629897453141</v>
      </c>
      <c r="X57" s="105">
        <f ca="1">SUMPRODUCT($T$4:T57,$U$4:U57,$V$4:V57)</f>
        <v>7.7225232997481713E-2</v>
      </c>
    </row>
    <row r="58" spans="14:24" x14ac:dyDescent="0.25">
      <c r="N58" s="62"/>
      <c r="O58" s="84">
        <v>0.5</v>
      </c>
      <c r="P58" s="40">
        <f ca="1">EXP(-ZeroRate*(SUM($O$4:O58)))</f>
        <v>0.75957212322496848</v>
      </c>
      <c r="Q58" s="79">
        <f ca="1">SUMPRODUCT($O$4:O58,$P$4:P58)</f>
        <v>23.982730797429515</v>
      </c>
      <c r="S58" s="57"/>
      <c r="T58" s="88">
        <f ca="1">ForwardRate*SQRT(SUM($U$4:$U58))</f>
        <v>9.2702481088695783E-3</v>
      </c>
      <c r="U58" s="33">
        <v>0.25</v>
      </c>
      <c r="V58" s="40">
        <f ca="1">EXP(-ZeroRate*(SUM($U$4:U58)))</f>
        <v>0.87153434999715784</v>
      </c>
      <c r="W58" s="23">
        <f ca="1">SUMPRODUCT($U$4:U58,$V$4:V58)</f>
        <v>12.83051348495243</v>
      </c>
      <c r="X58" s="105">
        <f ca="1">SUMPRODUCT($T$4:T58,$U$4:U58,$V$4:V58)</f>
        <v>7.9245067912450715E-2</v>
      </c>
    </row>
    <row r="59" spans="14:24" x14ac:dyDescent="0.25">
      <c r="N59" s="62" t="s">
        <v>177</v>
      </c>
      <c r="O59" s="85">
        <v>0.5</v>
      </c>
      <c r="P59" s="41">
        <f ca="1">EXP(-ZeroRate*(SUM($O$4:O59)))</f>
        <v>0.75578374145572547</v>
      </c>
      <c r="Q59" s="80">
        <f ca="1">SUMPRODUCT($O$4:O59,$P$4:P59)</f>
        <v>24.360622668157376</v>
      </c>
      <c r="S59" s="57" t="s">
        <v>160</v>
      </c>
      <c r="T59" s="89">
        <f ca="1">ForwardRate*SQRT(SUM($U$4:$U59))</f>
        <v>9.3541434669348542E-3</v>
      </c>
      <c r="U59" s="35">
        <v>0.25</v>
      </c>
      <c r="V59" s="41">
        <f ca="1">EXP(-ZeroRate*(SUM($U$4:U59)))</f>
        <v>0.86935823539880586</v>
      </c>
      <c r="W59" s="24">
        <f ca="1">SUMPRODUCT($U$4:U59,$V$4:V59)</f>
        <v>13.047853043802132</v>
      </c>
      <c r="X59" s="106">
        <f ca="1">SUMPRODUCT($T$4:T59,$U$4:U59,$V$4:V59)</f>
        <v>8.1278093326971154E-2</v>
      </c>
    </row>
    <row r="60" spans="14:24" x14ac:dyDescent="0.25">
      <c r="N60" s="62"/>
      <c r="O60" s="84">
        <v>0.5</v>
      </c>
      <c r="P60" s="40">
        <f ca="1">EXP(-ZeroRate*(SUM($O$4:O60)))</f>
        <v>0.75201425431938262</v>
      </c>
      <c r="Q60" s="79">
        <f ca="1">SUMPRODUCT($O$4:O60,$P$4:P60)</f>
        <v>24.736629795317068</v>
      </c>
      <c r="S60" s="57"/>
      <c r="T60" s="88">
        <f ca="1">ForwardRate*SQRT(SUM($U$4:$U60))</f>
        <v>9.4372930440884371E-3</v>
      </c>
      <c r="U60" s="33">
        <v>0.25</v>
      </c>
      <c r="V60" s="40">
        <f ca="1">EXP(-ZeroRate*(SUM($U$4:U60)))</f>
        <v>0.86718755429225491</v>
      </c>
      <c r="W60" s="82">
        <f ca="1">SUMPRODUCT($U$4:U60,$V$4:V60)</f>
        <v>13.264649932375196</v>
      </c>
      <c r="X60" s="105">
        <f ca="1">SUMPRODUCT($T$4:T60,$U$4:U60,$V$4:V60)</f>
        <v>8.3324069095481748E-2</v>
      </c>
    </row>
    <row r="61" spans="14:24" x14ac:dyDescent="0.25">
      <c r="N61" s="62" t="s">
        <v>178</v>
      </c>
      <c r="O61" s="85">
        <v>0.5</v>
      </c>
      <c r="P61" s="41">
        <f ca="1">EXP(-ZeroRate*(SUM($O$4:O61)))</f>
        <v>0.74826356757856527</v>
      </c>
      <c r="Q61" s="80">
        <f ca="1">SUMPRODUCT($O$4:O61,$P$4:P61)</f>
        <v>25.110761579106352</v>
      </c>
      <c r="S61" s="57"/>
      <c r="T61" s="88">
        <f ca="1">ForwardRate*SQRT(SUM($U$4:$U61))</f>
        <v>9.5197163823298857E-3</v>
      </c>
      <c r="U61" s="33">
        <v>0.25</v>
      </c>
      <c r="V61" s="40">
        <f ca="1">EXP(-ZeroRate*(SUM($U$4:U61)))</f>
        <v>0.8650222931107413</v>
      </c>
      <c r="W61" s="23">
        <f ca="1">SUMPRODUCT($U$4:U61,$V$4:V61)</f>
        <v>13.480905505652881</v>
      </c>
      <c r="X61" s="105">
        <f ca="1">SUMPRODUCT($T$4:T61,$U$4:U61,$V$4:V61)</f>
        <v>8.5382760819183473E-2</v>
      </c>
    </row>
    <row r="62" spans="14:24" x14ac:dyDescent="0.25">
      <c r="N62" s="62"/>
      <c r="O62" s="84">
        <v>0.5</v>
      </c>
      <c r="P62" s="40">
        <f ca="1">EXP(-ZeroRate*(SUM($O$4:O62)))</f>
        <v>0.74453158746590942</v>
      </c>
      <c r="Q62" s="79">
        <f ca="1">SUMPRODUCT($O$4:O62,$P$4:P62)</f>
        <v>25.483027372839306</v>
      </c>
      <c r="S62" s="57"/>
      <c r="T62" s="88">
        <f ca="1">ForwardRate*SQRT(SUM($U$4:$U62))</f>
        <v>9.6014321848357596E-3</v>
      </c>
      <c r="U62" s="33">
        <v>0.25</v>
      </c>
      <c r="V62" s="40">
        <f ca="1">EXP(-ZeroRate*(SUM($U$4:U62)))</f>
        <v>0.86286243832137544</v>
      </c>
      <c r="W62" s="23">
        <f ca="1">SUMPRODUCT($U$4:U62,$V$4:V62)</f>
        <v>13.696621115233224</v>
      </c>
      <c r="X62" s="105">
        <f ca="1">SUMPRODUCT($T$4:T62,$U$4:U62,$V$4:V62)</f>
        <v>8.7453939615779658E-2</v>
      </c>
    </row>
    <row r="63" spans="14:24" x14ac:dyDescent="0.25">
      <c r="N63" s="62" t="s">
        <v>164</v>
      </c>
      <c r="O63" s="85">
        <v>0.5</v>
      </c>
      <c r="P63" s="41">
        <f ca="1">EXP(-ZeroRate*(SUM($O$4:O63)))</f>
        <v>0.74081822068171788</v>
      </c>
      <c r="Q63" s="80">
        <f ca="1">SUMPRODUCT($O$4:O63,$P$4:P63)</f>
        <v>25.853436483180165</v>
      </c>
      <c r="S63" s="57" t="s">
        <v>161</v>
      </c>
      <c r="T63" s="89">
        <f ca="1">ForwardRate*SQRT(SUM($U$4:$U63))</f>
        <v>9.6824583655185422E-3</v>
      </c>
      <c r="U63" s="35">
        <v>0.25</v>
      </c>
      <c r="V63" s="41">
        <f ca="1">EXP(-ZeroRate*(SUM($U$4:U63)))</f>
        <v>0.86070797642505781</v>
      </c>
      <c r="W63" s="24">
        <f ca="1">SUMPRODUCT($U$4:U63,$V$4:V63)</f>
        <v>13.91179810933949</v>
      </c>
      <c r="X63" s="106">
        <f ca="1">SUMPRODUCT($T$4:T63,$U$4:U63,$V$4:V63)</f>
        <v>8.953738190243099E-2</v>
      </c>
    </row>
    <row r="64" spans="14:24" x14ac:dyDescent="0.25">
      <c r="S64" s="57"/>
      <c r="T64" s="88">
        <f ca="1">ForwardRate*SQRT(SUM($U$4:$U64))</f>
        <v>9.7628120948833174E-3</v>
      </c>
      <c r="U64" s="33">
        <v>0.25</v>
      </c>
      <c r="V64" s="40">
        <f ca="1">EXP(-ZeroRate*(SUM($U$4:U64)))</f>
        <v>0.85855889395639462</v>
      </c>
      <c r="W64" s="23">
        <f ca="1">SUMPRODUCT($U$4:U64,$V$4:V64)</f>
        <v>14.126437832828588</v>
      </c>
      <c r="X64" s="105">
        <f ca="1">SUMPRODUCT($T$4:T64,$U$4:U64,$V$4:V64)</f>
        <v>9.1632869190952773E-2</v>
      </c>
    </row>
    <row r="65" spans="19:24" x14ac:dyDescent="0.25">
      <c r="S65" s="57"/>
      <c r="T65" s="88">
        <f ca="1">ForwardRate*SQRT(SUM($U$4:$U65))</f>
        <v>9.8425098425147638E-3</v>
      </c>
      <c r="U65" s="33">
        <v>0.25</v>
      </c>
      <c r="V65" s="40">
        <f ca="1">EXP(-ZeroRate*(SUM($U$4:U65)))</f>
        <v>0.85641517748361351</v>
      </c>
      <c r="W65" s="23">
        <f ca="1">SUMPRODUCT($U$4:U65,$V$4:V65)</f>
        <v>14.340541627199491</v>
      </c>
      <c r="X65" s="105">
        <f ca="1">SUMPRODUCT($T$4:T65,$U$4:U65,$V$4:V65)</f>
        <v>9.3740187894368152E-2</v>
      </c>
    </row>
    <row r="66" spans="19:24" x14ac:dyDescent="0.25">
      <c r="S66" s="57"/>
      <c r="T66" s="88">
        <f ca="1">ForwardRate*SQRT(SUM($U$4:$U66))</f>
        <v>9.9215674164922149E-3</v>
      </c>
      <c r="U66" s="33">
        <v>0.25</v>
      </c>
      <c r="V66" s="40">
        <f ca="1">EXP(-ZeroRate*(SUM($U$4:U66)))</f>
        <v>0.85427681360847951</v>
      </c>
      <c r="W66" s="23">
        <f ca="1">SUMPRODUCT($U$4:U66,$V$4:V66)</f>
        <v>14.55411083060161</v>
      </c>
      <c r="X66" s="105">
        <f ca="1">SUMPRODUCT($T$4:T66,$U$4:U66,$V$4:V66)</f>
        <v>9.585912914400882E-2</v>
      </c>
    </row>
    <row r="67" spans="19:24" x14ac:dyDescent="0.25">
      <c r="S67" s="57" t="s">
        <v>167</v>
      </c>
      <c r="T67" s="89">
        <f ca="1">ForwardRate*SQRT(SUM($U$4:$U67))</f>
        <v>0.01</v>
      </c>
      <c r="U67" s="35">
        <v>0.25</v>
      </c>
      <c r="V67" s="41">
        <f ca="1">EXP(-ZeroRate*(SUM($U$4:U67)))</f>
        <v>0.85214378896621135</v>
      </c>
      <c r="W67" s="24">
        <f ca="1">SUMPRODUCT($U$4:U67,$V$4:V67)</f>
        <v>14.767146777843163</v>
      </c>
      <c r="X67" s="106">
        <f ca="1">SUMPRODUCT($T$4:T67,$U$4:U67,$V$4:V67)</f>
        <v>9.7989488616424342E-2</v>
      </c>
    </row>
    <row r="68" spans="19:24" x14ac:dyDescent="0.25">
      <c r="S68" s="57"/>
      <c r="T68" s="88">
        <f ca="1">ForwardRate*SQRT(SUM($U$4:$U68))</f>
        <v>1.0077822185373187E-2</v>
      </c>
      <c r="U68" s="33">
        <v>0.25</v>
      </c>
      <c r="V68" s="40">
        <f ca="1">EXP(-ZeroRate*(SUM($U$4:U68)))</f>
        <v>0.85001609022539815</v>
      </c>
      <c r="W68" s="82">
        <f ca="1">SUMPRODUCT($U$4:U68,$V$4:V68)</f>
        <v>14.979650800399511</v>
      </c>
      <c r="X68" s="105">
        <f ca="1">SUMPRODUCT($T$4:T68,$U$4:U68,$V$4:V68)</f>
        <v>0.10013106636942376</v>
      </c>
    </row>
    <row r="69" spans="19:24" x14ac:dyDescent="0.25">
      <c r="S69" s="57"/>
      <c r="T69" s="88">
        <f ca="1">ForwardRate*SQRT(SUM($U$4:$U69))</f>
        <v>1.0155048005794951E-2</v>
      </c>
      <c r="U69" s="33">
        <v>0.25</v>
      </c>
      <c r="V69" s="40">
        <f ca="1">EXP(-ZeroRate*(SUM($U$4:U69)))</f>
        <v>0.84789370408791587</v>
      </c>
      <c r="W69" s="23">
        <f ca="1">SUMPRODUCT($U$4:U69,$V$4:V69)</f>
        <v>15.19162422642149</v>
      </c>
      <c r="X69" s="105">
        <f ca="1">SUMPRODUCT($T$4:T69,$U$4:U69,$V$4:V69)</f>
        <v>0.10228366668662978</v>
      </c>
    </row>
    <row r="70" spans="19:24" x14ac:dyDescent="0.25">
      <c r="S70" s="57"/>
      <c r="T70" s="88">
        <f ca="1">ForwardRate*SQRT(SUM($U$4:$U70))</f>
        <v>1.0231690964840563E-2</v>
      </c>
      <c r="U70" s="33">
        <v>0.25</v>
      </c>
      <c r="V70" s="40">
        <f ca="1">EXP(-ZeroRate*(SUM($U$4:U70)))</f>
        <v>0.84577661728884412</v>
      </c>
      <c r="W70" s="23">
        <f ca="1">SUMPRODUCT($U$4:U70,$V$4:V70)</f>
        <v>15.403068380743701</v>
      </c>
      <c r="X70" s="105">
        <f ca="1">SUMPRODUCT($T$4:T70,$U$4:U70,$V$4:V70)</f>
        <v>0.1044470979299767</v>
      </c>
    </row>
    <row r="71" spans="19:24" x14ac:dyDescent="0.25">
      <c r="S71" s="57" t="s">
        <v>168</v>
      </c>
      <c r="T71" s="89">
        <f ca="1">ForwardRate*SQRT(SUM($U$4:$U71))</f>
        <v>1.0307764064044152E-2</v>
      </c>
      <c r="U71" s="35">
        <v>0.25</v>
      </c>
      <c r="V71" s="41">
        <f ca="1">EXP(-ZeroRate*(SUM($U$4:U71)))</f>
        <v>0.8436648165963837</v>
      </c>
      <c r="W71" s="24">
        <f ca="1">SUMPRODUCT($U$4:U71,$V$4:V71)</f>
        <v>15.613984584892796</v>
      </c>
      <c r="X71" s="106">
        <f ca="1">SUMPRODUCT($T$4:T71,$U$4:U71,$V$4:V71)</f>
        <v>0.10662117239962934</v>
      </c>
    </row>
    <row r="72" spans="19:24" x14ac:dyDescent="0.25">
      <c r="S72" s="57"/>
      <c r="T72" s="88">
        <f ca="1">ForwardRate*SQRT(SUM($U$4:$U72))</f>
        <v>1.0383279828647594E-2</v>
      </c>
      <c r="U72" s="33">
        <v>0.25</v>
      </c>
      <c r="V72" s="40">
        <f ca="1">EXP(-ZeroRate*(SUM($U$4:U72)))</f>
        <v>0.84155828881177319</v>
      </c>
      <c r="W72" s="82">
        <f ca="1">SUMPRODUCT($U$4:U72,$V$4:V72)</f>
        <v>15.82437415709574</v>
      </c>
      <c r="X72" s="105">
        <f ca="1">SUMPRODUCT($T$4:T72,$U$4:U72,$V$4:V72)</f>
        <v>0.10880570620084196</v>
      </c>
    </row>
    <row r="73" spans="19:24" x14ac:dyDescent="0.25">
      <c r="S73" s="57"/>
      <c r="T73" s="88">
        <f ca="1">ForwardRate*SQRT(SUM($U$4:$U73))</f>
        <v>1.0458250331675944E-2</v>
      </c>
      <c r="U73" s="33">
        <v>0.25</v>
      </c>
      <c r="V73" s="40">
        <f ca="1">EXP(-ZeroRate*(SUM($U$4:U73)))</f>
        <v>0.83945702076920736</v>
      </c>
      <c r="W73" s="23">
        <f ca="1">SUMPRODUCT($U$4:U73,$V$4:V73)</f>
        <v>16.03423841228804</v>
      </c>
      <c r="X73" s="105">
        <f ca="1">SUMPRODUCT($T$4:T73,$U$4:U73,$V$4:V73)</f>
        <v>0.11100051911731378</v>
      </c>
    </row>
    <row r="74" spans="19:24" x14ac:dyDescent="0.25">
      <c r="S74" s="57"/>
      <c r="T74" s="88">
        <f ca="1">ForwardRate*SQRT(SUM($U$4:$U74))</f>
        <v>1.053268721647045E-2</v>
      </c>
      <c r="U74" s="33">
        <v>0.25</v>
      </c>
      <c r="V74" s="40">
        <f ca="1">EXP(-ZeroRate*(SUM($U$4:U74)))</f>
        <v>0.83736099933575392</v>
      </c>
      <c r="W74" s="23">
        <f ca="1">SUMPRODUCT($U$4:U74,$V$4:V74)</f>
        <v>16.24357866212198</v>
      </c>
      <c r="X74" s="105">
        <f ca="1">SUMPRODUCT($T$4:T74,$U$4:U74,$V$4:V74)</f>
        <v>0.11320543449063243</v>
      </c>
    </row>
    <row r="75" spans="19:24" x14ac:dyDescent="0.25">
      <c r="S75" s="57" t="s">
        <v>169</v>
      </c>
      <c r="T75" s="89">
        <f ca="1">ForwardRate*SQRT(SUM($U$4:$U75))</f>
        <v>1.0606601717798212E-2</v>
      </c>
      <c r="U75" s="35">
        <v>0.25</v>
      </c>
      <c r="V75" s="41">
        <f ca="1">EXP(-ZeroRate*(SUM($U$4:U75)))</f>
        <v>0.835270211411272</v>
      </c>
      <c r="W75" s="24">
        <f ca="1">SUMPRODUCT($U$4:U75,$V$4:V75)</f>
        <v>16.452396214974797</v>
      </c>
      <c r="X75" s="106">
        <f ca="1">SUMPRODUCT($T$4:T75,$U$4:U75,$V$4:V75)</f>
        <v>0.11542027910542754</v>
      </c>
    </row>
    <row r="76" spans="19:24" x14ac:dyDescent="0.25">
      <c r="S76" s="57"/>
      <c r="T76" s="88">
        <f ca="1">ForwardRate*SQRT(SUM($U$4:$U76))</f>
        <v>1.0680004681646912E-2</v>
      </c>
      <c r="U76" s="33">
        <v>0.25</v>
      </c>
      <c r="V76" s="40">
        <f ca="1">EXP(-ZeroRate*(SUM($U$4:U76)))</f>
        <v>0.83318464392833047</v>
      </c>
      <c r="W76" s="82">
        <f ca="1">SUMPRODUCT($U$4:U76,$V$4:V76)</f>
        <v>16.660692375956881</v>
      </c>
      <c r="X76" s="105">
        <f ca="1">SUMPRODUCT($T$4:T76,$U$4:U76,$V$4:V76)</f>
        <v>0.11764488307988527</v>
      </c>
    </row>
    <row r="77" spans="19:24" x14ac:dyDescent="0.25">
      <c r="S77" s="57"/>
      <c r="T77" s="88">
        <f ca="1">ForwardRate*SQRT(SUM($U$4:$U77))</f>
        <v>1.0752906583803283E-2</v>
      </c>
      <c r="U77" s="33">
        <v>0.25</v>
      </c>
      <c r="V77" s="40">
        <f ca="1">EXP(-ZeroRate*(SUM($U$4:U77)))</f>
        <v>0.83110428385212565</v>
      </c>
      <c r="W77" s="23">
        <f ca="1">SUMPRODUCT($U$4:U77,$V$4:V77)</f>
        <v>16.868468446919913</v>
      </c>
      <c r="X77" s="105">
        <f ca="1">SUMPRODUCT($T$4:T77,$U$4:U77,$V$4:V77)</f>
        <v>0.11987907976130042</v>
      </c>
    </row>
    <row r="78" spans="19:24" x14ac:dyDescent="0.25">
      <c r="S78" s="57"/>
      <c r="T78" s="88">
        <f ca="1">ForwardRate*SQRT(SUM($U$4:$U78))</f>
        <v>1.0825317547305485E-2</v>
      </c>
      <c r="U78" s="33">
        <v>0.25</v>
      </c>
      <c r="V78" s="40">
        <f ca="1">EXP(-ZeroRate*(SUM($U$4:U78)))</f>
        <v>0.82902911818040037</v>
      </c>
      <c r="W78" s="23">
        <f ca="1">SUMPRODUCT($U$4:U78,$V$4:V78)</f>
        <v>17.075725726465013</v>
      </c>
      <c r="X78" s="105">
        <f ca="1">SUMPRODUCT($T$4:T78,$U$4:U78,$V$4:V78)</f>
        <v>0.12212270562636679</v>
      </c>
    </row>
    <row r="79" spans="19:24" x14ac:dyDescent="0.25">
      <c r="S79" s="57" t="s">
        <v>170</v>
      </c>
      <c r="T79" s="89">
        <f ca="1">ForwardRate*SQRT(SUM($U$4:$U79))</f>
        <v>1.0897247358851685E-2</v>
      </c>
      <c r="U79" s="35">
        <v>0.25</v>
      </c>
      <c r="V79" s="41">
        <f ca="1">EXP(-ZeroRate*(SUM($U$4:U79)))</f>
        <v>0.82695913394336229</v>
      </c>
      <c r="W79" s="24">
        <f ca="1">SUMPRODUCT($U$4:U79,$V$4:V79)</f>
        <v>17.282465509950853</v>
      </c>
      <c r="X79" s="106">
        <f ca="1">SUMPRODUCT($T$4:T79,$U$4:U79,$V$4:V79)</f>
        <v>0.12437560018592743</v>
      </c>
    </row>
    <row r="80" spans="19:24" x14ac:dyDescent="0.25">
      <c r="S80" s="57"/>
      <c r="T80" s="88">
        <f ca="1">ForwardRate*SQRT(SUM($U$4:$U80))</f>
        <v>1.0968705484240154E-2</v>
      </c>
      <c r="U80" s="33">
        <v>0.25</v>
      </c>
      <c r="V80" s="40">
        <f ca="1">EXP(-ZeroRate*(SUM($U$4:U80)))</f>
        <v>0.82489431820360337</v>
      </c>
      <c r="W80" s="82">
        <f ca="1">SUMPRODUCT($U$4:U80,$V$4:V80)</f>
        <v>17.488689089501754</v>
      </c>
      <c r="X80" s="105">
        <f ca="1">SUMPRODUCT($T$4:T80,$U$4:U80,$V$4:V80)</f>
        <v>0.12663760589392703</v>
      </c>
    </row>
    <row r="81" spans="19:24" x14ac:dyDescent="0.25">
      <c r="S81" s="57"/>
      <c r="T81" s="88">
        <f ca="1">ForwardRate*SQRT(SUM($U$4:$U81))</f>
        <v>1.103970108290981E-2</v>
      </c>
      <c r="U81" s="33">
        <v>0.25</v>
      </c>
      <c r="V81" s="40">
        <f ca="1">EXP(-ZeroRate*(SUM($U$4:U81)))</f>
        <v>0.82283465805601841</v>
      </c>
      <c r="W81" s="23">
        <f ca="1">SUMPRODUCT($U$4:U81,$V$4:V81)</f>
        <v>17.69439775401576</v>
      </c>
      <c r="X81" s="105">
        <f ca="1">SUMPRODUCT($T$4:T81,$U$4:U81,$V$4:V81)</f>
        <v>0.12890856806032622</v>
      </c>
    </row>
    <row r="82" spans="19:24" x14ac:dyDescent="0.25">
      <c r="S82" s="57"/>
      <c r="T82" s="88">
        <f ca="1">ForwardRate*SQRT(SUM($U$4:$U82))</f>
        <v>1.1110243021644485E-2</v>
      </c>
      <c r="U82" s="33">
        <v>0.25</v>
      </c>
      <c r="V82" s="40">
        <f ca="1">EXP(-ZeroRate*(SUM($U$4:U82)))</f>
        <v>0.82078014062772475</v>
      </c>
      <c r="W82" s="23">
        <f ca="1">SUMPRODUCT($U$4:U82,$V$4:V82)</f>
        <v>17.89959278917269</v>
      </c>
      <c r="X82" s="105">
        <f ca="1">SUMPRODUCT($T$4:T82,$U$4:U82,$V$4:V82)</f>
        <v>0.1311883347677546</v>
      </c>
    </row>
    <row r="83" spans="19:24" x14ac:dyDescent="0.25">
      <c r="S83" s="57" t="s">
        <v>162</v>
      </c>
      <c r="T83" s="89">
        <f ca="1">ForwardRate*SQRT(SUM($U$4:$U83))</f>
        <v>1.1180339887498949E-2</v>
      </c>
      <c r="U83" s="35">
        <v>0.25</v>
      </c>
      <c r="V83" s="41">
        <f ca="1">EXP(-ZeroRate*(SUM($U$4:U83)))</f>
        <v>0.81873075307798182</v>
      </c>
      <c r="W83" s="24">
        <f ca="1">SUMPRODUCT($U$4:U83,$V$4:V83)</f>
        <v>18.104275477442187</v>
      </c>
      <c r="X83" s="106">
        <f ca="1">SUMPRODUCT($T$4:T83,$U$4:U83,$V$4:V83)</f>
        <v>0.13347675679169455</v>
      </c>
    </row>
    <row r="84" spans="19:24" x14ac:dyDescent="0.25">
      <c r="S84" s="57"/>
      <c r="T84" s="88">
        <f ca="1">ForwardRate*SQRT(SUM($U$4:$U84))</f>
        <v>1.125E-2</v>
      </c>
      <c r="U84" s="33">
        <v>0.25</v>
      </c>
      <c r="V84" s="40">
        <f ca="1">EXP(-ZeroRate*(SUM($U$4:U84)))</f>
        <v>0.81668648259811083</v>
      </c>
      <c r="W84" s="23">
        <f ca="1">SUMPRODUCT($U$4:U84,$V$4:V84)</f>
        <v>18.308447098091715</v>
      </c>
      <c r="X84" s="105">
        <f ca="1">SUMPRODUCT($T$4:T84,$U$4:U84,$V$4:V84)</f>
        <v>0.13577368752400173</v>
      </c>
    </row>
    <row r="85" spans="19:24" x14ac:dyDescent="0.25">
      <c r="S85" s="57"/>
      <c r="T85" s="88">
        <f ca="1">ForwardRate*SQRT(SUM($U$4:$U85))</f>
        <v>1.1319231422671772E-2</v>
      </c>
      <c r="U85" s="33">
        <v>0.25</v>
      </c>
      <c r="V85" s="40">
        <f ca="1">EXP(-ZeroRate*(SUM($U$4:U85)))</f>
        <v>0.81464731641141452</v>
      </c>
      <c r="W85" s="23">
        <f ca="1">SUMPRODUCT($U$4:U85,$V$4:V85)</f>
        <v>18.512108927194568</v>
      </c>
      <c r="X85" s="105">
        <f ca="1">SUMPRODUCT($T$4:T85,$U$4:U85,$V$4:V85)</f>
        <v>0.13807898289958156</v>
      </c>
    </row>
    <row r="86" spans="19:24" x14ac:dyDescent="0.25">
      <c r="S86" s="57"/>
      <c r="T86" s="88">
        <f ca="1">ForwardRate*SQRT(SUM($U$4:$U86))</f>
        <v>1.1388041973930374E-2</v>
      </c>
      <c r="U86" s="33">
        <v>0.25</v>
      </c>
      <c r="V86" s="40">
        <f ca="1">EXP(-ZeroRate*(SUM($U$4:U86)))</f>
        <v>0.81261324177309768</v>
      </c>
      <c r="W86" s="23">
        <f ca="1">SUMPRODUCT($U$4:U86,$V$4:V86)</f>
        <v>18.715262237637841</v>
      </c>
      <c r="X86" s="105">
        <f ca="1">SUMPRODUCT($T$4:T86,$U$4:U86,$V$4:V86)</f>
        <v>0.14039250132605249</v>
      </c>
    </row>
    <row r="87" spans="19:24" x14ac:dyDescent="0.25">
      <c r="S87" s="57" t="s">
        <v>171</v>
      </c>
      <c r="T87" s="89">
        <f ca="1">ForwardRate*SQRT(SUM($U$4:$U87))</f>
        <v>1.14564392373896E-2</v>
      </c>
      <c r="U87" s="35">
        <v>0.25</v>
      </c>
      <c r="V87" s="41">
        <f ca="1">EXP(-ZeroRate*(SUM($U$4:U87)))</f>
        <v>0.81058424597018708</v>
      </c>
      <c r="W87" s="24">
        <f ca="1">SUMPRODUCT($U$4:U87,$V$4:V87)</f>
        <v>18.917908299130389</v>
      </c>
      <c r="X87" s="106">
        <f ca="1">SUMPRODUCT($T$4:T87,$U$4:U87,$V$4:V87)</f>
        <v>0.14271410361623818</v>
      </c>
    </row>
    <row r="88" spans="19:24" x14ac:dyDescent="0.25">
      <c r="S88" s="57"/>
      <c r="T88" s="88">
        <f ca="1">ForwardRate*SQRT(SUM($U$4:$U88))</f>
        <v>1.1524430571616109E-2</v>
      </c>
      <c r="U88" s="33">
        <v>0.25</v>
      </c>
      <c r="V88" s="40">
        <f ca="1">EXP(-ZeroRate*(SUM($U$4:U88)))</f>
        <v>0.80856031632145242</v>
      </c>
      <c r="W88" s="82">
        <f ca="1">SUMPRODUCT($U$4:U88,$V$4:V88)</f>
        <v>19.12004837821075</v>
      </c>
      <c r="X88" s="105">
        <f ca="1">SUMPRODUCT($T$4:T88,$U$4:U88,$V$4:V88)</f>
        <v>0.14504365292334082</v>
      </c>
    </row>
    <row r="89" spans="19:24" x14ac:dyDescent="0.25">
      <c r="S89" s="57"/>
      <c r="T89" s="88">
        <f ca="1">ForwardRate*SQRT(SUM($U$4:$U89))</f>
        <v>1.159202311936963E-2</v>
      </c>
      <c r="U89" s="33">
        <v>0.25</v>
      </c>
      <c r="V89" s="40">
        <f ca="1">EXP(-ZeroRate*(SUM($U$4:U89)))</f>
        <v>0.80654144017732687</v>
      </c>
      <c r="W89" s="23">
        <f ca="1">SUMPRODUCT($U$4:U89,$V$4:V89)</f>
        <v>19.321683738255082</v>
      </c>
      <c r="X89" s="105">
        <f ca="1">SUMPRODUCT($T$4:T89,$U$4:U89,$V$4:V89)</f>
        <v>0.14738101467865714</v>
      </c>
    </row>
    <row r="90" spans="19:24" x14ac:dyDescent="0.25">
      <c r="S90" s="57"/>
      <c r="T90" s="88">
        <f ca="1">ForwardRate*SQRT(SUM($U$4:$U90))</f>
        <v>1.165922381636102E-2</v>
      </c>
      <c r="U90" s="33">
        <v>0.25</v>
      </c>
      <c r="V90" s="40">
        <f ca="1">EXP(-ZeroRate*(SUM($U$4:U90)))</f>
        <v>0.80452760491982789</v>
      </c>
      <c r="W90" s="23">
        <f ca="1">SUMPRODUCT($U$4:U90,$V$4:V90)</f>
        <v>19.522815639485039</v>
      </c>
      <c r="X90" s="105">
        <f ca="1">SUMPRODUCT($T$4:T90,$U$4:U90,$V$4:V90)</f>
        <v>0.14972605653170742</v>
      </c>
    </row>
    <row r="91" spans="19:24" x14ac:dyDescent="0.25">
      <c r="S91" s="57" t="s">
        <v>172</v>
      </c>
      <c r="T91" s="89">
        <f ca="1">ForwardRate*SQRT(SUM($U$4:$U91))</f>
        <v>1.1726039399558574E-2</v>
      </c>
      <c r="U91" s="35">
        <v>0.25</v>
      </c>
      <c r="V91" s="41">
        <f ca="1">EXP(-ZeroRate*(SUM($U$4:U91)))</f>
        <v>0.80251879796247849</v>
      </c>
      <c r="W91" s="24">
        <f ca="1">SUMPRODUCT($U$4:U91,$V$4:V91)</f>
        <v>19.723445338975658</v>
      </c>
      <c r="X91" s="106">
        <f ca="1">SUMPRODUCT($T$4:T91,$U$4:U91,$V$4:V91)</f>
        <v>0.15207864829265602</v>
      </c>
    </row>
    <row r="92" spans="19:24" x14ac:dyDescent="0.25">
      <c r="S92" s="57"/>
      <c r="T92" s="88">
        <f ca="1">ForwardRate*SQRT(SUM($U$4:$U92))</f>
        <v>1.1792476415070753E-2</v>
      </c>
      <c r="U92" s="33">
        <v>0.25</v>
      </c>
      <c r="V92" s="40">
        <f ca="1">EXP(-ZeroRate*(SUM($U$4:U92)))</f>
        <v>0.8005150067502288</v>
      </c>
      <c r="W92" s="82">
        <f ca="1">SUMPRODUCT($U$4:U92,$V$4:V92)</f>
        <v>19.923574090663216</v>
      </c>
      <c r="X92" s="105">
        <f ca="1">SUMPRODUCT($T$4:T92,$U$4:U92,$V$4:V92)</f>
        <v>0.15443866187690908</v>
      </c>
    </row>
    <row r="93" spans="19:24" x14ac:dyDescent="0.25">
      <c r="S93" s="57"/>
      <c r="T93" s="88">
        <f ca="1">ForwardRate*SQRT(SUM($U$4:$U93))</f>
        <v>1.1858541225631423E-2</v>
      </c>
      <c r="U93" s="33">
        <v>0.25</v>
      </c>
      <c r="V93" s="40">
        <f ca="1">EXP(-ZeroRate*(SUM($U$4:U93)))</f>
        <v>0.79851621875937706</v>
      </c>
      <c r="W93" s="23">
        <f ca="1">SUMPRODUCT($U$4:U93,$V$4:V93)</f>
        <v>20.12320314535306</v>
      </c>
      <c r="X93" s="105">
        <f ca="1">SUMPRODUCT($T$4:T93,$U$4:U93,$V$4:V93)</f>
        <v>0.15680597125178242</v>
      </c>
    </row>
    <row r="94" spans="19:24" x14ac:dyDescent="0.25">
      <c r="S94" s="57"/>
      <c r="T94" s="88">
        <f ca="1">ForwardRate*SQRT(SUM($U$4:$U94))</f>
        <v>1.1924240017711821E-2</v>
      </c>
      <c r="U94" s="33">
        <v>0.25</v>
      </c>
      <c r="V94" s="40">
        <f ca="1">EXP(-ZeroRate*(SUM($U$4:U94)))</f>
        <v>0.79652242149749186</v>
      </c>
      <c r="W94" s="23">
        <f ca="1">SUMPRODUCT($U$4:U94,$V$4:V94)</f>
        <v>20.322333750727431</v>
      </c>
      <c r="X94" s="105">
        <f ca="1">SUMPRODUCT($T$4:T94,$U$4:U94,$V$4:V94)</f>
        <v>0.1591804523851387</v>
      </c>
    </row>
    <row r="95" spans="19:24" x14ac:dyDescent="0.25">
      <c r="S95" s="57" t="s">
        <v>173</v>
      </c>
      <c r="T95" s="89">
        <f ca="1">ForwardRate*SQRT(SUM($U$4:$U95))</f>
        <v>1.1989578808281798E-2</v>
      </c>
      <c r="U95" s="35">
        <v>0.25</v>
      </c>
      <c r="V95" s="41">
        <f ca="1">EXP(-ZeroRate*(SUM($U$4:U95)))</f>
        <v>0.79453360250333405</v>
      </c>
      <c r="W95" s="24">
        <f ca="1">SUMPRODUCT($U$4:U95,$V$4:V95)</f>
        <v>20.520967151353265</v>
      </c>
      <c r="X95" s="106">
        <f ca="1">SUMPRODUCT($T$4:T95,$U$4:U95,$V$4:V95)</f>
        <v>0.16156198319589915</v>
      </c>
    </row>
    <row r="96" spans="19:24" x14ac:dyDescent="0.25">
      <c r="S96" s="57"/>
      <c r="T96" s="88">
        <f ca="1">ForwardRate*SQRT(SUM($U$4:$U96))</f>
        <v>1.2054563451241194E-2</v>
      </c>
      <c r="U96" s="33">
        <v>0.25</v>
      </c>
      <c r="V96" s="40">
        <f ca="1">EXP(-ZeroRate*(SUM($U$4:U96)))</f>
        <v>0.79254974934677813</v>
      </c>
      <c r="W96" s="82">
        <f ca="1">SUMPRODUCT($U$4:U96,$V$4:V96)</f>
        <v>20.719104588689959</v>
      </c>
      <c r="X96" s="105">
        <f ca="1">SUMPRODUCT($T$4:T96,$U$4:U96,$V$4:V96)</f>
        <v>0.16395044350634067</v>
      </c>
    </row>
    <row r="97" spans="19:24" x14ac:dyDescent="0.25">
      <c r="S97" s="57"/>
      <c r="T97" s="88">
        <f ca="1">ForwardRate*SQRT(SUM($U$4:$U97))</f>
        <v>1.2119199643540824E-2</v>
      </c>
      <c r="U97" s="33">
        <v>0.25</v>
      </c>
      <c r="V97" s="40">
        <f ca="1">EXP(-ZeroRate*(SUM($U$4:U97)))</f>
        <v>0.79057084962873558</v>
      </c>
      <c r="W97" s="23">
        <f ca="1">SUMPRODUCT($U$4:U97,$V$4:V97)</f>
        <v>20.916747301097143</v>
      </c>
      <c r="X97" s="105">
        <f ca="1">SUMPRODUCT($T$4:T97,$U$4:U97,$V$4:V97)</f>
        <v>0.16634571499609424</v>
      </c>
    </row>
    <row r="98" spans="19:24" x14ac:dyDescent="0.25">
      <c r="S98" s="57"/>
      <c r="T98" s="88">
        <f ca="1">ForwardRate*SQRT(SUM($U$4:$U98))</f>
        <v>1.2183492931011205E-2</v>
      </c>
      <c r="U98" s="33">
        <v>0.25</v>
      </c>
      <c r="V98" s="40">
        <f ca="1">EXP(-ZeroRate*(SUM($U$4:U98)))</f>
        <v>0.78859689098107666</v>
      </c>
      <c r="W98" s="23">
        <f ca="1">SUMPRODUCT($U$4:U98,$V$4:V98)</f>
        <v>21.113896523842413</v>
      </c>
      <c r="X98" s="105">
        <f ca="1">SUMPRODUCT($T$4:T98,$U$4:U98,$V$4:V98)</f>
        <v>0.16874768115776559</v>
      </c>
    </row>
    <row r="99" spans="19:24" x14ac:dyDescent="0.25">
      <c r="S99" s="57" t="s">
        <v>174</v>
      </c>
      <c r="T99" s="89">
        <f ca="1">ForwardRate*SQRT(SUM($U$4:$U99))</f>
        <v>1.2247448713915889E-2</v>
      </c>
      <c r="U99" s="35">
        <v>0.25</v>
      </c>
      <c r="V99" s="41">
        <f ca="1">EXP(-ZeroRate*(SUM($U$4:U99)))</f>
        <v>0.78662786106655347</v>
      </c>
      <c r="W99" s="24">
        <f ca="1">SUMPRODUCT($U$4:U99,$V$4:V99)</f>
        <v>21.310553489109051</v>
      </c>
      <c r="X99" s="106">
        <f ca="1">SUMPRODUCT($T$4:T99,$U$4:U99,$V$4:V99)</f>
        <v>0.17115622725410309</v>
      </c>
    </row>
    <row r="100" spans="19:24" x14ac:dyDescent="0.25">
      <c r="S100" s="57"/>
      <c r="T100" s="88">
        <f ca="1">ForwardRate*SQRT(SUM($U$4:$U100))</f>
        <v>1.231107225224513E-2</v>
      </c>
      <c r="U100" s="33">
        <v>0.25</v>
      </c>
      <c r="V100" s="40">
        <f ca="1">EXP(-ZeroRate*(SUM($U$4:U100)))</f>
        <v>0.78466374757872248</v>
      </c>
      <c r="W100" s="82">
        <f ca="1">SUMPRODUCT($U$4:U100,$V$4:V100)</f>
        <v>21.50671942600373</v>
      </c>
      <c r="X100" s="105">
        <f ca="1">SUMPRODUCT($T$4:T100,$U$4:U100,$V$4:V100)</f>
        <v>0.17357124027664286</v>
      </c>
    </row>
    <row r="101" spans="19:24" x14ac:dyDescent="0.25">
      <c r="S101" s="57"/>
      <c r="T101" s="88">
        <f ca="1">ForwardRate*SQRT(SUM($U$4:$U101))</f>
        <v>1.2374368670764581E-2</v>
      </c>
      <c r="U101" s="33">
        <v>0.25</v>
      </c>
      <c r="V101" s="40">
        <f ca="1">EXP(-ZeroRate*(SUM($U$4:U101)))</f>
        <v>0.78270453824186814</v>
      </c>
      <c r="W101" s="23">
        <f ca="1">SUMPRODUCT($U$4:U101,$V$4:V101)</f>
        <v>21.702395560564199</v>
      </c>
      <c r="X101" s="105">
        <f ca="1">SUMPRODUCT($T$4:T101,$U$4:U101,$V$4:V101)</f>
        <v>0.17599260890576421</v>
      </c>
    </row>
    <row r="102" spans="19:24" x14ac:dyDescent="0.25">
      <c r="S102" s="57"/>
      <c r="T102" s="88">
        <f ca="1">ForwardRate*SQRT(SUM($U$4:$U102))</f>
        <v>1.243734296383275E-2</v>
      </c>
      <c r="U102" s="33">
        <v>0.25</v>
      </c>
      <c r="V102" s="40">
        <f ca="1">EXP(-ZeroRate*(SUM($U$4:U102)))</f>
        <v>0.78075022081092571</v>
      </c>
      <c r="W102" s="23">
        <f ca="1">SUMPRODUCT($U$4:U102,$V$4:V102)</f>
        <v>21.897583115766931</v>
      </c>
      <c r="X102" s="105">
        <f ca="1">SUMPRODUCT($T$4:T102,$U$4:U102,$V$4:V102)</f>
        <v>0.1784202234720926</v>
      </c>
    </row>
    <row r="103" spans="19:24" x14ac:dyDescent="0.25">
      <c r="S103" s="57" t="s">
        <v>163</v>
      </c>
      <c r="T103" s="89">
        <f ca="1">ForwardRate*SQRT(SUM($U$4:$U103))</f>
        <v>1.2500000000000001E-2</v>
      </c>
      <c r="U103" s="35">
        <v>0.25</v>
      </c>
      <c r="V103" s="41">
        <f ca="1">EXP(-ZeroRate*(SUM($U$4:U103)))</f>
        <v>0.77880078307140488</v>
      </c>
      <c r="W103" s="24">
        <f ca="1">SUMPRODUCT($U$4:U103,$V$4:V103)</f>
        <v>22.092283311534782</v>
      </c>
      <c r="X103" s="106">
        <f ca="1">SUMPRODUCT($T$4:T103,$U$4:U103,$V$4:V103)</f>
        <v>0.18085397591919075</v>
      </c>
    </row>
    <row r="104" spans="19:24" x14ac:dyDescent="0.25">
      <c r="S104" s="57"/>
      <c r="T104" s="88">
        <f ca="1">ForwardRate*SQRT(SUM($U$4:$U104))</f>
        <v>1.2562344526401113E-2</v>
      </c>
      <c r="U104" s="33">
        <v>0.25</v>
      </c>
      <c r="V104" s="40">
        <f ca="1">EXP(-ZeroRate*(SUM($U$4:U104)))</f>
        <v>0.77685621283931339</v>
      </c>
      <c r="W104" s="23">
        <f ca="1">SUMPRODUCT($U$4:U104,$V$4:V104)</f>
        <v>22.286497364744612</v>
      </c>
      <c r="X104" s="105">
        <f ca="1">SUMPRODUCT($T$4:T104,$U$4:U104,$V$4:V104)</f>
        <v>0.18329375976748141</v>
      </c>
    </row>
    <row r="105" spans="19:24" x14ac:dyDescent="0.25">
      <c r="S105" s="57"/>
      <c r="T105" s="88">
        <f ca="1">ForwardRate*SQRT(SUM($U$4:$U105))</f>
        <v>1.2624381172952597E-2</v>
      </c>
      <c r="U105" s="33">
        <v>0.25</v>
      </c>
      <c r="V105" s="40">
        <f ca="1">EXP(-ZeroRate*(SUM($U$4:U105)))</f>
        <v>0.77491649796108097</v>
      </c>
      <c r="W105" s="23">
        <f ca="1">SUMPRODUCT($U$4:U105,$V$4:V105)</f>
        <v>22.480226489234884</v>
      </c>
      <c r="X105" s="105">
        <f ca="1">SUMPRODUCT($T$4:T105,$U$4:U105,$V$4:V105)</f>
        <v>0.18573947007934896</v>
      </c>
    </row>
    <row r="106" spans="19:24" x14ac:dyDescent="0.25">
      <c r="S106" s="57"/>
      <c r="T106" s="88">
        <f ca="1">ForwardRate*SQRT(SUM($U$4:$U106))</f>
        <v>1.2686114456365274E-2</v>
      </c>
      <c r="U106" s="33">
        <v>0.25</v>
      </c>
      <c r="V106" s="40">
        <f ca="1">EXP(-ZeroRate*(SUM($U$4:U106)))</f>
        <v>0.77298162631348322</v>
      </c>
      <c r="W106" s="23">
        <f ca="1">SUMPRODUCT($U$4:U106,$V$4:V106)</f>
        <v>22.673471895813254</v>
      </c>
      <c r="X106" s="105">
        <f ca="1">SUMPRODUCT($T$4:T106,$U$4:U106,$V$4:V106)</f>
        <v>0.18819100342536901</v>
      </c>
    </row>
    <row r="107" spans="19:24" x14ac:dyDescent="0.25">
      <c r="S107" s="57" t="s">
        <v>175</v>
      </c>
      <c r="T107" s="89">
        <f ca="1">ForwardRate*SQRT(SUM($U$4:$U107))</f>
        <v>1.2747548783981962E-2</v>
      </c>
      <c r="U107" s="35">
        <v>0.25</v>
      </c>
      <c r="V107" s="41">
        <f ca="1">EXP(-ZeroRate*(SUM($U$4:U107)))</f>
        <v>0.77105158580356625</v>
      </c>
      <c r="W107" s="24">
        <f ca="1">SUMPRODUCT($U$4:U107,$V$4:V107)</f>
        <v>22.866234792264144</v>
      </c>
      <c r="X107" s="106">
        <f ca="1">SUMPRODUCT($T$4:T107,$U$4:U107,$V$4:V107)</f>
        <v>0.19064825785161843</v>
      </c>
    </row>
    <row r="108" spans="19:24" x14ac:dyDescent="0.25">
      <c r="S108" s="57"/>
      <c r="T108" s="88">
        <f ca="1">ForwardRate*SQRT(SUM($U$4:$U108))</f>
        <v>1.2808688457449497E-2</v>
      </c>
      <c r="U108" s="33">
        <v>0.25</v>
      </c>
      <c r="V108" s="40">
        <f ca="1">EXP(-ZeroRate*(SUM($U$4:U108)))</f>
        <v>0.76912636436857051</v>
      </c>
      <c r="W108" s="82">
        <f ca="1">SUMPRODUCT($U$4:U108,$V$4:V108)</f>
        <v>23.058516383356288</v>
      </c>
      <c r="X108" s="105">
        <f ca="1">SUMPRODUCT($T$4:T108,$U$4:U108,$V$4:V108)</f>
        <v>0.19311113284802039</v>
      </c>
    </row>
    <row r="109" spans="19:24" x14ac:dyDescent="0.25">
      <c r="S109" s="57"/>
      <c r="T109" s="88">
        <f ca="1">ForwardRate*SQRT(SUM($U$4:$U109))</f>
        <v>1.2869537676233752E-2</v>
      </c>
      <c r="U109" s="33">
        <v>0.25</v>
      </c>
      <c r="V109" s="40">
        <f ca="1">EXP(-ZeroRate*(SUM($U$4:U109)))</f>
        <v>0.76720594997585567</v>
      </c>
      <c r="W109" s="23">
        <f ca="1">SUMPRODUCT($U$4:U109,$V$4:V109)</f>
        <v>23.250317870850253</v>
      </c>
      <c r="X109" s="105">
        <f ca="1">SUMPRODUCT($T$4:T109,$U$4:U109,$V$4:V109)</f>
        <v>0.19557952931768163</v>
      </c>
    </row>
    <row r="110" spans="19:24" x14ac:dyDescent="0.25">
      <c r="S110" s="57"/>
      <c r="T110" s="88">
        <f ca="1">ForwardRate*SQRT(SUM($U$4:$U110))</f>
        <v>1.2930100540985753E-2</v>
      </c>
      <c r="U110" s="33">
        <v>0.25</v>
      </c>
      <c r="V110" s="40">
        <f ca="1">EXP(-ZeroRate*(SUM($U$4:U110)))</f>
        <v>0.7652903306228257</v>
      </c>
      <c r="W110" s="23">
        <f ca="1">SUMPRODUCT($U$4:U110,$V$4:V110)</f>
        <v>23.441640453505961</v>
      </c>
      <c r="X110" s="105">
        <f ca="1">SUMPRODUCT($T$4:T110,$U$4:U110,$V$4:V110)</f>
        <v>0.19805334954718098</v>
      </c>
    </row>
    <row r="111" spans="19:24" x14ac:dyDescent="0.25">
      <c r="S111" s="57" t="s">
        <v>176</v>
      </c>
      <c r="T111" s="89">
        <f ca="1">ForwardRate*SQRT(SUM($U$4:$U111))</f>
        <v>1.299038105676658E-2</v>
      </c>
      <c r="U111" s="35">
        <v>0.25</v>
      </c>
      <c r="V111" s="41">
        <f ca="1">EXP(-ZeroRate*(SUM($U$4:U111)))</f>
        <v>0.76337949433685315</v>
      </c>
      <c r="W111" s="24">
        <f ca="1">SUMPRODUCT($U$4:U111,$V$4:V111)</f>
        <v>23.632485327090176</v>
      </c>
      <c r="X111" s="106">
        <f ca="1">SUMPRODUCT($T$4:T111,$U$4:U111,$V$4:V111)</f>
        <v>0.20053249717777036</v>
      </c>
    </row>
    <row r="112" spans="19:24" x14ac:dyDescent="0.25">
      <c r="S112" s="57"/>
      <c r="T112" s="88">
        <f ca="1">ForwardRate*SQRT(SUM($U$4:$U112))</f>
        <v>1.3050383136138188E-2</v>
      </c>
      <c r="U112" s="33">
        <v>0.25</v>
      </c>
      <c r="V112" s="40">
        <f ca="1">EXP(-ZeroRate*(SUM($U$4:U112)))</f>
        <v>0.76147342917520522</v>
      </c>
      <c r="W112" s="82">
        <f ca="1">SUMPRODUCT($U$4:U112,$V$4:V112)</f>
        <v>23.822853684383979</v>
      </c>
      <c r="X112" s="105">
        <f ca="1">SUMPRODUCT($T$4:T112,$U$4:U112,$V$4:V112)</f>
        <v>0.2030168771774517</v>
      </c>
    </row>
    <row r="113" spans="19:24" x14ac:dyDescent="0.25">
      <c r="S113" s="57"/>
      <c r="T113" s="88">
        <f ca="1">ForwardRate*SQRT(SUM($U$4:$U113))</f>
        <v>1.3110110602126895E-2</v>
      </c>
      <c r="U113" s="33">
        <v>0.25</v>
      </c>
      <c r="V113" s="40">
        <f ca="1">EXP(-ZeroRate*(SUM($U$4:U113)))</f>
        <v>0.75957212322496848</v>
      </c>
      <c r="W113" s="23">
        <f ca="1">SUMPRODUCT($U$4:U113,$V$4:V113)</f>
        <v>24.012746715190222</v>
      </c>
      <c r="X113" s="105">
        <f ca="1">SUMPRODUCT($T$4:T113,$U$4:U113,$V$4:V113)</f>
        <v>0.20550639581389463</v>
      </c>
    </row>
    <row r="114" spans="19:24" x14ac:dyDescent="0.25">
      <c r="S114" s="57"/>
      <c r="T114" s="88">
        <f ca="1">ForwardRate*SQRT(SUM($U$4:$U114))</f>
        <v>1.3169567191065924E-2</v>
      </c>
      <c r="U114" s="33">
        <v>0.25</v>
      </c>
      <c r="V114" s="40">
        <f ca="1">EXP(-ZeroRate*(SUM($U$4:U114)))</f>
        <v>0.75767556460297436</v>
      </c>
      <c r="W114" s="23">
        <f ca="1">SUMPRODUCT($U$4:U114,$V$4:V114)</f>
        <v>24.202165606340966</v>
      </c>
      <c r="X114" s="105">
        <f ca="1">SUMPRODUCT($T$4:T114,$U$4:U114,$V$4:V114)</f>
        <v>0.20800096062816154</v>
      </c>
    </row>
    <row r="115" spans="19:24" x14ac:dyDescent="0.25">
      <c r="S115" s="57" t="s">
        <v>177</v>
      </c>
      <c r="T115" s="89">
        <f ca="1">ForwardRate*SQRT(SUM($U$4:$U115))</f>
        <v>1.3228756555322954E-2</v>
      </c>
      <c r="U115" s="35">
        <v>0.25</v>
      </c>
      <c r="V115" s="41">
        <f ca="1">EXP(-ZeroRate*(SUM($U$4:U115)))</f>
        <v>0.75578374145572547</v>
      </c>
      <c r="W115" s="24">
        <f ca="1">SUMPRODUCT($U$4:U115,$V$4:V115)</f>
        <v>24.391111541704898</v>
      </c>
      <c r="X115" s="106">
        <f ca="1">SUMPRODUCT($T$4:T115,$U$4:U115,$V$4:V115)</f>
        <v>0.21050048040920877</v>
      </c>
    </row>
    <row r="116" spans="19:24" x14ac:dyDescent="0.25">
      <c r="S116" s="57"/>
      <c r="T116" s="88">
        <f ca="1">ForwardRate*SQRT(SUM($U$4:$U116))</f>
        <v>1.3287682265918312E-2</v>
      </c>
      <c r="U116" s="33">
        <v>0.25</v>
      </c>
      <c r="V116" s="40">
        <f ca="1">EXP(-ZeroRate*(SUM($U$4:U116)))</f>
        <v>0.75389664195932082</v>
      </c>
      <c r="W116" s="82">
        <f ca="1">SUMPRODUCT($U$4:U116,$V$4:V116)</f>
        <v>24.579585702194727</v>
      </c>
      <c r="X116" s="105">
        <f ca="1">SUMPRODUCT($T$4:T116,$U$4:U116,$V$4:V116)</f>
        <v>0.21300486516913333</v>
      </c>
    </row>
    <row r="117" spans="19:24" x14ac:dyDescent="0.25">
      <c r="S117" s="57"/>
      <c r="T117" s="88">
        <f ca="1">ForwardRate*SQRT(SUM($U$4:$U117))</f>
        <v>1.334634781503914E-2</v>
      </c>
      <c r="U117" s="33">
        <v>0.25</v>
      </c>
      <c r="V117" s="40">
        <f ca="1">EXP(-ZeroRate*(SUM($U$4:U117)))</f>
        <v>0.75201425431938262</v>
      </c>
      <c r="W117" s="23">
        <f ca="1">SUMPRODUCT($U$4:U117,$V$4:V117)</f>
        <v>24.767589265774571</v>
      </c>
      <c r="X117" s="105">
        <f ca="1">SUMPRODUCT($T$4:T117,$U$4:U117,$V$4:V117)</f>
        <v>0.21551402611913678</v>
      </c>
    </row>
    <row r="118" spans="19:24" x14ac:dyDescent="0.25">
      <c r="S118" s="57"/>
      <c r="T118" s="88">
        <f ca="1">ForwardRate*SQRT(SUM($U$4:$U118))</f>
        <v>1.340475661845451E-2</v>
      </c>
      <c r="U118" s="33">
        <v>0.25</v>
      </c>
      <c r="V118" s="40">
        <f ca="1">EXP(-ZeroRate*(SUM($U$4:U118)))</f>
        <v>0.75013656677098184</v>
      </c>
      <c r="W118" s="23">
        <f ca="1">SUMPRODUCT($U$4:U118,$V$4:V118)</f>
        <v>24.955123407467315</v>
      </c>
      <c r="X118" s="105">
        <f ca="1">SUMPRODUCT($T$4:T118,$U$4:U118,$V$4:V118)</f>
        <v>0.21802787564617879</v>
      </c>
    </row>
    <row r="119" spans="19:24" x14ac:dyDescent="0.25">
      <c r="S119" s="57" t="s">
        <v>178</v>
      </c>
      <c r="T119" s="89">
        <f ca="1">ForwardRate*SQRT(SUM($U$4:$U119))</f>
        <v>1.3462912017836259E-2</v>
      </c>
      <c r="U119" s="35">
        <v>0.25</v>
      </c>
      <c r="V119" s="41">
        <f ca="1">EXP(-ZeroRate*(SUM($U$4:U119)))</f>
        <v>0.74826356757856527</v>
      </c>
      <c r="W119" s="24">
        <f ca="1">SUMPRODUCT($U$4:U119,$V$4:V119)</f>
        <v>25.142189299361956</v>
      </c>
      <c r="X119" s="106">
        <f ca="1">SUMPRODUCT($T$4:T119,$U$4:U119,$V$4:V119)</f>
        <v>0.22054632729029441</v>
      </c>
    </row>
    <row r="120" spans="19:24" x14ac:dyDescent="0.25">
      <c r="S120" s="57"/>
      <c r="T120" s="88">
        <f ca="1">ForwardRate*SQRT(SUM($U$4:$U120))</f>
        <v>1.3520817282989961E-2</v>
      </c>
      <c r="U120" s="33">
        <v>0.25</v>
      </c>
      <c r="V120" s="40">
        <f ca="1">EXP(-ZeroRate*(SUM($U$4:U120)))</f>
        <v>0.74639524503588173</v>
      </c>
      <c r="W120" s="82">
        <f ca="1">SUMPRODUCT($U$4:U120,$V$4:V120)</f>
        <v>25.328788110620927</v>
      </c>
      <c r="X120" s="105">
        <f ca="1">SUMPRODUCT($T$4:T120,$U$4:U120,$V$4:V120)</f>
        <v>0.22306929572255008</v>
      </c>
    </row>
    <row r="121" spans="19:24" x14ac:dyDescent="0.25">
      <c r="S121" s="57"/>
      <c r="T121" s="88">
        <f ca="1">ForwardRate*SQRT(SUM($U$4:$U121))</f>
        <v>1.357847561400027E-2</v>
      </c>
      <c r="U121" s="33">
        <v>0.25</v>
      </c>
      <c r="V121" s="40">
        <f ca="1">EXP(-ZeroRate*(SUM($U$4:U121)))</f>
        <v>0.74453158746590942</v>
      </c>
      <c r="W121" s="23">
        <f ca="1">SUMPRODUCT($U$4:U121,$V$4:V121)</f>
        <v>25.514921007487406</v>
      </c>
      <c r="X121" s="105">
        <f ca="1">SUMPRODUCT($T$4:T121,$U$4:U121,$V$4:V121)</f>
        <v>0.22559669672361476</v>
      </c>
    </row>
    <row r="122" spans="19:24" x14ac:dyDescent="0.25">
      <c r="S122" s="57"/>
      <c r="T122" s="88">
        <f ca="1">ForwardRate*SQRT(SUM($U$4:$U122))</f>
        <v>1.3635890143294643E-2</v>
      </c>
      <c r="U122" s="33">
        <v>0.25</v>
      </c>
      <c r="V122" s="40">
        <f ca="1">EXP(-ZeroRate*(SUM($U$4:U122)))</f>
        <v>0.74267258322078233</v>
      </c>
      <c r="W122" s="23">
        <f ca="1">SUMPRODUCT($U$4:U122,$V$4:V122)</f>
        <v>25.700589153292601</v>
      </c>
      <c r="X122" s="105">
        <f ca="1">SUMPRODUCT($T$4:T122,$U$4:U122,$V$4:V122)</f>
        <v>0.22812844716292363</v>
      </c>
    </row>
    <row r="123" spans="19:24" x14ac:dyDescent="0.25">
      <c r="S123" s="57" t="s">
        <v>164</v>
      </c>
      <c r="T123" s="89">
        <f ca="1">ForwardRate*SQRT(SUM($U$4:$U123))</f>
        <v>1.3693063937629153E-2</v>
      </c>
      <c r="U123" s="35">
        <v>0.25</v>
      </c>
      <c r="V123" s="41">
        <f ca="1">EXP(-ZeroRate*(SUM($U$4:U123)))</f>
        <v>0.74081822068171788</v>
      </c>
      <c r="W123" s="24">
        <f ca="1">SUMPRODUCT($U$4:U123,$V$4:V123)</f>
        <v>25.88579370846303</v>
      </c>
      <c r="X123" s="106">
        <f ca="1">SUMPRODUCT($T$4:T123,$U$4:U123,$V$4:V123)</f>
        <v>0.23066446497841248</v>
      </c>
    </row>
  </sheetData>
  <mergeCells count="27">
    <mergeCell ref="L5:L6"/>
    <mergeCell ref="D5:D6"/>
    <mergeCell ref="E5:E6"/>
    <mergeCell ref="F5:F6"/>
    <mergeCell ref="G5:G6"/>
    <mergeCell ref="H5:H6"/>
    <mergeCell ref="B20:C20"/>
    <mergeCell ref="B21:C21"/>
    <mergeCell ref="B22:C22"/>
    <mergeCell ref="B23:C23"/>
    <mergeCell ref="B24:C24"/>
    <mergeCell ref="B18:C18"/>
    <mergeCell ref="B17:C17"/>
    <mergeCell ref="J5:J6"/>
    <mergeCell ref="K5:K6"/>
    <mergeCell ref="B19:C19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B5:C6"/>
  </mergeCells>
  <dataValidations count="2">
    <dataValidation type="list" allowBlank="1" showInputMessage="1" showErrorMessage="1" sqref="D7:D24" xr:uid="{00000000-0002-0000-0300-000000000000}">
      <formula1>"PAY,RECEIVE"</formula1>
    </dataValidation>
    <dataValidation type="list" allowBlank="1" showInputMessage="1" showErrorMessage="1" sqref="B3" xr:uid="{00000000-0002-0000-0300-000001000000}">
      <formula1>"TRUE,FALSE"</formula1>
    </dataValidation>
  </dataValidations>
  <pageMargins left="0.7" right="0.7" top="0.75" bottom="0.75" header="0.3" footer="0.3"/>
  <pageSetup paperSize="9" orientation="portrait" r:id="rId1"/>
  <ignoredErrors>
    <ignoredError sqref="P5:P62" formulaRange="1"/>
  </ignoredError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T29"/>
  <sheetViews>
    <sheetView showGridLines="0" zoomScaleNormal="100" workbookViewId="0"/>
  </sheetViews>
  <sheetFormatPr defaultRowHeight="15" x14ac:dyDescent="0.25"/>
  <cols>
    <col min="3" max="7" width="10.140625" bestFit="1" customWidth="1"/>
    <col min="15" max="20" width="9.140625" customWidth="1"/>
  </cols>
  <sheetData>
    <row r="2" spans="2:20" x14ac:dyDescent="0.25">
      <c r="B2" s="157" t="s">
        <v>229</v>
      </c>
      <c r="J2" s="158" t="s">
        <v>268</v>
      </c>
      <c r="K2" s="49"/>
    </row>
    <row r="3" spans="2:20" x14ac:dyDescent="0.25">
      <c r="B3" s="50" t="s">
        <v>230</v>
      </c>
      <c r="J3" s="159" t="s">
        <v>231</v>
      </c>
      <c r="K3" s="49"/>
    </row>
    <row r="4" spans="2:20" x14ac:dyDescent="0.25">
      <c r="J4" s="1"/>
      <c r="K4" s="49"/>
    </row>
    <row r="5" spans="2:20" ht="18" x14ac:dyDescent="0.25">
      <c r="C5" s="1" t="s">
        <v>232</v>
      </c>
      <c r="D5" s="1" t="s">
        <v>233</v>
      </c>
      <c r="E5" s="1" t="s">
        <v>234</v>
      </c>
      <c r="F5" s="1" t="s">
        <v>235</v>
      </c>
      <c r="G5" s="1" t="s">
        <v>236</v>
      </c>
      <c r="J5" s="196">
        <v>1E-4</v>
      </c>
      <c r="L5" s="1"/>
    </row>
    <row r="6" spans="2:20" ht="18" x14ac:dyDescent="0.25">
      <c r="B6" s="1" t="s">
        <v>237</v>
      </c>
      <c r="C6" s="202">
        <v>1</v>
      </c>
      <c r="D6" s="203">
        <v>0</v>
      </c>
      <c r="E6" s="203">
        <v>0</v>
      </c>
      <c r="F6" s="203">
        <v>0</v>
      </c>
      <c r="G6" s="204">
        <v>0</v>
      </c>
      <c r="L6" s="1"/>
      <c r="N6" s="160"/>
      <c r="O6" s="160"/>
      <c r="P6" s="160"/>
      <c r="Q6" s="160"/>
      <c r="R6" s="160"/>
      <c r="S6" s="160"/>
      <c r="T6" s="195"/>
    </row>
    <row r="7" spans="2:20" ht="18" x14ac:dyDescent="0.25">
      <c r="B7" s="1" t="s">
        <v>238</v>
      </c>
      <c r="C7" s="205">
        <v>-1.013100581860171</v>
      </c>
      <c r="D7" s="206">
        <v>2.0131005818601713</v>
      </c>
      <c r="E7" s="162">
        <v>0</v>
      </c>
      <c r="F7" s="162">
        <v>0</v>
      </c>
      <c r="G7" s="207">
        <v>0</v>
      </c>
      <c r="J7" s="161" t="s">
        <v>243</v>
      </c>
      <c r="K7" s="162"/>
      <c r="L7" s="1"/>
      <c r="M7" s="162"/>
      <c r="N7" s="162"/>
      <c r="Q7" s="162"/>
      <c r="S7" s="160"/>
      <c r="T7" s="195"/>
    </row>
    <row r="8" spans="2:20" ht="18" x14ac:dyDescent="0.25">
      <c r="B8" s="1" t="s">
        <v>239</v>
      </c>
      <c r="C8" s="205">
        <v>1.6865017081063214E-16</v>
      </c>
      <c r="D8" s="206">
        <v>-2.0381313856749337</v>
      </c>
      <c r="E8" s="206">
        <v>3.0381313856749337</v>
      </c>
      <c r="F8" s="162">
        <v>0</v>
      </c>
      <c r="G8" s="207">
        <v>0</v>
      </c>
      <c r="J8" s="163" t="s">
        <v>244</v>
      </c>
      <c r="K8" s="162"/>
      <c r="L8" s="162"/>
      <c r="M8" s="162"/>
      <c r="N8" s="162"/>
      <c r="Q8" s="162"/>
      <c r="S8" s="160"/>
      <c r="T8" s="195"/>
    </row>
    <row r="9" spans="2:20" ht="18" x14ac:dyDescent="0.25">
      <c r="B9" s="1" t="s">
        <v>240</v>
      </c>
      <c r="C9" s="205">
        <v>5.5511151231257852E-17</v>
      </c>
      <c r="D9" s="206">
        <v>0</v>
      </c>
      <c r="E9" s="206">
        <v>-3.0769983737932272</v>
      </c>
      <c r="F9" s="206">
        <v>4.0769983737932272</v>
      </c>
      <c r="G9" s="207">
        <v>0</v>
      </c>
      <c r="J9" s="49"/>
      <c r="K9" s="162"/>
      <c r="L9" s="162"/>
      <c r="M9" s="162"/>
      <c r="N9" s="162"/>
      <c r="Q9" s="162"/>
      <c r="S9" s="160"/>
      <c r="T9" s="195"/>
    </row>
    <row r="10" spans="2:20" ht="18" x14ac:dyDescent="0.25">
      <c r="B10" s="1" t="s">
        <v>241</v>
      </c>
      <c r="C10" s="208">
        <v>-2.2935090300213447E-16</v>
      </c>
      <c r="D10" s="209">
        <v>5.697241084667845E-16</v>
      </c>
      <c r="E10" s="209">
        <v>-5.697241084667845E-16</v>
      </c>
      <c r="F10" s="209">
        <v>-4.1316185651899975</v>
      </c>
      <c r="G10" s="210">
        <v>5.1316185651899975</v>
      </c>
      <c r="K10" s="1" t="s">
        <v>232</v>
      </c>
      <c r="L10" s="1" t="s">
        <v>233</v>
      </c>
      <c r="M10" s="1" t="s">
        <v>234</v>
      </c>
      <c r="N10" s="1" t="s">
        <v>235</v>
      </c>
      <c r="O10" s="1" t="s">
        <v>236</v>
      </c>
      <c r="P10" s="18" t="s">
        <v>250</v>
      </c>
      <c r="S10" s="160"/>
      <c r="T10" s="195"/>
    </row>
    <row r="11" spans="2:20" ht="18" x14ac:dyDescent="0.25">
      <c r="J11" s="1" t="s">
        <v>251</v>
      </c>
      <c r="K11" s="167">
        <f t="array" ref="K11:O11">MMULT(C16:G16,$C$6:$G$10)*$J$5</f>
        <v>98.228077410510949</v>
      </c>
      <c r="L11" s="168">
        <v>0</v>
      </c>
      <c r="M11" s="168">
        <v>0</v>
      </c>
      <c r="N11" s="168">
        <v>0</v>
      </c>
      <c r="O11" s="169">
        <v>0</v>
      </c>
      <c r="P11" s="170">
        <v>98.228077410510949</v>
      </c>
      <c r="Q11" s="163" t="s">
        <v>252</v>
      </c>
      <c r="S11" s="160"/>
    </row>
    <row r="12" spans="2:20" ht="18" x14ac:dyDescent="0.25">
      <c r="B12" s="157" t="s">
        <v>242</v>
      </c>
      <c r="F12" s="197"/>
      <c r="J12" s="162" t="s">
        <v>253</v>
      </c>
      <c r="K12" s="175">
        <f t="array" ref="K12:O12">MMULT(C17:G17,$C$6:$G$10)*$J$5</f>
        <v>-1.1641532182693482E-14</v>
      </c>
      <c r="L12" s="176">
        <v>195.18595027062989</v>
      </c>
      <c r="M12" s="176">
        <v>0</v>
      </c>
      <c r="N12" s="176">
        <v>0</v>
      </c>
      <c r="O12" s="177">
        <v>0</v>
      </c>
      <c r="P12" s="170">
        <v>195.18595027062989</v>
      </c>
      <c r="Q12" s="163" t="s">
        <v>254</v>
      </c>
    </row>
    <row r="13" spans="2:20" ht="18" x14ac:dyDescent="0.25">
      <c r="B13" s="50" t="s">
        <v>269</v>
      </c>
      <c r="J13" s="162" t="s">
        <v>255</v>
      </c>
      <c r="K13" s="182">
        <f t="array" ref="K13:O13">MMULT(C18:G18,$C$6:$G$10)*$J$5</f>
        <v>-4.2056521647204485E-14</v>
      </c>
      <c r="L13" s="183">
        <v>0</v>
      </c>
      <c r="M13" s="183">
        <v>290.9530591246027</v>
      </c>
      <c r="N13" s="183">
        <v>0</v>
      </c>
      <c r="O13" s="184">
        <v>0</v>
      </c>
      <c r="P13" s="170">
        <v>290.95305912460276</v>
      </c>
      <c r="Q13" s="163" t="s">
        <v>256</v>
      </c>
    </row>
    <row r="14" spans="2:20" ht="18" x14ac:dyDescent="0.25">
      <c r="B14" s="49"/>
      <c r="J14" s="162" t="s">
        <v>257</v>
      </c>
      <c r="K14" s="175">
        <f t="array" ref="K14:O14">MMULT(C19:G19,$C$6:$G$10)*$J$5</f>
        <v>9.7585988944920791E-15</v>
      </c>
      <c r="L14" s="176">
        <v>0</v>
      </c>
      <c r="M14" s="176">
        <v>0</v>
      </c>
      <c r="N14" s="176">
        <v>385.51048937957063</v>
      </c>
      <c r="O14" s="177">
        <v>0</v>
      </c>
      <c r="P14" s="170">
        <v>385.51048937957069</v>
      </c>
      <c r="Q14" s="163" t="s">
        <v>258</v>
      </c>
    </row>
    <row r="15" spans="2:20" ht="18" x14ac:dyDescent="0.25">
      <c r="C15" s="1" t="s">
        <v>245</v>
      </c>
      <c r="D15" s="1" t="s">
        <v>246</v>
      </c>
      <c r="E15" s="1" t="s">
        <v>247</v>
      </c>
      <c r="F15" s="1" t="s">
        <v>248</v>
      </c>
      <c r="G15" s="1" t="s">
        <v>249</v>
      </c>
      <c r="J15" s="162" t="s">
        <v>259</v>
      </c>
      <c r="K15" s="182">
        <f t="array" ref="K15:O15">MMULT(C20:G20,$C$6:$G$10)*$J$5</f>
        <v>-1.1641532182693487E-14</v>
      </c>
      <c r="L15" s="183">
        <v>5.31594619398922E-14</v>
      </c>
      <c r="M15" s="183">
        <v>-5.31594619398922E-14</v>
      </c>
      <c r="N15" s="183">
        <v>-4.6566128730773928E-14</v>
      </c>
      <c r="O15" s="184">
        <v>478.81786596742916</v>
      </c>
      <c r="P15" s="170">
        <v>478.81786596742916</v>
      </c>
      <c r="Q15" s="163" t="s">
        <v>260</v>
      </c>
    </row>
    <row r="16" spans="2:20" ht="18" x14ac:dyDescent="0.25">
      <c r="B16" s="1" t="s">
        <v>251</v>
      </c>
      <c r="C16" s="164">
        <v>982280.77410510939</v>
      </c>
      <c r="D16" s="165">
        <v>0</v>
      </c>
      <c r="E16" s="165">
        <v>0</v>
      </c>
      <c r="F16" s="165">
        <v>0</v>
      </c>
      <c r="G16" s="166">
        <v>0</v>
      </c>
      <c r="J16" s="162" t="s">
        <v>261</v>
      </c>
      <c r="K16" s="175">
        <f t="array" ref="K16:O16">MMULT(C21:G21,$C$6:$G$10)*$J$5</f>
        <v>-2.1400131077185566E-14</v>
      </c>
      <c r="L16" s="176">
        <v>5.31594619398922E-14</v>
      </c>
      <c r="M16" s="176">
        <v>-5.31594619398922E-14</v>
      </c>
      <c r="N16" s="176">
        <v>-385.51048937957063</v>
      </c>
      <c r="O16" s="177">
        <v>478.81786596742916</v>
      </c>
      <c r="P16" s="170">
        <v>93.307376587858471</v>
      </c>
      <c r="Q16" s="163" t="s">
        <v>262</v>
      </c>
    </row>
    <row r="17" spans="2:17" ht="18" x14ac:dyDescent="0.25">
      <c r="B17" s="162" t="s">
        <v>253</v>
      </c>
      <c r="C17" s="171">
        <v>982280.77410510939</v>
      </c>
      <c r="D17" s="172">
        <v>969578.7286011891</v>
      </c>
      <c r="E17" s="173">
        <v>0</v>
      </c>
      <c r="F17" s="173">
        <v>0</v>
      </c>
      <c r="G17" s="174">
        <v>0</v>
      </c>
      <c r="J17" s="162" t="s">
        <v>263</v>
      </c>
      <c r="K17" s="191">
        <f t="array" ref="K17:O17">MMULT(C22:G22,$C$6:$G$10)*$J$5</f>
        <v>-9.4146664410070419E-16</v>
      </c>
      <c r="L17" s="192">
        <v>2.65797309699461E-14</v>
      </c>
      <c r="M17" s="192">
        <v>-2.65797309699461E-14</v>
      </c>
      <c r="N17" s="192">
        <v>192.75524468978529</v>
      </c>
      <c r="O17" s="193">
        <v>239.40893298371458</v>
      </c>
      <c r="P17" s="170">
        <v>432.16417767349992</v>
      </c>
      <c r="Q17" s="163" t="s">
        <v>265</v>
      </c>
    </row>
    <row r="18" spans="2:17" ht="18" x14ac:dyDescent="0.25">
      <c r="B18" s="162" t="s">
        <v>255</v>
      </c>
      <c r="C18" s="178">
        <v>982280.77410510893</v>
      </c>
      <c r="D18" s="179">
        <v>969578.7286011891</v>
      </c>
      <c r="E18" s="179">
        <v>957671.08853972843</v>
      </c>
      <c r="F18" s="180">
        <v>0</v>
      </c>
      <c r="G18" s="181">
        <v>0</v>
      </c>
    </row>
    <row r="19" spans="2:17" ht="18" x14ac:dyDescent="0.25">
      <c r="B19" s="162" t="s">
        <v>257</v>
      </c>
      <c r="C19" s="171">
        <v>982280.77410510939</v>
      </c>
      <c r="D19" s="172">
        <v>969578.7286011891</v>
      </c>
      <c r="E19" s="172">
        <v>957671.08853972843</v>
      </c>
      <c r="F19" s="172">
        <v>945574.30254967895</v>
      </c>
      <c r="G19" s="174">
        <v>0</v>
      </c>
      <c r="N19" s="160"/>
      <c r="O19" s="160"/>
    </row>
    <row r="20" spans="2:17" ht="18" x14ac:dyDescent="0.25">
      <c r="B20" s="162" t="s">
        <v>259</v>
      </c>
      <c r="C20" s="178">
        <v>982280.77410510939</v>
      </c>
      <c r="D20" s="179">
        <v>969578.7286011891</v>
      </c>
      <c r="E20" s="179">
        <v>957671.08853972843</v>
      </c>
      <c r="F20" s="179">
        <v>945574.30254967895</v>
      </c>
      <c r="G20" s="185">
        <v>933073.76587858482</v>
      </c>
    </row>
    <row r="21" spans="2:17" ht="18" x14ac:dyDescent="0.25">
      <c r="B21" s="162" t="s">
        <v>261</v>
      </c>
      <c r="C21" s="171">
        <v>0</v>
      </c>
      <c r="D21" s="172">
        <v>0</v>
      </c>
      <c r="E21" s="172">
        <v>0</v>
      </c>
      <c r="F21" s="172">
        <v>0</v>
      </c>
      <c r="G21" s="186">
        <v>933073.76587858482</v>
      </c>
      <c r="H21" s="187" t="s">
        <v>191</v>
      </c>
    </row>
    <row r="22" spans="2:17" ht="18" x14ac:dyDescent="0.25">
      <c r="B22" s="162" t="s">
        <v>263</v>
      </c>
      <c r="C22" s="188">
        <v>982280.77410510939</v>
      </c>
      <c r="D22" s="189">
        <v>969578.7286011891</v>
      </c>
      <c r="E22" s="189">
        <v>957671.08853972843</v>
      </c>
      <c r="F22" s="189">
        <v>945574.30254967895</v>
      </c>
      <c r="G22" s="190">
        <v>466536.88293929241</v>
      </c>
      <c r="H22" s="187" t="s">
        <v>264</v>
      </c>
      <c r="I22" s="187"/>
      <c r="K22" s="93"/>
      <c r="L22" s="93"/>
      <c r="M22" s="93"/>
      <c r="N22" s="21"/>
      <c r="O22" s="21"/>
    </row>
    <row r="23" spans="2:17" x14ac:dyDescent="0.25">
      <c r="I23" s="187"/>
    </row>
    <row r="25" spans="2:17" x14ac:dyDescent="0.25">
      <c r="B25" s="194" t="s">
        <v>266</v>
      </c>
    </row>
    <row r="26" spans="2:17" x14ac:dyDescent="0.25">
      <c r="B26" s="187" t="s">
        <v>267</v>
      </c>
    </row>
    <row r="28" spans="2:17" ht="17.25" x14ac:dyDescent="0.25">
      <c r="B28" s="198" t="s">
        <v>271</v>
      </c>
    </row>
    <row r="29" spans="2:17" x14ac:dyDescent="0.25">
      <c r="B29" t="s">
        <v>270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Swap Trade</vt:lpstr>
      <vt:lpstr>Cpn Schedules</vt:lpstr>
      <vt:lpstr>Calculations</vt:lpstr>
      <vt:lpstr>Low Latency Pricing</vt:lpstr>
      <vt:lpstr>Low Latency Risk</vt:lpstr>
      <vt:lpstr>FixedLeg</vt:lpstr>
      <vt:lpstr>FloatLeg</vt:lpstr>
      <vt:lpstr>ForwardRate</vt:lpstr>
      <vt:lpstr>InputForwardRate</vt:lpstr>
      <vt:lpstr>InputZeroRate</vt:lpstr>
      <vt:lpstr>Randomize</vt:lpstr>
      <vt:lpstr>ZeroRate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2022-05-27T08:58:22Z</dcterms:created>
  <dcterms:modified xsi:type="dcterms:W3CDTF">2023-02-25T14:46:52Z</dcterms:modified>
</cp:coreProperties>
</file>