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ize odevleri\"/>
    </mc:Choice>
  </mc:AlternateContent>
  <bookViews>
    <workbookView xWindow="0" yWindow="0" windowWidth="23040" windowHeight="10644"/>
  </bookViews>
  <sheets>
    <sheet name="Sheet1" sheetId="1" r:id="rId1"/>
    <sheet name="Sheet2" sheetId="2" r:id="rId2"/>
    <sheet name="Sheet3" sheetId="3" r:id="rId3"/>
  </sheets>
  <definedNames>
    <definedName name="alpha">Sheet1!$B$23</definedName>
    <definedName name="fcr">Sheet1!$L$9</definedName>
    <definedName name="m">Sheet1!$M$15</definedName>
    <definedName name="n">Sheet1!$B$22</definedName>
    <definedName name="p">Sheet1!$B$24</definedName>
    <definedName name="sinv">Sheet1!$J$26:$K$27</definedName>
    <definedName name="tcr">Sheet1!$I$9</definedName>
  </definedNames>
  <calcPr calcId="162913"/>
</workbook>
</file>

<file path=xl/calcChain.xml><?xml version="1.0" encoding="utf-8"?>
<calcChain xmlns="http://schemas.openxmlformats.org/spreadsheetml/2006/main">
  <c r="J13" i="1" l="1"/>
  <c r="J14" i="1"/>
  <c r="J24" i="1" l="1"/>
  <c r="K23" i="1"/>
  <c r="K24" i="1"/>
  <c r="J23" i="1"/>
  <c r="E22" i="1" l="1"/>
  <c r="D22" i="1"/>
  <c r="I4" i="1" l="1"/>
  <c r="B22" i="1"/>
  <c r="I6" i="1" l="1"/>
  <c r="J9" i="1"/>
  <c r="K9" i="1"/>
  <c r="I9" i="1"/>
  <c r="H4" i="1"/>
  <c r="J26" i="1" l="1" a="1"/>
  <c r="H6" i="1"/>
  <c r="L9" i="1"/>
  <c r="K14" i="1" s="1"/>
  <c r="J18" i="1"/>
  <c r="I14" i="1" l="1"/>
  <c r="J17" i="1"/>
  <c r="I13" i="1"/>
  <c r="K13" i="1"/>
  <c r="I18" i="1"/>
  <c r="K18" i="1"/>
  <c r="J26" i="1"/>
  <c r="K27" i="1"/>
  <c r="K26" i="1"/>
  <c r="J27" i="1"/>
  <c r="K17" i="1" l="1"/>
  <c r="I17" i="1"/>
  <c r="H9" i="1" a="1"/>
  <c r="H9" i="1" s="1"/>
  <c r="H10" i="1" s="1"/>
</calcChain>
</file>

<file path=xl/sharedStrings.xml><?xml version="1.0" encoding="utf-8"?>
<sst xmlns="http://schemas.openxmlformats.org/spreadsheetml/2006/main" count="37" uniqueCount="28">
  <si>
    <t>i</t>
  </si>
  <si>
    <t>n:</t>
  </si>
  <si>
    <t>a:</t>
  </si>
  <si>
    <t>mean:</t>
  </si>
  <si>
    <t>Column 1</t>
  </si>
  <si>
    <t>Column 2</t>
  </si>
  <si>
    <t>S:</t>
  </si>
  <si>
    <t>S^-1:</t>
  </si>
  <si>
    <t>mean0:</t>
  </si>
  <si>
    <t>mean-mean0:</t>
  </si>
  <si>
    <t>T^2:</t>
  </si>
  <si>
    <t>t</t>
  </si>
  <si>
    <t>((n-1)p)/(n-p)</t>
  </si>
  <si>
    <t>F(alpha;p;n-p)</t>
  </si>
  <si>
    <t>p:</t>
  </si>
  <si>
    <t>(((n-1)p)/(n-p))F(alpha;p;n-p)</t>
  </si>
  <si>
    <t>Decision:</t>
  </si>
  <si>
    <t>Sim. CI</t>
  </si>
  <si>
    <t>Lower</t>
  </si>
  <si>
    <t>mean</t>
  </si>
  <si>
    <t>Upper</t>
  </si>
  <si>
    <t>Bonferroni</t>
  </si>
  <si>
    <t>m</t>
  </si>
  <si>
    <t>BC_1</t>
  </si>
  <si>
    <t>CDA_1</t>
  </si>
  <si>
    <t>CDA_2</t>
  </si>
  <si>
    <t>BCA_2</t>
  </si>
  <si>
    <t>BC_2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</si>
</sst>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Arial Tur"/>
      <charset val="162"/>
    </font>
    <font>
      <b/>
      <sz val="11"/>
      <color theme="1"/>
      <name val="Symbol"/>
      <family val="1"/>
      <charset val="2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4" fillId="7" borderId="0" applyNumberFormat="0" applyBorder="0" applyAlignment="0" applyProtection="0"/>
    <xf numFmtId="0" fontId="8" fillId="8" borderId="0" applyNumberFormat="0" applyBorder="0" applyAlignment="0" applyProtection="0"/>
    <xf numFmtId="0" fontId="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4" fillId="12" borderId="0" applyNumberFormat="0" applyBorder="0" applyAlignment="0" applyProtection="0"/>
    <xf numFmtId="0" fontId="8" fillId="13" borderId="0" applyNumberFormat="0" applyBorder="0" applyAlignment="0" applyProtection="0"/>
    <xf numFmtId="0" fontId="4" fillId="14" borderId="0" applyNumberFormat="0" applyBorder="0" applyAlignment="0" applyProtection="0"/>
    <xf numFmtId="0" fontId="9" fillId="15" borderId="4" applyNumberFormat="0" applyAlignment="0" applyProtection="0"/>
    <xf numFmtId="0" fontId="4" fillId="16" borderId="5" applyNumberFormat="0" applyFont="0" applyAlignment="0" applyProtection="0"/>
    <xf numFmtId="0" fontId="1" fillId="0" borderId="6" applyNumberFormat="0" applyFill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164" fontId="0" fillId="0" borderId="0" xfId="0" applyNumberFormat="1" applyAlignment="1">
      <alignment horizontal="center"/>
    </xf>
    <xf numFmtId="0" fontId="4" fillId="7" borderId="0" xfId="6" applyAlignment="1">
      <alignment horizontal="center"/>
    </xf>
    <xf numFmtId="0" fontId="8" fillId="10" borderId="0" xfId="9" applyAlignment="1">
      <alignment horizontal="center"/>
    </xf>
    <xf numFmtId="0" fontId="8" fillId="8" borderId="0" xfId="7" applyAlignment="1">
      <alignment horizontal="center"/>
    </xf>
    <xf numFmtId="0" fontId="4" fillId="9" borderId="0" xfId="8" applyAlignment="1">
      <alignment horizontal="center"/>
    </xf>
    <xf numFmtId="0" fontId="8" fillId="11" borderId="0" xfId="10" applyAlignment="1">
      <alignment horizontal="center"/>
    </xf>
    <xf numFmtId="0" fontId="4" fillId="12" borderId="0" xfId="11" applyAlignment="1">
      <alignment horizontal="center"/>
    </xf>
    <xf numFmtId="0" fontId="6" fillId="3" borderId="2" xfId="2" applyBorder="1" applyAlignment="1">
      <alignment horizontal="center"/>
    </xf>
    <xf numFmtId="0" fontId="6" fillId="3" borderId="0" xfId="2" applyBorder="1" applyAlignment="1"/>
    <xf numFmtId="0" fontId="6" fillId="3" borderId="1" xfId="2" applyBorder="1" applyAlignment="1"/>
    <xf numFmtId="0" fontId="5" fillId="2" borderId="0" xfId="1" applyAlignment="1">
      <alignment horizontal="center"/>
    </xf>
    <xf numFmtId="0" fontId="8" fillId="13" borderId="0" xfId="12" applyAlignment="1">
      <alignment horizontal="center"/>
    </xf>
    <xf numFmtId="0" fontId="4" fillId="14" borderId="0" xfId="13" applyAlignment="1">
      <alignment horizontal="center"/>
    </xf>
    <xf numFmtId="0" fontId="7" fillId="4" borderId="3" xfId="3" applyAlignment="1">
      <alignment horizontal="center"/>
    </xf>
    <xf numFmtId="0" fontId="8" fillId="6" borderId="0" xfId="5" applyAlignment="1">
      <alignment horizontal="center"/>
    </xf>
    <xf numFmtId="0" fontId="8" fillId="5" borderId="0" xfId="4" applyAlignment="1">
      <alignment horizontal="center"/>
    </xf>
    <xf numFmtId="0" fontId="6" fillId="3" borderId="0" xfId="2" applyAlignment="1">
      <alignment horizontal="center"/>
    </xf>
    <xf numFmtId="0" fontId="0" fillId="16" borderId="5" xfId="15" applyFont="1" applyAlignment="1">
      <alignment horizontal="center"/>
    </xf>
    <xf numFmtId="0" fontId="9" fillId="15" borderId="4" xfId="14" applyAlignment="1">
      <alignment horizontal="center"/>
    </xf>
    <xf numFmtId="0" fontId="1" fillId="0" borderId="6" xfId="16" applyAlignment="1">
      <alignment horizontal="center"/>
    </xf>
  </cellXfs>
  <cellStyles count="17">
    <cellStyle name="%20 - Vurgu3" xfId="6" builtinId="38"/>
    <cellStyle name="%20 - Vurgu4" xfId="8" builtinId="42"/>
    <cellStyle name="%20 - Vurgu5" xfId="11" builtinId="46"/>
    <cellStyle name="%20 - Vurgu6" xfId="13" builtinId="50"/>
    <cellStyle name="%60 - Vurgu2" xfId="5" builtinId="36"/>
    <cellStyle name="%60 - Vurgu4" xfId="9" builtinId="44"/>
    <cellStyle name="Giriş" xfId="3" builtinId="20"/>
    <cellStyle name="İşaretli Hücre" xfId="14" builtinId="23"/>
    <cellStyle name="İyi" xfId="1" builtinId="26"/>
    <cellStyle name="Normal" xfId="0" builtinId="0"/>
    <cellStyle name="Not" xfId="15" builtinId="10"/>
    <cellStyle name="Nötr" xfId="2" builtinId="28"/>
    <cellStyle name="Toplam" xfId="16" builtinId="25"/>
    <cellStyle name="Vurgu2" xfId="4" builtinId="33"/>
    <cellStyle name="Vurgu4" xfId="7" builtinId="41"/>
    <cellStyle name="Vurgu5" xfId="10" builtinId="45"/>
    <cellStyle name="Vurgu6" xfId="1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>
      <selection activeCell="I14" sqref="I14"/>
    </sheetView>
  </sheetViews>
  <sheetFormatPr defaultColWidth="9.109375" defaultRowHeight="14.4" x14ac:dyDescent="0.3"/>
  <cols>
    <col min="1" max="3" width="9.109375" style="2"/>
    <col min="4" max="4" width="12" style="2" bestFit="1" customWidth="1"/>
    <col min="5" max="5" width="9.21875" style="2" bestFit="1" customWidth="1"/>
    <col min="6" max="6" width="9.109375" style="2"/>
    <col min="7" max="7" width="13.33203125" style="2" customWidth="1"/>
    <col min="8" max="8" width="11.88671875" style="2" customWidth="1"/>
    <col min="9" max="9" width="11" style="2" customWidth="1"/>
    <col min="10" max="10" width="13.33203125" style="2" customWidth="1"/>
    <col min="11" max="11" width="13.44140625" style="2" customWidth="1"/>
    <col min="12" max="12" width="27.44140625" style="2" customWidth="1"/>
    <col min="13" max="13" width="17.44140625" style="2" customWidth="1"/>
    <col min="14" max="14" width="17.6640625" style="2" customWidth="1"/>
    <col min="15" max="16384" width="9.109375" style="2"/>
  </cols>
  <sheetData>
    <row r="1" spans="1:13" s="3" customFormat="1" x14ac:dyDescent="0.3">
      <c r="A1" s="3" t="s">
        <v>0</v>
      </c>
      <c r="B1" s="1" t="s">
        <v>24</v>
      </c>
      <c r="C1" s="1" t="s">
        <v>23</v>
      </c>
      <c r="D1" s="1" t="s">
        <v>25</v>
      </c>
      <c r="E1" s="1" t="s">
        <v>26</v>
      </c>
    </row>
    <row r="2" spans="1:13" x14ac:dyDescent="0.3">
      <c r="A2" s="2">
        <v>1</v>
      </c>
      <c r="B2" s="2">
        <v>2700</v>
      </c>
      <c r="C2" s="2">
        <v>36.5</v>
      </c>
      <c r="D2" s="2">
        <v>2600</v>
      </c>
      <c r="E2" s="2">
        <v>34</v>
      </c>
    </row>
    <row r="3" spans="1:13" x14ac:dyDescent="0.3">
      <c r="A3" s="2">
        <v>2</v>
      </c>
      <c r="B3" s="2">
        <v>2850</v>
      </c>
      <c r="C3" s="2">
        <v>35.9</v>
      </c>
      <c r="D3" s="2">
        <v>2460</v>
      </c>
      <c r="E3" s="2">
        <v>34.5</v>
      </c>
    </row>
    <row r="4" spans="1:13" x14ac:dyDescent="0.3">
      <c r="A4" s="2">
        <v>3</v>
      </c>
      <c r="B4" s="2">
        <v>3020</v>
      </c>
      <c r="C4" s="2">
        <v>37</v>
      </c>
      <c r="D4" s="2">
        <v>2010</v>
      </c>
      <c r="E4" s="2">
        <v>33</v>
      </c>
      <c r="G4" s="10" t="s">
        <v>3</v>
      </c>
      <c r="H4" s="11">
        <f>D22</f>
        <v>2369.75</v>
      </c>
      <c r="I4" s="11">
        <f>E22</f>
        <v>33.909999999999997</v>
      </c>
    </row>
    <row r="5" spans="1:13" x14ac:dyDescent="0.3">
      <c r="A5" s="2">
        <v>4</v>
      </c>
      <c r="B5" s="2">
        <v>2950</v>
      </c>
      <c r="C5" s="2">
        <v>36.5</v>
      </c>
      <c r="D5" s="2">
        <v>3000</v>
      </c>
      <c r="E5" s="2">
        <v>35.6</v>
      </c>
      <c r="G5" s="12" t="s">
        <v>8</v>
      </c>
      <c r="H5" s="13">
        <v>3200</v>
      </c>
      <c r="I5" s="13">
        <v>37.5</v>
      </c>
    </row>
    <row r="6" spans="1:13" x14ac:dyDescent="0.3">
      <c r="A6" s="2">
        <v>5</v>
      </c>
      <c r="B6" s="2">
        <v>3240</v>
      </c>
      <c r="C6" s="2">
        <v>36</v>
      </c>
      <c r="D6" s="2">
        <v>1970</v>
      </c>
      <c r="E6" s="2">
        <v>32.799999999999997</v>
      </c>
      <c r="G6" s="12" t="s">
        <v>9</v>
      </c>
      <c r="H6" s="13">
        <f>H4-H5</f>
        <v>-830.25</v>
      </c>
      <c r="I6" s="13">
        <f>I4-I5</f>
        <v>-3.5900000000000034</v>
      </c>
    </row>
    <row r="7" spans="1:13" x14ac:dyDescent="0.3">
      <c r="A7" s="2">
        <v>6</v>
      </c>
      <c r="B7" s="2">
        <v>2900</v>
      </c>
      <c r="C7" s="2">
        <v>36.200000000000003</v>
      </c>
      <c r="D7" s="2">
        <v>2730</v>
      </c>
      <c r="E7" s="2">
        <v>34.6</v>
      </c>
    </row>
    <row r="8" spans="1:13" x14ac:dyDescent="0.3">
      <c r="A8" s="2">
        <v>7</v>
      </c>
      <c r="B8" s="2">
        <v>3300</v>
      </c>
      <c r="C8" s="2">
        <v>37.5</v>
      </c>
      <c r="D8" s="2">
        <v>2350</v>
      </c>
      <c r="E8" s="2">
        <v>33.200000000000003</v>
      </c>
      <c r="I8" s="23" t="s">
        <v>11</v>
      </c>
      <c r="J8" s="20" t="s">
        <v>12</v>
      </c>
      <c r="K8" s="20" t="s">
        <v>13</v>
      </c>
      <c r="L8" s="20" t="s">
        <v>15</v>
      </c>
    </row>
    <row r="9" spans="1:13" x14ac:dyDescent="0.3">
      <c r="A9" s="2">
        <v>8</v>
      </c>
      <c r="B9" s="2">
        <v>2850</v>
      </c>
      <c r="C9" s="2">
        <v>35.799999999999997</v>
      </c>
      <c r="D9" s="2">
        <v>2100</v>
      </c>
      <c r="E9" s="2">
        <v>32.700000000000003</v>
      </c>
      <c r="G9" s="12" t="s">
        <v>10</v>
      </c>
      <c r="H9" s="13">
        <f t="array" ref="H9">n*MMULT(MMULT(H6:I6,sinv),TRANSPOSE(H6:I6))</f>
        <v>130.69992535481003</v>
      </c>
      <c r="I9" s="24">
        <f>TINV(alpha/m,n-1)</f>
        <v>2.4334402113749696</v>
      </c>
      <c r="J9" s="19">
        <f>(n-1)*p/(n-p)</f>
        <v>2.1111111111111112</v>
      </c>
      <c r="K9" s="19">
        <f>FINV(alpha,p,n-p)</f>
        <v>3.5545571456617879</v>
      </c>
      <c r="L9" s="19">
        <f>J9*K9</f>
        <v>7.5040650852859967</v>
      </c>
    </row>
    <row r="10" spans="1:13" x14ac:dyDescent="0.3">
      <c r="A10" s="2">
        <v>9</v>
      </c>
      <c r="B10" s="2">
        <v>2500</v>
      </c>
      <c r="C10" s="2">
        <v>35</v>
      </c>
      <c r="D10" s="2">
        <v>2330</v>
      </c>
      <c r="E10" s="2">
        <v>34.700000000000003</v>
      </c>
      <c r="G10" s="12" t="s">
        <v>16</v>
      </c>
      <c r="H10" s="13" t="str">
        <f>IF(H9&gt;=fcr,"Rej. H0","Fail to rej. H0")</f>
        <v>Rej. H0</v>
      </c>
    </row>
    <row r="11" spans="1:13" x14ac:dyDescent="0.3">
      <c r="A11" s="2">
        <v>10</v>
      </c>
      <c r="B11" s="2">
        <v>2960</v>
      </c>
      <c r="C11" s="2">
        <v>36.4</v>
      </c>
      <c r="D11" s="2">
        <v>2180</v>
      </c>
      <c r="E11" s="2">
        <v>33.4</v>
      </c>
    </row>
    <row r="12" spans="1:13" x14ac:dyDescent="0.3">
      <c r="A12" s="2">
        <v>11</v>
      </c>
      <c r="B12" s="2">
        <v>3400</v>
      </c>
      <c r="C12" s="2">
        <v>37.200000000000003</v>
      </c>
      <c r="D12" s="2">
        <v>2645</v>
      </c>
      <c r="E12" s="2">
        <v>36.1</v>
      </c>
      <c r="I12" s="9" t="s">
        <v>18</v>
      </c>
      <c r="J12" s="9" t="s">
        <v>19</v>
      </c>
      <c r="K12" s="9" t="s">
        <v>20</v>
      </c>
    </row>
    <row r="13" spans="1:13" ht="15" thickBot="1" x14ac:dyDescent="0.35">
      <c r="A13" s="2">
        <v>12</v>
      </c>
      <c r="B13" s="2">
        <v>3260</v>
      </c>
      <c r="C13" s="2">
        <v>36.6</v>
      </c>
      <c r="D13" s="2">
        <v>1860</v>
      </c>
      <c r="E13" s="2">
        <v>32</v>
      </c>
      <c r="G13" s="10" t="s">
        <v>17</v>
      </c>
      <c r="H13" s="9" t="s">
        <v>25</v>
      </c>
      <c r="I13" s="7">
        <f>J13-SQRT(fcr*J23/n)</f>
        <v>-1047.2260439412341</v>
      </c>
      <c r="J13" s="7">
        <f>H6</f>
        <v>-830.25</v>
      </c>
      <c r="K13" s="7">
        <f>J13+SQRT(fcr*J23/n)</f>
        <v>-613.27395605876575</v>
      </c>
    </row>
    <row r="14" spans="1:13" ht="15.6" thickTop="1" thickBot="1" x14ac:dyDescent="0.35">
      <c r="A14" s="2">
        <v>13</v>
      </c>
      <c r="B14" s="2">
        <v>3700</v>
      </c>
      <c r="C14" s="2">
        <v>38.299999999999997</v>
      </c>
      <c r="D14" s="2">
        <v>2440</v>
      </c>
      <c r="E14" s="2">
        <v>32.5</v>
      </c>
      <c r="G14" s="3"/>
      <c r="H14" s="9" t="s">
        <v>27</v>
      </c>
      <c r="I14" s="7">
        <f>J14-SQRT(fcr*K24/n)</f>
        <v>-4.458059110775821</v>
      </c>
      <c r="J14" s="7">
        <f>I6</f>
        <v>-3.5900000000000034</v>
      </c>
      <c r="K14" s="7">
        <f>J14+SQRT(fcr*K24/n)</f>
        <v>-2.7219408892241859</v>
      </c>
      <c r="M14" s="25" t="s">
        <v>22</v>
      </c>
    </row>
    <row r="15" spans="1:13" ht="15.6" thickTop="1" thickBot="1" x14ac:dyDescent="0.35">
      <c r="A15" s="2">
        <v>14</v>
      </c>
      <c r="B15" s="2">
        <v>3120</v>
      </c>
      <c r="C15" s="2">
        <v>35.9</v>
      </c>
      <c r="D15" s="2">
        <v>2120</v>
      </c>
      <c r="E15" s="2">
        <v>32</v>
      </c>
      <c r="H15" s="9"/>
      <c r="M15" s="26">
        <v>2</v>
      </c>
    </row>
    <row r="16" spans="1:13" ht="15" thickTop="1" x14ac:dyDescent="0.3">
      <c r="A16" s="2">
        <v>15</v>
      </c>
      <c r="B16" s="2">
        <v>3350</v>
      </c>
      <c r="C16" s="2">
        <v>37</v>
      </c>
      <c r="D16" s="2">
        <v>2090</v>
      </c>
      <c r="E16" s="2">
        <v>33.5</v>
      </c>
      <c r="I16" s="21" t="s">
        <v>18</v>
      </c>
      <c r="J16" s="21" t="s">
        <v>19</v>
      </c>
      <c r="K16" s="21" t="s">
        <v>20</v>
      </c>
    </row>
    <row r="17" spans="1:11" x14ac:dyDescent="0.3">
      <c r="A17" s="2">
        <v>16</v>
      </c>
      <c r="B17" s="2">
        <v>3290</v>
      </c>
      <c r="C17" s="2">
        <v>37.200000000000003</v>
      </c>
      <c r="D17" s="2">
        <v>2310</v>
      </c>
      <c r="E17" s="2">
        <v>33.5</v>
      </c>
      <c r="G17" s="22" t="s">
        <v>21</v>
      </c>
      <c r="H17" s="21" t="s">
        <v>25</v>
      </c>
      <c r="I17" s="7">
        <f>J17-tcr*SQRT(J23/n)</f>
        <v>-1022.995465972703</v>
      </c>
      <c r="J17" s="7">
        <f>J13</f>
        <v>-830.25</v>
      </c>
      <c r="K17" s="7">
        <f>J17+tcr*SQRT(J23/n)</f>
        <v>-637.50453402729704</v>
      </c>
    </row>
    <row r="18" spans="1:11" x14ac:dyDescent="0.3">
      <c r="A18" s="2">
        <v>17</v>
      </c>
      <c r="B18" s="2">
        <v>3860</v>
      </c>
      <c r="C18" s="2">
        <v>38.4</v>
      </c>
      <c r="D18" s="2">
        <v>3100</v>
      </c>
      <c r="E18" s="2">
        <v>37.4</v>
      </c>
      <c r="H18" s="21" t="s">
        <v>27</v>
      </c>
      <c r="I18" s="7">
        <f>J18-tcr*SQRT(K24/n)</f>
        <v>-4.3611194966926918</v>
      </c>
      <c r="J18" s="7">
        <f>J14</f>
        <v>-3.5900000000000034</v>
      </c>
      <c r="K18" s="7">
        <f>J18+tcr*SQRT(K24/n)</f>
        <v>-2.8188805033073154</v>
      </c>
    </row>
    <row r="19" spans="1:11" x14ac:dyDescent="0.3">
      <c r="A19" s="2">
        <v>18</v>
      </c>
      <c r="B19" s="2">
        <v>2740</v>
      </c>
      <c r="C19" s="2">
        <v>36.700000000000003</v>
      </c>
      <c r="D19" s="2">
        <v>2860</v>
      </c>
      <c r="E19" s="2">
        <v>35.4</v>
      </c>
    </row>
    <row r="20" spans="1:11" x14ac:dyDescent="0.3">
      <c r="A20" s="2">
        <v>19</v>
      </c>
      <c r="B20" s="2">
        <v>2780</v>
      </c>
      <c r="C20" s="2">
        <v>34.200000000000003</v>
      </c>
      <c r="D20" s="2">
        <v>2200</v>
      </c>
      <c r="E20" s="2">
        <v>34.200000000000003</v>
      </c>
    </row>
    <row r="21" spans="1:11" ht="15" thickBot="1" x14ac:dyDescent="0.35">
      <c r="A21" s="2">
        <v>20</v>
      </c>
      <c r="B21" s="2">
        <v>3410</v>
      </c>
      <c r="C21" s="2">
        <v>36</v>
      </c>
      <c r="D21" s="2">
        <v>2040</v>
      </c>
      <c r="E21" s="2">
        <v>33.1</v>
      </c>
      <c r="J21" s="6"/>
      <c r="K21" s="6"/>
    </row>
    <row r="22" spans="1:11" x14ac:dyDescent="0.3">
      <c r="A22" s="3" t="s">
        <v>1</v>
      </c>
      <c r="B22" s="2">
        <f>COUNT(B2:B21)</f>
        <v>20</v>
      </c>
      <c r="C22" s="3" t="s">
        <v>3</v>
      </c>
      <c r="D22" s="2">
        <f>AVERAGE(D2:D21)</f>
        <v>2369.75</v>
      </c>
      <c r="E22" s="2">
        <f>AVERAGE(E2:E21)</f>
        <v>33.909999999999997</v>
      </c>
      <c r="H22" s="17" t="s">
        <v>6</v>
      </c>
      <c r="I22" s="14"/>
      <c r="J22" s="14" t="s">
        <v>4</v>
      </c>
      <c r="K22" s="14" t="s">
        <v>5</v>
      </c>
    </row>
    <row r="23" spans="1:11" x14ac:dyDescent="0.3">
      <c r="A23" s="4" t="s">
        <v>2</v>
      </c>
      <c r="B23" s="2">
        <v>0.05</v>
      </c>
      <c r="I23" s="15" t="s">
        <v>4</v>
      </c>
      <c r="J23" s="8">
        <f>_xlfn.VAR.S(D2:D21)</f>
        <v>125474.93421052632</v>
      </c>
      <c r="K23" s="8">
        <f>_xlfn.COVARIANCE.S(D2:D21,E2:E21)</f>
        <v>429.21315789473687</v>
      </c>
    </row>
    <row r="24" spans="1:11" ht="15" thickBot="1" x14ac:dyDescent="0.35">
      <c r="A24" s="3" t="s">
        <v>14</v>
      </c>
      <c r="B24" s="2">
        <v>2</v>
      </c>
      <c r="I24" s="16" t="s">
        <v>5</v>
      </c>
      <c r="J24" s="8">
        <f>K23</f>
        <v>429.21315789473687</v>
      </c>
      <c r="K24" s="8">
        <f>_xlfn.VAR.S(E2:E21)</f>
        <v>2.0083157894736843</v>
      </c>
    </row>
    <row r="26" spans="1:11" x14ac:dyDescent="0.3">
      <c r="D26" s="5"/>
      <c r="E26" s="5"/>
      <c r="I26" s="18" t="s">
        <v>7</v>
      </c>
      <c r="J26" s="19">
        <f t="array" ref="J26:K27">MINVERSE(J23:K24)</f>
        <v>2.9634570679180894E-5</v>
      </c>
      <c r="K26" s="19">
        <v>-6.3334400549623715E-3</v>
      </c>
    </row>
    <row r="27" spans="1:11" x14ac:dyDescent="0.3">
      <c r="J27" s="19">
        <v>-6.3334400549623715E-3</v>
      </c>
      <c r="K27" s="19">
        <v>1.8514995628759601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alpha</vt:lpstr>
      <vt:lpstr>fcr</vt:lpstr>
      <vt:lpstr>m</vt:lpstr>
      <vt:lpstr>n</vt:lpstr>
      <vt:lpstr>p</vt:lpstr>
      <vt:lpstr>sinv</vt:lpstr>
      <vt:lpstr>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istatistik</dc:creator>
  <cp:lastModifiedBy>WIN-</cp:lastModifiedBy>
  <dcterms:created xsi:type="dcterms:W3CDTF">2019-03-13T14:15:14Z</dcterms:created>
  <dcterms:modified xsi:type="dcterms:W3CDTF">2021-05-04T19:14:44Z</dcterms:modified>
</cp:coreProperties>
</file>