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ize odevleri\"/>
    </mc:Choice>
  </mc:AlternateContent>
  <bookViews>
    <workbookView xWindow="0" yWindow="0" windowWidth="23040" windowHeight="10644"/>
  </bookViews>
  <sheets>
    <sheet name="Sheet1" sheetId="1" r:id="rId1"/>
    <sheet name="Sheet2" sheetId="2" r:id="rId2"/>
    <sheet name="Sheet3" sheetId="3" r:id="rId3"/>
  </sheets>
  <definedNames>
    <definedName name="alpha">Sheet1!$B$23</definedName>
    <definedName name="fcr">Sheet1!$N$4</definedName>
    <definedName name="m">Sheet1!$O$9</definedName>
    <definedName name="n">Sheet1!$B$22</definedName>
    <definedName name="p">Sheet1!$B$24</definedName>
    <definedName name="sinv">Sheet1!$D$30:$E$31</definedName>
    <definedName name="tcr">Sheet1!$K$4</definedName>
  </definedNames>
  <calcPr calcId="162913"/>
</workbook>
</file>

<file path=xl/calcChain.xml><?xml version="1.0" encoding="utf-8"?>
<calcChain xmlns="http://schemas.openxmlformats.org/spreadsheetml/2006/main">
  <c r="G21" i="1" l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E28" i="1" s="1"/>
  <c r="F2" i="1"/>
  <c r="E27" i="1" l="1"/>
  <c r="D28" i="1" s="1"/>
  <c r="D27" i="1"/>
  <c r="G22" i="1"/>
  <c r="F22" i="1"/>
  <c r="L2" i="1" l="1"/>
  <c r="L8" i="1"/>
  <c r="M2" i="1"/>
  <c r="L9" i="1"/>
  <c r="B22" i="1"/>
  <c r="K4" i="1" l="1"/>
  <c r="L4" i="1"/>
  <c r="M4" i="1"/>
  <c r="D30" i="1" l="1" a="1"/>
  <c r="N4" i="1"/>
  <c r="K8" i="1" s="1"/>
  <c r="L13" i="1"/>
  <c r="M9" i="1" l="1"/>
  <c r="K9" i="1"/>
  <c r="L12" i="1"/>
  <c r="K12" i="1" s="1"/>
  <c r="M8" i="1"/>
  <c r="K13" i="1"/>
  <c r="M13" i="1"/>
  <c r="D30" i="1"/>
  <c r="E31" i="1"/>
  <c r="E30" i="1"/>
  <c r="D31" i="1"/>
  <c r="J4" i="1" l="1" a="1"/>
  <c r="J4" i="1" s="1"/>
  <c r="J5" i="1" s="1"/>
  <c r="M12" i="1"/>
</calcChain>
</file>

<file path=xl/sharedStrings.xml><?xml version="1.0" encoding="utf-8"?>
<sst xmlns="http://schemas.openxmlformats.org/spreadsheetml/2006/main" count="37" uniqueCount="29">
  <si>
    <t>i</t>
  </si>
  <si>
    <t>n:</t>
  </si>
  <si>
    <t>a:</t>
  </si>
  <si>
    <t>mean:</t>
  </si>
  <si>
    <t>Column 1</t>
  </si>
  <si>
    <t>Column 2</t>
  </si>
  <si>
    <t>S:</t>
  </si>
  <si>
    <t>S^-1:</t>
  </si>
  <si>
    <t>T^2:</t>
  </si>
  <si>
    <t>t</t>
  </si>
  <si>
    <t>((n-1)p)/(n-p)</t>
  </si>
  <si>
    <t>F(alpha;p;n-p)</t>
  </si>
  <si>
    <t>p:</t>
  </si>
  <si>
    <t>(((n-1)p)/(n-p))F(alpha;p;n-p)</t>
  </si>
  <si>
    <t>Decision:</t>
  </si>
  <si>
    <t>Sim. CI</t>
  </si>
  <si>
    <t>Lower</t>
  </si>
  <si>
    <t>mean</t>
  </si>
  <si>
    <t>Upper</t>
  </si>
  <si>
    <t>Bonferroni</t>
  </si>
  <si>
    <t>m</t>
  </si>
  <si>
    <t>BC_1</t>
  </si>
  <si>
    <t>CDA_1</t>
  </si>
  <si>
    <t>CDA_2</t>
  </si>
  <si>
    <t>CDA_diff</t>
  </si>
  <si>
    <t>BC_diff</t>
  </si>
  <si>
    <t>BC_2</t>
  </si>
  <si>
    <t>CDA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</si>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</sst>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2">
    <xf numFmtId="0" fontId="0" fillId="0" borderId="0"/>
    <xf numFmtId="0" fontId="3" fillId="2" borderId="0" applyNumberFormat="0" applyBorder="0" applyAlignment="0" applyProtection="0"/>
    <xf numFmtId="0" fontId="4" fillId="3" borderId="4" applyNumberFormat="0" applyAlignment="0" applyProtection="0"/>
    <xf numFmtId="0" fontId="5" fillId="3" borderId="3" applyNumberFormat="0" applyAlignment="0" applyProtection="0"/>
    <xf numFmtId="0" fontId="6" fillId="4" borderId="5" applyNumberFormat="0" applyAlignment="0" applyProtection="0"/>
    <xf numFmtId="0" fontId="2" fillId="5" borderId="6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2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5" fillId="3" borderId="3" xfId="3" applyAlignment="1">
      <alignment horizontal="center"/>
    </xf>
    <xf numFmtId="0" fontId="4" fillId="3" borderId="4" xfId="2" applyAlignment="1">
      <alignment horizontal="center"/>
    </xf>
    <xf numFmtId="0" fontId="7" fillId="15" borderId="0" xfId="15" applyAlignment="1">
      <alignment horizontal="center"/>
    </xf>
    <xf numFmtId="0" fontId="7" fillId="17" borderId="0" xfId="17" applyAlignment="1">
      <alignment horizontal="center"/>
    </xf>
    <xf numFmtId="0" fontId="2" fillId="16" borderId="0" xfId="16" applyAlignment="1">
      <alignment horizontal="center"/>
    </xf>
    <xf numFmtId="0" fontId="7" fillId="6" borderId="0" xfId="6" applyAlignment="1">
      <alignment horizontal="center"/>
    </xf>
    <xf numFmtId="0" fontId="2" fillId="7" borderId="0" xfId="7" applyAlignment="1">
      <alignment horizontal="center"/>
    </xf>
    <xf numFmtId="0" fontId="7" fillId="8" borderId="2" xfId="8" applyBorder="1" applyAlignment="1">
      <alignment horizontal="center"/>
    </xf>
    <xf numFmtId="0" fontId="7" fillId="8" borderId="0" xfId="8" applyBorder="1" applyAlignment="1"/>
    <xf numFmtId="0" fontId="7" fillId="8" borderId="1" xfId="8" applyBorder="1" applyAlignment="1"/>
    <xf numFmtId="0" fontId="2" fillId="10" borderId="0" xfId="10" applyAlignment="1">
      <alignment horizontal="center"/>
    </xf>
    <xf numFmtId="0" fontId="7" fillId="9" borderId="0" xfId="9" applyAlignment="1">
      <alignment horizontal="center"/>
    </xf>
    <xf numFmtId="0" fontId="0" fillId="5" borderId="6" xfId="5" applyFont="1" applyAlignment="1">
      <alignment horizontal="center"/>
    </xf>
    <xf numFmtId="0" fontId="7" fillId="11" borderId="0" xfId="11" applyAlignment="1">
      <alignment horizontal="center"/>
    </xf>
    <xf numFmtId="0" fontId="7" fillId="12" borderId="0" xfId="12" applyAlignment="1">
      <alignment horizontal="center"/>
    </xf>
    <xf numFmtId="0" fontId="6" fillId="4" borderId="5" xfId="4" applyAlignment="1">
      <alignment horizontal="center"/>
    </xf>
    <xf numFmtId="0" fontId="1" fillId="5" borderId="6" xfId="5" applyFont="1" applyAlignment="1">
      <alignment horizontal="center"/>
    </xf>
    <xf numFmtId="164" fontId="2" fillId="10" borderId="0" xfId="10" applyNumberFormat="1" applyAlignment="1">
      <alignment horizontal="center"/>
    </xf>
    <xf numFmtId="0" fontId="7" fillId="14" borderId="0" xfId="14" applyAlignment="1">
      <alignment horizontal="center"/>
    </xf>
    <xf numFmtId="164" fontId="2" fillId="13" borderId="0" xfId="13" applyNumberFormat="1" applyAlignment="1">
      <alignment horizontal="center"/>
    </xf>
    <xf numFmtId="0" fontId="0" fillId="16" borderId="0" xfId="16" applyFont="1" applyAlignment="1">
      <alignment horizontal="center"/>
    </xf>
    <xf numFmtId="0" fontId="7" fillId="18" borderId="0" xfId="18" applyAlignment="1">
      <alignment horizontal="center"/>
    </xf>
    <xf numFmtId="0" fontId="2" fillId="19" borderId="0" xfId="19" applyAlignment="1">
      <alignment horizontal="center"/>
    </xf>
    <xf numFmtId="0" fontId="2" fillId="20" borderId="0" xfId="20" applyAlignment="1">
      <alignment horizontal="center"/>
    </xf>
    <xf numFmtId="0" fontId="2" fillId="21" borderId="0" xfId="21" applyAlignment="1">
      <alignment horizontal="center"/>
    </xf>
  </cellXfs>
  <cellStyles count="22">
    <cellStyle name="%20 - Vurgu1" xfId="21" builtinId="30"/>
    <cellStyle name="%20 - Vurgu3" xfId="10" builtinId="38"/>
    <cellStyle name="%20 - Vurgu4" xfId="19" builtinId="42"/>
    <cellStyle name="%20 - Vurgu5" xfId="13" builtinId="46"/>
    <cellStyle name="%20 - Vurgu6" xfId="20" builtinId="50"/>
    <cellStyle name="%40 - Vurgu1" xfId="7" builtinId="31"/>
    <cellStyle name="%40 - Vurgu6" xfId="16" builtinId="51"/>
    <cellStyle name="%60 - Vurgu3" xfId="11" builtinId="40"/>
    <cellStyle name="%60 - Vurgu5" xfId="14" builtinId="48"/>
    <cellStyle name="%60 - Vurgu6" xfId="17" builtinId="52"/>
    <cellStyle name="Çıkış" xfId="2" builtinId="21"/>
    <cellStyle name="Hesaplama" xfId="3" builtinId="22"/>
    <cellStyle name="İşaretli Hücre" xfId="4" builtinId="23"/>
    <cellStyle name="Normal" xfId="0" builtinId="0"/>
    <cellStyle name="Not" xfId="5" builtinId="10"/>
    <cellStyle name="Nötr" xfId="1" builtinId="28"/>
    <cellStyle name="Vurgu1" xfId="6" builtinId="29"/>
    <cellStyle name="Vurgu2" xfId="8" builtinId="33"/>
    <cellStyle name="Vurgu3" xfId="9" builtinId="37"/>
    <cellStyle name="Vurgu4" xfId="18" builtinId="41"/>
    <cellStyle name="Vurgu5" xfId="12" builtinId="45"/>
    <cellStyle name="Vurgu6" xfId="15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Scatter Plot of CDA_diff vs BC_diff</a:t>
            </a:r>
            <a:endParaRPr lang="en-US"/>
          </a:p>
        </c:rich>
      </c:tx>
      <c:layout>
        <c:manualLayout>
          <c:xMode val="edge"/>
          <c:yMode val="edge"/>
          <c:x val="0.25765266841644796"/>
          <c:y val="4.1666666666666664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BC_diff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Sheet1!$F$2:$F$21</c:f>
              <c:numCache>
                <c:formatCode>General</c:formatCode>
                <c:ptCount val="20"/>
                <c:pt idx="0">
                  <c:v>100</c:v>
                </c:pt>
                <c:pt idx="1">
                  <c:v>390</c:v>
                </c:pt>
                <c:pt idx="2">
                  <c:v>1010</c:v>
                </c:pt>
                <c:pt idx="3">
                  <c:v>-50</c:v>
                </c:pt>
                <c:pt idx="4">
                  <c:v>1270</c:v>
                </c:pt>
                <c:pt idx="5">
                  <c:v>170</c:v>
                </c:pt>
                <c:pt idx="6">
                  <c:v>950</c:v>
                </c:pt>
                <c:pt idx="7">
                  <c:v>750</c:v>
                </c:pt>
                <c:pt idx="8">
                  <c:v>170</c:v>
                </c:pt>
                <c:pt idx="9">
                  <c:v>780</c:v>
                </c:pt>
                <c:pt idx="10">
                  <c:v>755</c:v>
                </c:pt>
                <c:pt idx="11">
                  <c:v>1400</c:v>
                </c:pt>
                <c:pt idx="12">
                  <c:v>1260</c:v>
                </c:pt>
                <c:pt idx="13">
                  <c:v>1000</c:v>
                </c:pt>
                <c:pt idx="14">
                  <c:v>1260</c:v>
                </c:pt>
                <c:pt idx="15">
                  <c:v>980</c:v>
                </c:pt>
                <c:pt idx="16">
                  <c:v>760</c:v>
                </c:pt>
                <c:pt idx="17">
                  <c:v>-120</c:v>
                </c:pt>
                <c:pt idx="18">
                  <c:v>580</c:v>
                </c:pt>
                <c:pt idx="19">
                  <c:v>1370</c:v>
                </c:pt>
              </c:numCache>
            </c:numRef>
          </c:xVal>
          <c:yVal>
            <c:numRef>
              <c:f>Sheet1!$G$2:$G$21</c:f>
              <c:numCache>
                <c:formatCode>General</c:formatCode>
                <c:ptCount val="20"/>
                <c:pt idx="0">
                  <c:v>2.5</c:v>
                </c:pt>
                <c:pt idx="1">
                  <c:v>1.3999999999999986</c:v>
                </c:pt>
                <c:pt idx="2">
                  <c:v>4</c:v>
                </c:pt>
                <c:pt idx="3">
                  <c:v>0.89999999999999858</c:v>
                </c:pt>
                <c:pt idx="4">
                  <c:v>3.2000000000000028</c:v>
                </c:pt>
                <c:pt idx="5">
                  <c:v>1.6000000000000014</c:v>
                </c:pt>
                <c:pt idx="6">
                  <c:v>4.2999999999999972</c:v>
                </c:pt>
                <c:pt idx="7">
                  <c:v>3.0999999999999943</c:v>
                </c:pt>
                <c:pt idx="8">
                  <c:v>0.29999999999999716</c:v>
                </c:pt>
                <c:pt idx="9">
                  <c:v>3</c:v>
                </c:pt>
                <c:pt idx="10">
                  <c:v>1.1000000000000014</c:v>
                </c:pt>
                <c:pt idx="11">
                  <c:v>4.6000000000000014</c:v>
                </c:pt>
                <c:pt idx="12">
                  <c:v>5.7999999999999972</c:v>
                </c:pt>
                <c:pt idx="13">
                  <c:v>3.8999999999999986</c:v>
                </c:pt>
                <c:pt idx="14">
                  <c:v>3.5</c:v>
                </c:pt>
                <c:pt idx="15">
                  <c:v>3.7000000000000028</c:v>
                </c:pt>
                <c:pt idx="16">
                  <c:v>1</c:v>
                </c:pt>
                <c:pt idx="17">
                  <c:v>1.3000000000000043</c:v>
                </c:pt>
                <c:pt idx="18">
                  <c:v>0</c:v>
                </c:pt>
                <c:pt idx="19">
                  <c:v>2.8999999999999986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E-4B70-8159-34C2C5A53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243200"/>
        <c:axId val="88333632"/>
      </c:scatterChart>
      <c:valAx>
        <c:axId val="237243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333632"/>
        <c:crosses val="autoZero"/>
        <c:crossBetween val="midCat"/>
      </c:valAx>
      <c:valAx>
        <c:axId val="88333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243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16</xdr:row>
      <xdr:rowOff>45720</xdr:rowOff>
    </xdr:from>
    <xdr:to>
      <xdr:col>15</xdr:col>
      <xdr:colOff>498763</xdr:colOff>
      <xdr:row>30</xdr:row>
      <xdr:rowOff>57497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Normal="100" workbookViewId="0">
      <selection activeCell="G1" sqref="G1"/>
    </sheetView>
  </sheetViews>
  <sheetFormatPr defaultColWidth="9.109375" defaultRowHeight="14.4" x14ac:dyDescent="0.3"/>
  <cols>
    <col min="1" max="1" width="9.109375" style="1"/>
    <col min="2" max="2" width="9.109375" style="1" customWidth="1"/>
    <col min="3" max="3" width="9.109375" style="1"/>
    <col min="4" max="4" width="9.109375" style="1" customWidth="1"/>
    <col min="5" max="6" width="9.109375" style="1"/>
    <col min="7" max="7" width="13.33203125" style="1" customWidth="1"/>
    <col min="8" max="8" width="11.88671875" style="1" customWidth="1"/>
    <col min="9" max="9" width="11" style="1" customWidth="1"/>
    <col min="10" max="10" width="13.33203125" style="1" customWidth="1"/>
    <col min="11" max="11" width="13.44140625" style="1" customWidth="1"/>
    <col min="12" max="12" width="15.21875" style="1" customWidth="1"/>
    <col min="13" max="13" width="17.44140625" style="1" customWidth="1"/>
    <col min="14" max="14" width="30" style="1" customWidth="1"/>
    <col min="15" max="15" width="9.109375" style="1"/>
    <col min="16" max="16" width="9.109375" style="1" customWidth="1"/>
    <col min="17" max="16384" width="9.109375" style="1"/>
  </cols>
  <sheetData>
    <row r="1" spans="1:16" s="2" customFormat="1" x14ac:dyDescent="0.3">
      <c r="A1" s="4" t="s">
        <v>0</v>
      </c>
      <c r="B1" s="4" t="s">
        <v>22</v>
      </c>
      <c r="C1" s="4" t="s">
        <v>21</v>
      </c>
      <c r="D1" s="4" t="s">
        <v>23</v>
      </c>
      <c r="E1" s="4" t="s">
        <v>26</v>
      </c>
      <c r="F1" s="4" t="s">
        <v>24</v>
      </c>
      <c r="G1" s="4" t="s">
        <v>25</v>
      </c>
      <c r="H1" s="1"/>
      <c r="L1" s="1"/>
      <c r="M1" s="1"/>
      <c r="N1" s="1"/>
      <c r="O1" s="1"/>
      <c r="P1" s="1"/>
    </row>
    <row r="2" spans="1:16" x14ac:dyDescent="0.3">
      <c r="A2" s="5">
        <v>1</v>
      </c>
      <c r="B2" s="8">
        <v>2700</v>
      </c>
      <c r="C2" s="8">
        <v>36.5</v>
      </c>
      <c r="D2" s="8">
        <v>2600</v>
      </c>
      <c r="E2" s="8">
        <v>34</v>
      </c>
      <c r="F2" s="8">
        <f>B2-D2</f>
        <v>100</v>
      </c>
      <c r="G2" s="8">
        <f>C2-E2</f>
        <v>2.5</v>
      </c>
      <c r="K2" s="2" t="s">
        <v>3</v>
      </c>
      <c r="L2" s="1">
        <f>F22</f>
        <v>739.25</v>
      </c>
      <c r="M2" s="1">
        <f>G22</f>
        <v>2.6049999999999995</v>
      </c>
    </row>
    <row r="3" spans="1:16" ht="15" thickBot="1" x14ac:dyDescent="0.35">
      <c r="A3" s="5">
        <v>2</v>
      </c>
      <c r="B3" s="8">
        <v>2850</v>
      </c>
      <c r="C3" s="8">
        <v>35.9</v>
      </c>
      <c r="D3" s="8">
        <v>2460</v>
      </c>
      <c r="E3" s="8">
        <v>34.5</v>
      </c>
      <c r="F3" s="8">
        <f t="shared" ref="F3:G21" si="0">B3-D3</f>
        <v>390</v>
      </c>
      <c r="G3" s="8">
        <f t="shared" si="0"/>
        <v>1.3999999999999986</v>
      </c>
      <c r="K3" s="6" t="s">
        <v>9</v>
      </c>
      <c r="L3" s="25" t="s">
        <v>10</v>
      </c>
      <c r="M3" s="25" t="s">
        <v>11</v>
      </c>
      <c r="N3" s="25" t="s">
        <v>13</v>
      </c>
      <c r="O3" s="25"/>
    </row>
    <row r="4" spans="1:16" ht="15.6" thickTop="1" thickBot="1" x14ac:dyDescent="0.35">
      <c r="A4" s="5">
        <v>3</v>
      </c>
      <c r="B4" s="8">
        <v>3020</v>
      </c>
      <c r="C4" s="8">
        <v>37</v>
      </c>
      <c r="D4" s="8">
        <v>2010</v>
      </c>
      <c r="E4" s="8">
        <v>33</v>
      </c>
      <c r="F4" s="8">
        <f t="shared" si="0"/>
        <v>1010</v>
      </c>
      <c r="G4" s="8">
        <f t="shared" si="0"/>
        <v>4</v>
      </c>
      <c r="I4" s="19" t="s">
        <v>8</v>
      </c>
      <c r="J4" s="19">
        <f t="array" ref="J4">n*MMULT(MMULT(L2:M2,sinv),TRANSPOSE(L2:M2))</f>
        <v>58.972943101372266</v>
      </c>
      <c r="K4" s="27">
        <f>TINV(alpha/m,n-1)</f>
        <v>2.4334402113749696</v>
      </c>
      <c r="L4" s="26">
        <f>(n-1)*p/(n-p)</f>
        <v>2.1111111111111112</v>
      </c>
      <c r="M4" s="26">
        <f>FINV(alpha,p,n-p)</f>
        <v>3.5545571456617879</v>
      </c>
      <c r="N4" s="26">
        <f>L4*M4</f>
        <v>7.5040650852859967</v>
      </c>
    </row>
    <row r="5" spans="1:16" ht="15" thickTop="1" x14ac:dyDescent="0.3">
      <c r="A5" s="5">
        <v>4</v>
      </c>
      <c r="B5" s="8">
        <v>2950</v>
      </c>
      <c r="C5" s="8">
        <v>36.5</v>
      </c>
      <c r="D5" s="8">
        <v>3000</v>
      </c>
      <c r="E5" s="24">
        <v>35.6</v>
      </c>
      <c r="F5" s="8">
        <f t="shared" si="0"/>
        <v>-50</v>
      </c>
      <c r="G5" s="8">
        <f t="shared" si="0"/>
        <v>0.89999999999999858</v>
      </c>
      <c r="I5" s="20" t="s">
        <v>14</v>
      </c>
      <c r="J5" s="16" t="str">
        <f>IF(J4&gt;=fcr,"Rej. H0","Fail to rej. H0")</f>
        <v>Rej. H0</v>
      </c>
    </row>
    <row r="6" spans="1:16" x14ac:dyDescent="0.3">
      <c r="A6" s="5">
        <v>5</v>
      </c>
      <c r="B6" s="8">
        <v>3240</v>
      </c>
      <c r="C6" s="8">
        <v>36</v>
      </c>
      <c r="D6" s="8">
        <v>1970</v>
      </c>
      <c r="E6" s="8">
        <v>32.799999999999997</v>
      </c>
      <c r="F6" s="8">
        <f t="shared" si="0"/>
        <v>1270</v>
      </c>
      <c r="G6" s="8">
        <f t="shared" si="0"/>
        <v>3.2000000000000028</v>
      </c>
    </row>
    <row r="7" spans="1:16" x14ac:dyDescent="0.3">
      <c r="A7" s="5">
        <v>6</v>
      </c>
      <c r="B7" s="8">
        <v>2900</v>
      </c>
      <c r="C7" s="8">
        <v>36.200000000000003</v>
      </c>
      <c r="D7" s="8">
        <v>2730</v>
      </c>
      <c r="E7" s="8">
        <v>34.6</v>
      </c>
      <c r="F7" s="8">
        <f t="shared" si="0"/>
        <v>170</v>
      </c>
      <c r="G7" s="8">
        <f t="shared" si="0"/>
        <v>1.6000000000000014</v>
      </c>
      <c r="K7" s="17" t="s">
        <v>16</v>
      </c>
      <c r="L7" s="17" t="s">
        <v>17</v>
      </c>
      <c r="M7" s="17" t="s">
        <v>18</v>
      </c>
    </row>
    <row r="8" spans="1:16" x14ac:dyDescent="0.3">
      <c r="A8" s="5">
        <v>7</v>
      </c>
      <c r="B8" s="8">
        <v>3300</v>
      </c>
      <c r="C8" s="8">
        <v>37.5</v>
      </c>
      <c r="D8" s="8">
        <v>2350</v>
      </c>
      <c r="E8" s="8">
        <v>33.200000000000003</v>
      </c>
      <c r="F8" s="8">
        <f t="shared" si="0"/>
        <v>950</v>
      </c>
      <c r="G8" s="8">
        <f t="shared" si="0"/>
        <v>4.2999999999999972</v>
      </c>
      <c r="I8" s="15" t="s">
        <v>15</v>
      </c>
      <c r="J8" s="17" t="s">
        <v>27</v>
      </c>
      <c r="K8" s="21">
        <f>L8-SQRT(fcr*D27/n)</f>
        <v>442.1476620332615</v>
      </c>
      <c r="L8" s="21">
        <f>F22</f>
        <v>739.25</v>
      </c>
      <c r="M8" s="21">
        <f>L8+SQRT(fcr*D27/n)</f>
        <v>1036.3523379667386</v>
      </c>
      <c r="O8" s="28" t="s">
        <v>20</v>
      </c>
    </row>
    <row r="9" spans="1:16" x14ac:dyDescent="0.3">
      <c r="A9" s="5">
        <v>8</v>
      </c>
      <c r="B9" s="8">
        <v>2850</v>
      </c>
      <c r="C9" s="8">
        <v>35.799999999999997</v>
      </c>
      <c r="D9" s="8">
        <v>2100</v>
      </c>
      <c r="E9" s="8">
        <v>32.700000000000003</v>
      </c>
      <c r="F9" s="8">
        <f t="shared" si="0"/>
        <v>750</v>
      </c>
      <c r="G9" s="8">
        <f t="shared" si="0"/>
        <v>3.0999999999999943</v>
      </c>
      <c r="I9" s="15"/>
      <c r="J9" s="17" t="s">
        <v>28</v>
      </c>
      <c r="K9" s="21">
        <f>L9-SQRT(fcr*E28/n)</f>
        <v>1.6359872865251934</v>
      </c>
      <c r="L9" s="21">
        <f>G22</f>
        <v>2.6049999999999995</v>
      </c>
      <c r="M9" s="21">
        <f>L9+SQRT(fcr*E28/n)</f>
        <v>3.5740127134748056</v>
      </c>
      <c r="O9" s="28">
        <v>2</v>
      </c>
    </row>
    <row r="10" spans="1:16" x14ac:dyDescent="0.3">
      <c r="A10" s="5">
        <v>9</v>
      </c>
      <c r="B10" s="8">
        <v>2500</v>
      </c>
      <c r="C10" s="8">
        <v>35</v>
      </c>
      <c r="D10" s="8">
        <v>2330</v>
      </c>
      <c r="E10" s="8">
        <v>34.700000000000003</v>
      </c>
      <c r="F10" s="8">
        <f t="shared" si="0"/>
        <v>170</v>
      </c>
      <c r="G10" s="8">
        <f t="shared" si="0"/>
        <v>0.29999999999999716</v>
      </c>
    </row>
    <row r="11" spans="1:16" x14ac:dyDescent="0.3">
      <c r="A11" s="5">
        <v>10</v>
      </c>
      <c r="B11" s="8">
        <v>2960</v>
      </c>
      <c r="C11" s="8">
        <v>36.4</v>
      </c>
      <c r="D11" s="8">
        <v>2180</v>
      </c>
      <c r="E11" s="8">
        <v>33.4</v>
      </c>
      <c r="F11" s="8">
        <f t="shared" si="0"/>
        <v>780</v>
      </c>
      <c r="G11" s="8">
        <f t="shared" si="0"/>
        <v>3</v>
      </c>
      <c r="K11" s="22" t="s">
        <v>16</v>
      </c>
      <c r="L11" s="22" t="s">
        <v>17</v>
      </c>
      <c r="M11" s="22" t="s">
        <v>18</v>
      </c>
    </row>
    <row r="12" spans="1:16" x14ac:dyDescent="0.3">
      <c r="A12" s="5">
        <v>11</v>
      </c>
      <c r="B12" s="8">
        <v>3400</v>
      </c>
      <c r="C12" s="8">
        <v>37.200000000000003</v>
      </c>
      <c r="D12" s="8">
        <v>2645</v>
      </c>
      <c r="E12" s="8">
        <v>36.1</v>
      </c>
      <c r="F12" s="8">
        <f t="shared" si="0"/>
        <v>755</v>
      </c>
      <c r="G12" s="8">
        <f t="shared" si="0"/>
        <v>1.1000000000000014</v>
      </c>
      <c r="I12" s="18" t="s">
        <v>19</v>
      </c>
      <c r="J12" s="22" t="s">
        <v>27</v>
      </c>
      <c r="K12" s="23">
        <f>L12-tcr*SQRT(D27/n)</f>
        <v>475.32626200204766</v>
      </c>
      <c r="L12" s="23">
        <f>L8</f>
        <v>739.25</v>
      </c>
      <c r="M12" s="23">
        <f>L12+tcr*SQRT(D27/n)</f>
        <v>1003.1737379979523</v>
      </c>
    </row>
    <row r="13" spans="1:16" x14ac:dyDescent="0.3">
      <c r="A13" s="5">
        <v>12</v>
      </c>
      <c r="B13" s="8">
        <v>3260</v>
      </c>
      <c r="C13" s="8">
        <v>36.6</v>
      </c>
      <c r="D13" s="8">
        <v>1860</v>
      </c>
      <c r="E13" s="8">
        <v>32</v>
      </c>
      <c r="F13" s="8">
        <f t="shared" si="0"/>
        <v>1400</v>
      </c>
      <c r="G13" s="8">
        <f t="shared" si="0"/>
        <v>4.6000000000000014</v>
      </c>
      <c r="J13" s="22" t="s">
        <v>28</v>
      </c>
      <c r="K13" s="23">
        <f>L13-tcr*SQRT(E28/n)</f>
        <v>1.7442007910202268</v>
      </c>
      <c r="L13" s="23">
        <f>L9</f>
        <v>2.6049999999999995</v>
      </c>
      <c r="M13" s="23">
        <f>L13+tcr*SQRT(E28/n)</f>
        <v>3.4657992089797722</v>
      </c>
    </row>
    <row r="14" spans="1:16" x14ac:dyDescent="0.3">
      <c r="A14" s="5">
        <v>13</v>
      </c>
      <c r="B14" s="8">
        <v>3700</v>
      </c>
      <c r="C14" s="8">
        <v>38.299999999999997</v>
      </c>
      <c r="D14" s="8">
        <v>2440</v>
      </c>
      <c r="E14" s="8">
        <v>32.5</v>
      </c>
      <c r="F14" s="8">
        <f t="shared" si="0"/>
        <v>1260</v>
      </c>
      <c r="G14" s="8">
        <f t="shared" si="0"/>
        <v>5.7999999999999972</v>
      </c>
    </row>
    <row r="15" spans="1:16" x14ac:dyDescent="0.3">
      <c r="A15" s="5">
        <v>14</v>
      </c>
      <c r="B15" s="8">
        <v>3120</v>
      </c>
      <c r="C15" s="8">
        <v>35.9</v>
      </c>
      <c r="D15" s="8">
        <v>2120</v>
      </c>
      <c r="E15" s="8">
        <v>32</v>
      </c>
      <c r="F15" s="8">
        <f t="shared" si="0"/>
        <v>1000</v>
      </c>
      <c r="G15" s="8">
        <f t="shared" si="0"/>
        <v>3.8999999999999986</v>
      </c>
    </row>
    <row r="16" spans="1:16" x14ac:dyDescent="0.3">
      <c r="A16" s="5">
        <v>15</v>
      </c>
      <c r="B16" s="8">
        <v>3350</v>
      </c>
      <c r="C16" s="8">
        <v>37</v>
      </c>
      <c r="D16" s="8">
        <v>2090</v>
      </c>
      <c r="E16" s="8">
        <v>33.5</v>
      </c>
      <c r="F16" s="8">
        <f t="shared" si="0"/>
        <v>1260</v>
      </c>
      <c r="G16" s="8">
        <f t="shared" si="0"/>
        <v>3.5</v>
      </c>
    </row>
    <row r="17" spans="1:7" x14ac:dyDescent="0.3">
      <c r="A17" s="5">
        <v>16</v>
      </c>
      <c r="B17" s="8">
        <v>3290</v>
      </c>
      <c r="C17" s="8">
        <v>37.200000000000003</v>
      </c>
      <c r="D17" s="8">
        <v>2310</v>
      </c>
      <c r="E17" s="8">
        <v>33.5</v>
      </c>
      <c r="F17" s="8">
        <f t="shared" si="0"/>
        <v>980</v>
      </c>
      <c r="G17" s="8">
        <f t="shared" si="0"/>
        <v>3.7000000000000028</v>
      </c>
    </row>
    <row r="18" spans="1:7" x14ac:dyDescent="0.3">
      <c r="A18" s="5">
        <v>17</v>
      </c>
      <c r="B18" s="8">
        <v>3860</v>
      </c>
      <c r="C18" s="8">
        <v>38.4</v>
      </c>
      <c r="D18" s="8">
        <v>3100</v>
      </c>
      <c r="E18" s="8">
        <v>37.4</v>
      </c>
      <c r="F18" s="8">
        <f t="shared" si="0"/>
        <v>760</v>
      </c>
      <c r="G18" s="8">
        <f t="shared" si="0"/>
        <v>1</v>
      </c>
    </row>
    <row r="19" spans="1:7" x14ac:dyDescent="0.3">
      <c r="A19" s="5">
        <v>18</v>
      </c>
      <c r="B19" s="8">
        <v>2740</v>
      </c>
      <c r="C19" s="8">
        <v>36.700000000000003</v>
      </c>
      <c r="D19" s="8">
        <v>2860</v>
      </c>
      <c r="E19" s="8">
        <v>35.4</v>
      </c>
      <c r="F19" s="8">
        <f t="shared" si="0"/>
        <v>-120</v>
      </c>
      <c r="G19" s="8">
        <f t="shared" si="0"/>
        <v>1.3000000000000043</v>
      </c>
    </row>
    <row r="20" spans="1:7" x14ac:dyDescent="0.3">
      <c r="A20" s="5">
        <v>19</v>
      </c>
      <c r="B20" s="8">
        <v>2780</v>
      </c>
      <c r="C20" s="8">
        <v>34.200000000000003</v>
      </c>
      <c r="D20" s="8">
        <v>2200</v>
      </c>
      <c r="E20" s="8">
        <v>34.200000000000003</v>
      </c>
      <c r="F20" s="8">
        <f t="shared" si="0"/>
        <v>580</v>
      </c>
      <c r="G20" s="8">
        <f t="shared" si="0"/>
        <v>0</v>
      </c>
    </row>
    <row r="21" spans="1:7" x14ac:dyDescent="0.3">
      <c r="A21" s="5">
        <v>20</v>
      </c>
      <c r="B21" s="8">
        <v>3410</v>
      </c>
      <c r="C21" s="8">
        <v>36</v>
      </c>
      <c r="D21" s="8">
        <v>2040</v>
      </c>
      <c r="E21" s="8">
        <v>33.1</v>
      </c>
      <c r="F21" s="8">
        <f t="shared" si="0"/>
        <v>1370</v>
      </c>
      <c r="G21" s="8">
        <f t="shared" si="0"/>
        <v>2.8999999999999986</v>
      </c>
    </row>
    <row r="22" spans="1:7" x14ac:dyDescent="0.3">
      <c r="A22" s="9" t="s">
        <v>1</v>
      </c>
      <c r="B22" s="10">
        <f>COUNT(B2:B21)</f>
        <v>20</v>
      </c>
      <c r="E22" s="6" t="s">
        <v>3</v>
      </c>
      <c r="F22" s="7">
        <f>AVERAGE(F2:F21)</f>
        <v>739.25</v>
      </c>
      <c r="G22" s="7">
        <f>AVERAGE(G2:G21)</f>
        <v>2.6049999999999995</v>
      </c>
    </row>
    <row r="23" spans="1:7" x14ac:dyDescent="0.3">
      <c r="A23" s="9" t="s">
        <v>2</v>
      </c>
      <c r="B23" s="10">
        <v>0.05</v>
      </c>
    </row>
    <row r="24" spans="1:7" x14ac:dyDescent="0.3">
      <c r="A24" s="9" t="s">
        <v>12</v>
      </c>
      <c r="B24" s="10">
        <v>2</v>
      </c>
    </row>
    <row r="25" spans="1:7" ht="15" thickBot="1" x14ac:dyDescent="0.35"/>
    <row r="26" spans="1:7" x14ac:dyDescent="0.3">
      <c r="C26" s="15" t="s">
        <v>6</v>
      </c>
      <c r="D26" s="11" t="s">
        <v>4</v>
      </c>
      <c r="E26" s="11" t="s">
        <v>5</v>
      </c>
    </row>
    <row r="27" spans="1:7" x14ac:dyDescent="0.3">
      <c r="C27" s="12" t="s">
        <v>4</v>
      </c>
      <c r="D27" s="14">
        <f>_xlfn.VAR.S(F2:F21)</f>
        <v>235258.61842105264</v>
      </c>
      <c r="E27" s="14">
        <f>_xlfn.COVARIANCE.S(F2:F21,G2:G21)</f>
        <v>552.87236842105244</v>
      </c>
    </row>
    <row r="28" spans="1:7" ht="15" thickBot="1" x14ac:dyDescent="0.35">
      <c r="C28" s="13" t="s">
        <v>5</v>
      </c>
      <c r="D28" s="14">
        <f>E27</f>
        <v>552.87236842105244</v>
      </c>
      <c r="E28" s="14">
        <f>_xlfn.VAR.S(G2:G21)</f>
        <v>2.5026052631578946</v>
      </c>
    </row>
    <row r="30" spans="1:7" x14ac:dyDescent="0.3">
      <c r="C30" s="3" t="s">
        <v>7</v>
      </c>
      <c r="D30" s="16">
        <f t="array" ref="D30:E31">MINVERSE(D27:E28)</f>
        <v>8.8402667376891585E-6</v>
      </c>
      <c r="E30" s="16">
        <v>-1.9529804722670284E-3</v>
      </c>
    </row>
    <row r="31" spans="1:7" x14ac:dyDescent="0.3">
      <c r="D31" s="16">
        <v>-1.9529804722670284E-3</v>
      </c>
      <c r="E31" s="16">
        <v>0.83103355123533196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alpha</vt:lpstr>
      <vt:lpstr>fcr</vt:lpstr>
      <vt:lpstr>m</vt:lpstr>
      <vt:lpstr>n</vt:lpstr>
      <vt:lpstr>p</vt:lpstr>
      <vt:lpstr>sinv</vt:lpstr>
      <vt:lpstr>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istatistik</dc:creator>
  <cp:lastModifiedBy>WIN-</cp:lastModifiedBy>
  <dcterms:created xsi:type="dcterms:W3CDTF">2019-03-13T14:15:14Z</dcterms:created>
  <dcterms:modified xsi:type="dcterms:W3CDTF">2021-04-30T19:14:28Z</dcterms:modified>
</cp:coreProperties>
</file>