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uk-universal-games\"/>
    </mc:Choice>
  </mc:AlternateContent>
  <xr:revisionPtr revIDLastSave="0" documentId="13_ncr:1_{36719912-9B9B-4979-B5D4-A42918B4E0B7}" xr6:coauthVersionLast="47" xr6:coauthVersionMax="47" xr10:uidLastSave="{00000000-0000-0000-0000-000000000000}"/>
  <bookViews>
    <workbookView xWindow="86400" yWindow="105" windowWidth="28800" windowHeight="31575" xr2:uid="{043E7AFB-4D1A-4CE3-9017-69C2EFF82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E95" i="1"/>
  <c r="E94" i="1"/>
  <c r="D95" i="1"/>
  <c r="F95" i="1" s="1"/>
  <c r="D94" i="1"/>
  <c r="F94" i="1" s="1"/>
  <c r="B92" i="1"/>
  <c r="D90" i="1"/>
  <c r="F90" i="1" s="1"/>
  <c r="E90" i="1"/>
  <c r="E89" i="1"/>
  <c r="D89" i="1"/>
  <c r="F89" i="1" s="1"/>
  <c r="B84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E119" i="1" s="1"/>
  <c r="D119" i="1"/>
  <c r="C120" i="1"/>
  <c r="D120" i="1"/>
  <c r="C121" i="1"/>
  <c r="D121" i="1"/>
  <c r="E121" i="1"/>
  <c r="C122" i="1"/>
  <c r="D122" i="1"/>
  <c r="C123" i="1"/>
  <c r="D123" i="1"/>
  <c r="C124" i="1"/>
  <c r="D124" i="1"/>
  <c r="B87" i="1"/>
  <c r="F68" i="1"/>
  <c r="G68" i="1" s="1"/>
  <c r="F69" i="1"/>
  <c r="G69" i="1" s="1"/>
  <c r="F70" i="1"/>
  <c r="G70" i="1" s="1"/>
  <c r="F71" i="1"/>
  <c r="G71" i="1" s="1"/>
  <c r="F67" i="1"/>
  <c r="G67" i="1" s="1"/>
  <c r="E68" i="1"/>
  <c r="E69" i="1"/>
  <c r="E70" i="1"/>
  <c r="E71" i="1"/>
  <c r="E67" i="1"/>
  <c r="D68" i="1"/>
  <c r="D69" i="1"/>
  <c r="D70" i="1"/>
  <c r="D71" i="1"/>
  <c r="D67" i="1"/>
  <c r="D44" i="1"/>
  <c r="C44" i="1"/>
  <c r="C45" i="1"/>
  <c r="D45" i="1"/>
  <c r="C46" i="1"/>
  <c r="D46" i="1"/>
  <c r="C47" i="1"/>
  <c r="D47" i="1"/>
  <c r="C48" i="1"/>
  <c r="D48" i="1"/>
  <c r="C29" i="1"/>
  <c r="D29" i="1" s="1"/>
  <c r="E29" i="1" s="1"/>
  <c r="F29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2" i="1"/>
  <c r="D22" i="1" s="1"/>
  <c r="E22" i="1" s="1"/>
  <c r="F22" i="1" s="1"/>
  <c r="B16" i="1"/>
  <c r="B17" i="1" s="1"/>
  <c r="B18" i="1" s="1"/>
  <c r="E115" i="1" l="1"/>
  <c r="G89" i="1"/>
  <c r="G94" i="1"/>
  <c r="G95" i="1"/>
  <c r="G90" i="1"/>
  <c r="E122" i="1"/>
  <c r="E117" i="1"/>
  <c r="E120" i="1"/>
  <c r="E123" i="1"/>
  <c r="E124" i="1"/>
  <c r="E114" i="1"/>
  <c r="E118" i="1"/>
  <c r="E116" i="1"/>
  <c r="E113" i="1"/>
  <c r="H71" i="1"/>
  <c r="H70" i="1"/>
  <c r="H68" i="1"/>
  <c r="H69" i="1"/>
  <c r="H67" i="1"/>
</calcChain>
</file>

<file path=xl/sharedStrings.xml><?xml version="1.0" encoding="utf-8"?>
<sst xmlns="http://schemas.openxmlformats.org/spreadsheetml/2006/main" count="102" uniqueCount="71">
  <si>
    <t>Total 'henge-tid' (T)</t>
  </si>
  <si>
    <t>Number of cheating incidents (C)</t>
  </si>
  <si>
    <t>Time Penalty (P)"</t>
  </si>
  <si>
    <t>Effective 'henge-tid' (E)</t>
  </si>
  <si>
    <t>Time penalty for a single cheat</t>
  </si>
  <si>
    <t>Variables for game masters</t>
  </si>
  <si>
    <t>Referee input</t>
  </si>
  <si>
    <t>Score calculation</t>
  </si>
  <si>
    <t>Score</t>
  </si>
  <si>
    <t>Lower bound for effective 'henge-tid' (minutes)</t>
  </si>
  <si>
    <t>Upper bound for effective 'henge-tid' (minutes)</t>
  </si>
  <si>
    <t>Lower bound for allowed total 'henge-tid' (minutes)</t>
  </si>
  <si>
    <t>Upper bound for allowed total 'henge-tid' (minutes)</t>
  </si>
  <si>
    <t>Examples</t>
  </si>
  <si>
    <t>total henge tid</t>
  </si>
  <si>
    <t>cheats</t>
  </si>
  <si>
    <t>penalty</t>
  </si>
  <si>
    <t>effective time</t>
  </si>
  <si>
    <t>min score</t>
  </si>
  <si>
    <t>max score</t>
  </si>
  <si>
    <t>unclamped score</t>
  </si>
  <si>
    <t>clamped score</t>
  </si>
  <si>
    <t>Jerngrepet</t>
  </si>
  <si>
    <t>Land, vann, strand</t>
  </si>
  <si>
    <t>min_score</t>
  </si>
  <si>
    <t>max_score</t>
  </si>
  <si>
    <t>min_points</t>
  </si>
  <si>
    <t>max_points</t>
  </si>
  <si>
    <t>points_team1</t>
  </si>
  <si>
    <t>points_team2</t>
  </si>
  <si>
    <t>score_team1</t>
  </si>
  <si>
    <t>score_team2</t>
  </si>
  <si>
    <t>Labyrint</t>
  </si>
  <si>
    <t>min_time</t>
  </si>
  <si>
    <t>max_time</t>
  </si>
  <si>
    <t>finished</t>
  </si>
  <si>
    <t>checkpoints</t>
  </si>
  <si>
    <t>finished (TRUE/FALSE)</t>
  </si>
  <si>
    <t>time</t>
  </si>
  <si>
    <t>completed_checkpoints</t>
  </si>
  <si>
    <t>completion_bonus</t>
  </si>
  <si>
    <t>effective_time</t>
  </si>
  <si>
    <t>total_score</t>
  </si>
  <si>
    <t>completion bonus</t>
  </si>
  <si>
    <t>points for each checkpoint</t>
  </si>
  <si>
    <t>amount of checkpoints</t>
  </si>
  <si>
    <t>time_points</t>
  </si>
  <si>
    <t>Hamster Wheel</t>
  </si>
  <si>
    <t>win_bonus</t>
  </si>
  <si>
    <t>penalty_per_step</t>
  </si>
  <si>
    <t>min_step_penalties</t>
  </si>
  <si>
    <t>max_step_penalties</t>
  </si>
  <si>
    <t>winner</t>
  </si>
  <si>
    <t>clamp step count</t>
  </si>
  <si>
    <t>Calculated values</t>
  </si>
  <si>
    <t>points</t>
  </si>
  <si>
    <t>color_points</t>
  </si>
  <si>
    <t>turn_points</t>
  </si>
  <si>
    <t>correct_colors</t>
  </si>
  <si>
    <t>turns_taken</t>
  </si>
  <si>
    <t>code_guessed_correctly</t>
  </si>
  <si>
    <t>max_turns</t>
  </si>
  <si>
    <t>bottom_score</t>
  </si>
  <si>
    <t>top_score</t>
  </si>
  <si>
    <t>Mastermind</t>
  </si>
  <si>
    <t>time points</t>
  </si>
  <si>
    <t>penalty points</t>
  </si>
  <si>
    <t>total points</t>
  </si>
  <si>
    <t>team</t>
  </si>
  <si>
    <t>max penalty:</t>
  </si>
  <si>
    <t>steps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</si>
</sst>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21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4AC0-3929-4A76-9C7A-4EE51FC73C9A}">
  <dimension ref="A1:H124"/>
  <sheetViews>
    <sheetView tabSelected="1" zoomScaleNormal="100" workbookViewId="0">
      <selection activeCell="E52" sqref="E52"/>
    </sheetView>
  </sheetViews>
  <sheetFormatPr defaultRowHeight="15" x14ac:dyDescent="0.25"/>
  <cols>
    <col min="1" max="1" width="47" bestFit="1" customWidth="1"/>
    <col min="2" max="2" width="16.28515625" bestFit="1" customWidth="1"/>
    <col min="3" max="3" width="12.140625" bestFit="1" customWidth="1"/>
    <col min="4" max="4" width="22.28515625" bestFit="1" customWidth="1"/>
    <col min="5" max="5" width="17.7109375" bestFit="1" customWidth="1"/>
    <col min="6" max="6" width="14.140625" bestFit="1" customWidth="1"/>
    <col min="7" max="7" width="11.28515625" bestFit="1" customWidth="1"/>
    <col min="8" max="8" width="10.7109375" bestFit="1" customWidth="1"/>
  </cols>
  <sheetData>
    <row r="1" spans="1:3" x14ac:dyDescent="0.25">
      <c r="A1" s="6" t="s">
        <v>22</v>
      </c>
    </row>
    <row r="2" spans="1:3" x14ac:dyDescent="0.25">
      <c r="A2" s="4" t="s">
        <v>5</v>
      </c>
    </row>
    <row r="3" spans="1:3" x14ac:dyDescent="0.25">
      <c r="A3" t="s">
        <v>4</v>
      </c>
      <c r="B3" s="3">
        <v>1.1574074074074075E-4</v>
      </c>
    </row>
    <row r="4" spans="1:3" x14ac:dyDescent="0.25">
      <c r="A4" t="s">
        <v>9</v>
      </c>
      <c r="B4" s="3">
        <v>1.3888888888888889E-3</v>
      </c>
    </row>
    <row r="5" spans="1:3" x14ac:dyDescent="0.25">
      <c r="A5" t="s">
        <v>10</v>
      </c>
      <c r="B5" s="3">
        <v>4.8611111111111112E-3</v>
      </c>
    </row>
    <row r="6" spans="1:3" x14ac:dyDescent="0.25">
      <c r="A6" t="s">
        <v>11</v>
      </c>
      <c r="B6" s="3">
        <v>0</v>
      </c>
    </row>
    <row r="7" spans="1:3" x14ac:dyDescent="0.25">
      <c r="A7" t="s">
        <v>12</v>
      </c>
      <c r="B7" s="3">
        <v>6.9444444444444441E-3</v>
      </c>
    </row>
    <row r="8" spans="1:3" x14ac:dyDescent="0.25">
      <c r="A8" t="s">
        <v>18</v>
      </c>
      <c r="B8">
        <v>1</v>
      </c>
    </row>
    <row r="9" spans="1:3" x14ac:dyDescent="0.25">
      <c r="A9" t="s">
        <v>19</v>
      </c>
      <c r="B9">
        <v>20</v>
      </c>
    </row>
    <row r="10" spans="1:3" x14ac:dyDescent="0.25">
      <c r="B10" s="3"/>
    </row>
    <row r="11" spans="1:3" x14ac:dyDescent="0.25">
      <c r="A11" s="4" t="s">
        <v>6</v>
      </c>
      <c r="B11" s="3"/>
    </row>
    <row r="12" spans="1:3" x14ac:dyDescent="0.25">
      <c r="A12" t="s">
        <v>0</v>
      </c>
      <c r="B12" s="1">
        <v>2.0717592592592593E-3</v>
      </c>
      <c r="C12" s="2"/>
    </row>
    <row r="13" spans="1:3" x14ac:dyDescent="0.25">
      <c r="A13" t="s">
        <v>1</v>
      </c>
      <c r="B13">
        <v>3</v>
      </c>
    </row>
    <row r="15" spans="1:3" x14ac:dyDescent="0.25">
      <c r="A15" s="4" t="s">
        <v>7</v>
      </c>
    </row>
    <row r="16" spans="1:3" x14ac:dyDescent="0.25">
      <c r="A16" t="s">
        <v>2</v>
      </c>
      <c r="B16" s="3">
        <f>B13*B3</f>
        <v>3.4722222222222224E-4</v>
      </c>
      <c r="C16" s="3"/>
    </row>
    <row r="17" spans="1:6" x14ac:dyDescent="0.25">
      <c r="A17" t="s">
        <v>3</v>
      </c>
      <c r="B17" s="1">
        <f>B12-B16</f>
        <v>1.724537037037037E-3</v>
      </c>
      <c r="C17" s="1"/>
    </row>
    <row r="18" spans="1:6" x14ac:dyDescent="0.25">
      <c r="A18" t="s">
        <v>8</v>
      </c>
      <c r="B18" s="5">
        <f>MEDIAN(0, (B17 - B4) * 20 / (B5 - B4), 20)</f>
        <v>1.9333333333333329</v>
      </c>
      <c r="C18" s="5"/>
    </row>
    <row r="20" spans="1:6" x14ac:dyDescent="0.25">
      <c r="A20" s="4" t="s">
        <v>13</v>
      </c>
    </row>
    <row r="21" spans="1:6" x14ac:dyDescent="0.25">
      <c r="A21" t="s">
        <v>14</v>
      </c>
      <c r="B21" t="s">
        <v>15</v>
      </c>
      <c r="C21" t="s">
        <v>16</v>
      </c>
      <c r="D21" t="s">
        <v>17</v>
      </c>
      <c r="E21" t="s">
        <v>20</v>
      </c>
      <c r="F21" t="s">
        <v>21</v>
      </c>
    </row>
    <row r="22" spans="1:6" x14ac:dyDescent="0.25">
      <c r="A22" s="3">
        <v>0</v>
      </c>
      <c r="B22">
        <v>0</v>
      </c>
      <c r="C22" s="3">
        <f t="shared" ref="C22:C29" si="0">B22*$B$3</f>
        <v>0</v>
      </c>
      <c r="D22" s="3">
        <f>A22-C22</f>
        <v>0</v>
      </c>
      <c r="E22">
        <f t="shared" ref="E22:E29" si="1">(((D22-$B$4)*($B$9-$B$8))/($B$5-$B$4))+$B$8</f>
        <v>-6.6000000000000005</v>
      </c>
      <c r="F22" s="2">
        <f t="shared" ref="F22:F29" si="2">MEDIAN($B$8, E22, $B$9)</f>
        <v>1</v>
      </c>
    </row>
    <row r="23" spans="1:6" x14ac:dyDescent="0.25">
      <c r="A23" s="3">
        <v>1.3888888888888889E-3</v>
      </c>
      <c r="B23">
        <v>0</v>
      </c>
      <c r="C23" s="3">
        <f t="shared" si="0"/>
        <v>0</v>
      </c>
      <c r="D23" s="3">
        <f t="shared" ref="D23:D29" si="3">A23-C23</f>
        <v>1.3888888888888889E-3</v>
      </c>
      <c r="E23">
        <f t="shared" si="1"/>
        <v>1</v>
      </c>
      <c r="F23" s="2">
        <f t="shared" si="2"/>
        <v>1</v>
      </c>
    </row>
    <row r="24" spans="1:6" x14ac:dyDescent="0.25">
      <c r="A24" s="3">
        <v>3.472222222222222E-3</v>
      </c>
      <c r="B24">
        <v>0</v>
      </c>
      <c r="C24" s="3">
        <f t="shared" si="0"/>
        <v>0</v>
      </c>
      <c r="D24" s="3">
        <f t="shared" si="3"/>
        <v>3.472222222222222E-3</v>
      </c>
      <c r="E24">
        <f t="shared" si="1"/>
        <v>12.399999999999999</v>
      </c>
      <c r="F24" s="2">
        <f t="shared" si="2"/>
        <v>12.399999999999999</v>
      </c>
    </row>
    <row r="25" spans="1:6" x14ac:dyDescent="0.25">
      <c r="A25" s="3">
        <v>4.8611111111111112E-3</v>
      </c>
      <c r="B25">
        <v>0</v>
      </c>
      <c r="C25" s="3">
        <f t="shared" si="0"/>
        <v>0</v>
      </c>
      <c r="D25" s="3">
        <f t="shared" si="3"/>
        <v>4.8611111111111112E-3</v>
      </c>
      <c r="E25">
        <f t="shared" si="1"/>
        <v>20</v>
      </c>
      <c r="F25" s="2">
        <f t="shared" si="2"/>
        <v>20</v>
      </c>
    </row>
    <row r="26" spans="1:6" x14ac:dyDescent="0.25">
      <c r="A26" s="3">
        <v>6.9444444444444441E-3</v>
      </c>
      <c r="B26">
        <v>0</v>
      </c>
      <c r="C26" s="3">
        <f t="shared" si="0"/>
        <v>0</v>
      </c>
      <c r="D26" s="3">
        <f t="shared" si="3"/>
        <v>6.9444444444444441E-3</v>
      </c>
      <c r="E26">
        <f t="shared" si="1"/>
        <v>31.4</v>
      </c>
      <c r="F26" s="2">
        <f t="shared" si="2"/>
        <v>20</v>
      </c>
    </row>
    <row r="27" spans="1:6" x14ac:dyDescent="0.25">
      <c r="A27" s="3">
        <v>1.3888888888888889E-3</v>
      </c>
      <c r="B27">
        <v>5</v>
      </c>
      <c r="C27" s="3">
        <f t="shared" si="0"/>
        <v>5.7870370370370367E-4</v>
      </c>
      <c r="D27" s="3">
        <f t="shared" si="3"/>
        <v>8.1018518518518527E-4</v>
      </c>
      <c r="E27">
        <f t="shared" si="1"/>
        <v>-2.166666666666667</v>
      </c>
      <c r="F27" s="2">
        <f t="shared" si="2"/>
        <v>1</v>
      </c>
    </row>
    <row r="28" spans="1:6" x14ac:dyDescent="0.25">
      <c r="A28" s="3">
        <v>3.472222222222222E-3</v>
      </c>
      <c r="B28">
        <v>7</v>
      </c>
      <c r="C28" s="3">
        <f t="shared" si="0"/>
        <v>8.1018518518518527E-4</v>
      </c>
      <c r="D28" s="3">
        <f t="shared" si="3"/>
        <v>2.6620370370370365E-3</v>
      </c>
      <c r="E28">
        <f t="shared" si="1"/>
        <v>7.9666666666666632</v>
      </c>
      <c r="F28" s="2">
        <f t="shared" si="2"/>
        <v>7.9666666666666632</v>
      </c>
    </row>
    <row r="29" spans="1:6" x14ac:dyDescent="0.25">
      <c r="A29" s="3">
        <v>6.9444444444444441E-3</v>
      </c>
      <c r="B29">
        <v>30</v>
      </c>
      <c r="C29" s="3">
        <f t="shared" si="0"/>
        <v>3.4722222222222225E-3</v>
      </c>
      <c r="D29" s="3">
        <f t="shared" si="3"/>
        <v>3.4722222222222216E-3</v>
      </c>
      <c r="E29">
        <f t="shared" si="1"/>
        <v>12.399999999999999</v>
      </c>
      <c r="F29" s="2">
        <f t="shared" si="2"/>
        <v>12.399999999999999</v>
      </c>
    </row>
    <row r="31" spans="1:6" x14ac:dyDescent="0.25">
      <c r="A31" s="6" t="s">
        <v>23</v>
      </c>
    </row>
    <row r="32" spans="1:6" x14ac:dyDescent="0.25">
      <c r="A32" s="4" t="s">
        <v>5</v>
      </c>
    </row>
    <row r="33" spans="1:4" x14ac:dyDescent="0.25">
      <c r="A33" t="s">
        <v>24</v>
      </c>
      <c r="B33">
        <v>1</v>
      </c>
    </row>
    <row r="34" spans="1:4" x14ac:dyDescent="0.25">
      <c r="A34" t="s">
        <v>25</v>
      </c>
      <c r="B34">
        <v>20</v>
      </c>
    </row>
    <row r="35" spans="1:4" x14ac:dyDescent="0.25">
      <c r="A35" t="s">
        <v>26</v>
      </c>
      <c r="B35">
        <v>0</v>
      </c>
    </row>
    <row r="36" spans="1:4" x14ac:dyDescent="0.25">
      <c r="A36" t="s">
        <v>27</v>
      </c>
      <c r="B36">
        <v>9</v>
      </c>
    </row>
    <row r="38" spans="1:4" x14ac:dyDescent="0.25">
      <c r="A38" s="4" t="s">
        <v>6</v>
      </c>
    </row>
    <row r="39" spans="1:4" x14ac:dyDescent="0.25">
      <c r="A39" t="s">
        <v>28</v>
      </c>
      <c r="B39">
        <v>2</v>
      </c>
    </row>
    <row r="40" spans="1:4" x14ac:dyDescent="0.25">
      <c r="A40" t="s">
        <v>29</v>
      </c>
      <c r="B40">
        <v>7</v>
      </c>
    </row>
    <row r="42" spans="1:4" x14ac:dyDescent="0.25">
      <c r="A42" s="4" t="s">
        <v>13</v>
      </c>
    </row>
    <row r="43" spans="1:4" x14ac:dyDescent="0.25">
      <c r="A43" t="s">
        <v>28</v>
      </c>
      <c r="B43" t="s">
        <v>29</v>
      </c>
      <c r="C43" t="s">
        <v>30</v>
      </c>
      <c r="D43" t="s">
        <v>31</v>
      </c>
    </row>
    <row r="44" spans="1:4" x14ac:dyDescent="0.25">
      <c r="A44">
        <v>0</v>
      </c>
      <c r="B44">
        <v>0</v>
      </c>
      <c r="C44" s="7">
        <f>$B$33+(A44-$B$35)*($B$34-$B$33)/($B$36-$B$35)</f>
        <v>1</v>
      </c>
      <c r="D44" s="7">
        <f>$B$33+(B44-$B$35)*($B$34-$B$33)/($B$36-$B$35)</f>
        <v>1</v>
      </c>
    </row>
    <row r="45" spans="1:4" x14ac:dyDescent="0.25">
      <c r="A45">
        <v>9</v>
      </c>
      <c r="B45">
        <v>0</v>
      </c>
      <c r="C45" s="7">
        <f t="shared" ref="C45:C48" si="4">$B$33+(A45-$B$35)*($B$34-$B$33)/($B$36-$B$35)</f>
        <v>20</v>
      </c>
      <c r="D45" s="7">
        <f t="shared" ref="D45:D48" si="5">$B$33+(B45-$B$35)*($B$34-$B$33)/($B$36-$B$35)</f>
        <v>1</v>
      </c>
    </row>
    <row r="46" spans="1:4" x14ac:dyDescent="0.25">
      <c r="A46">
        <v>5</v>
      </c>
      <c r="B46">
        <v>5</v>
      </c>
      <c r="C46" s="7">
        <f t="shared" si="4"/>
        <v>11.555555555555555</v>
      </c>
      <c r="D46" s="7">
        <f t="shared" si="5"/>
        <v>11.555555555555555</v>
      </c>
    </row>
    <row r="47" spans="1:4" x14ac:dyDescent="0.25">
      <c r="A47">
        <v>2</v>
      </c>
      <c r="B47">
        <v>7</v>
      </c>
      <c r="C47" s="7">
        <f t="shared" si="4"/>
        <v>5.2222222222222223</v>
      </c>
      <c r="D47" s="7">
        <f t="shared" si="5"/>
        <v>15.777777777777779</v>
      </c>
    </row>
    <row r="48" spans="1:4" x14ac:dyDescent="0.25">
      <c r="A48">
        <v>9</v>
      </c>
      <c r="B48">
        <v>9</v>
      </c>
      <c r="C48" s="7">
        <f t="shared" si="4"/>
        <v>20</v>
      </c>
      <c r="D48" s="7">
        <f t="shared" si="5"/>
        <v>20</v>
      </c>
    </row>
    <row r="50" spans="1:2" x14ac:dyDescent="0.25">
      <c r="A50" s="6" t="s">
        <v>32</v>
      </c>
    </row>
    <row r="51" spans="1:2" x14ac:dyDescent="0.25">
      <c r="A51" s="4" t="s">
        <v>5</v>
      </c>
    </row>
    <row r="52" spans="1:2" x14ac:dyDescent="0.25">
      <c r="A52" t="s">
        <v>24</v>
      </c>
      <c r="B52">
        <v>0</v>
      </c>
    </row>
    <row r="53" spans="1:2" x14ac:dyDescent="0.25">
      <c r="A53" t="s">
        <v>25</v>
      </c>
      <c r="B53">
        <v>10</v>
      </c>
    </row>
    <row r="54" spans="1:2" x14ac:dyDescent="0.25">
      <c r="A54" t="s">
        <v>33</v>
      </c>
      <c r="B54" s="3">
        <v>6.9444444444444441E-3</v>
      </c>
    </row>
    <row r="55" spans="1:2" x14ac:dyDescent="0.25">
      <c r="A55" t="s">
        <v>34</v>
      </c>
      <c r="B55" s="3">
        <v>1.3888888888888889E-3</v>
      </c>
    </row>
    <row r="56" spans="1:2" x14ac:dyDescent="0.25">
      <c r="A56" t="s">
        <v>43</v>
      </c>
      <c r="B56">
        <v>4</v>
      </c>
    </row>
    <row r="57" spans="1:2" x14ac:dyDescent="0.25">
      <c r="A57" t="s">
        <v>44</v>
      </c>
      <c r="B57">
        <v>2</v>
      </c>
    </row>
    <row r="58" spans="1:2" x14ac:dyDescent="0.25">
      <c r="A58" t="s">
        <v>45</v>
      </c>
      <c r="B58">
        <v>3</v>
      </c>
    </row>
    <row r="60" spans="1:2" x14ac:dyDescent="0.25">
      <c r="A60" s="4" t="s">
        <v>6</v>
      </c>
    </row>
    <row r="61" spans="1:2" x14ac:dyDescent="0.25">
      <c r="A61" t="s">
        <v>37</v>
      </c>
      <c r="B61" t="b">
        <v>1</v>
      </c>
    </row>
    <row r="62" spans="1:2" x14ac:dyDescent="0.25">
      <c r="A62" t="s">
        <v>36</v>
      </c>
    </row>
    <row r="63" spans="1:2" x14ac:dyDescent="0.25">
      <c r="A63" t="s">
        <v>38</v>
      </c>
      <c r="B63" s="3">
        <v>3.472222222222222E-3</v>
      </c>
    </row>
    <row r="65" spans="1:8" x14ac:dyDescent="0.25">
      <c r="A65" s="4" t="s">
        <v>13</v>
      </c>
    </row>
    <row r="66" spans="1:8" x14ac:dyDescent="0.25">
      <c r="A66" t="s">
        <v>35</v>
      </c>
      <c r="B66" t="s">
        <v>36</v>
      </c>
      <c r="C66" t="s">
        <v>38</v>
      </c>
      <c r="D66" t="s">
        <v>39</v>
      </c>
      <c r="E66" t="s">
        <v>40</v>
      </c>
      <c r="F66" t="s">
        <v>41</v>
      </c>
      <c r="G66" t="s">
        <v>46</v>
      </c>
      <c r="H66" t="s">
        <v>42</v>
      </c>
    </row>
    <row r="67" spans="1:8" x14ac:dyDescent="0.25">
      <c r="A67" t="b">
        <v>0</v>
      </c>
      <c r="B67">
        <v>0</v>
      </c>
      <c r="C67" s="1"/>
      <c r="D67" s="7">
        <f>IF(A67,$B$58,B67)</f>
        <v>0</v>
      </c>
      <c r="E67">
        <f>IF(A67,$B$56,0)</f>
        <v>0</v>
      </c>
      <c r="F67" s="1">
        <f>IF(A67,C67,$B$54)</f>
        <v>6.9444444444444441E-3</v>
      </c>
      <c r="G67">
        <f>$B$53+($B$55-F67)*($B$52-$B$53)/($B$55-$B$54)</f>
        <v>0</v>
      </c>
      <c r="H67">
        <f>D67*$B$57+E67+G67</f>
        <v>0</v>
      </c>
    </row>
    <row r="68" spans="1:8" x14ac:dyDescent="0.25">
      <c r="A68" t="b">
        <v>0</v>
      </c>
      <c r="B68">
        <v>2</v>
      </c>
      <c r="C68" s="1"/>
      <c r="D68" s="7">
        <f t="shared" ref="D68:D71" si="6">IF(A68,$B$58,B68)</f>
        <v>2</v>
      </c>
      <c r="E68">
        <f t="shared" ref="E68:E71" si="7">IF(A68,$B$56,0)</f>
        <v>0</v>
      </c>
      <c r="F68" s="1">
        <f t="shared" ref="F68:F71" si="8">IF(A68,C68,$B$54)</f>
        <v>6.9444444444444441E-3</v>
      </c>
      <c r="G68">
        <f t="shared" ref="G68:G71" si="9">$B$53+($B$55-F68)*($B$52-$B$53)/($B$55-$B$54)</f>
        <v>0</v>
      </c>
      <c r="H68">
        <f t="shared" ref="H68:H71" si="10">D68*$B$57+E68+G68</f>
        <v>4</v>
      </c>
    </row>
    <row r="69" spans="1:8" x14ac:dyDescent="0.25">
      <c r="A69" t="b">
        <v>1</v>
      </c>
      <c r="C69" s="1">
        <v>6.9444444444444441E-3</v>
      </c>
      <c r="D69" s="7">
        <f t="shared" si="6"/>
        <v>3</v>
      </c>
      <c r="E69">
        <f t="shared" si="7"/>
        <v>4</v>
      </c>
      <c r="F69" s="1">
        <f t="shared" si="8"/>
        <v>6.9444444444444441E-3</v>
      </c>
      <c r="G69">
        <f t="shared" si="9"/>
        <v>0</v>
      </c>
      <c r="H69">
        <f t="shared" si="10"/>
        <v>10</v>
      </c>
    </row>
    <row r="70" spans="1:8" x14ac:dyDescent="0.25">
      <c r="A70" t="b">
        <v>1</v>
      </c>
      <c r="C70" s="1">
        <v>4.1666666666666666E-3</v>
      </c>
      <c r="D70" s="7">
        <f t="shared" si="6"/>
        <v>3</v>
      </c>
      <c r="E70">
        <f t="shared" si="7"/>
        <v>4</v>
      </c>
      <c r="F70" s="1">
        <f t="shared" si="8"/>
        <v>4.1666666666666666E-3</v>
      </c>
      <c r="G70">
        <f t="shared" si="9"/>
        <v>5</v>
      </c>
      <c r="H70">
        <f t="shared" si="10"/>
        <v>15</v>
      </c>
    </row>
    <row r="71" spans="1:8" x14ac:dyDescent="0.25">
      <c r="A71" t="b">
        <v>1</v>
      </c>
      <c r="C71" s="1">
        <v>1.3888888888888889E-3</v>
      </c>
      <c r="D71" s="7">
        <f t="shared" si="6"/>
        <v>3</v>
      </c>
      <c r="E71">
        <f t="shared" si="7"/>
        <v>4</v>
      </c>
      <c r="F71" s="1">
        <f t="shared" si="8"/>
        <v>1.3888888888888889E-3</v>
      </c>
      <c r="G71">
        <f t="shared" si="9"/>
        <v>10</v>
      </c>
      <c r="H71">
        <f t="shared" si="10"/>
        <v>20</v>
      </c>
    </row>
    <row r="73" spans="1:8" x14ac:dyDescent="0.25">
      <c r="A73" s="6" t="s">
        <v>47</v>
      </c>
    </row>
    <row r="74" spans="1:8" x14ac:dyDescent="0.25">
      <c r="A74" s="4" t="s">
        <v>5</v>
      </c>
    </row>
    <row r="75" spans="1:8" x14ac:dyDescent="0.25">
      <c r="A75" t="s">
        <v>24</v>
      </c>
      <c r="B75">
        <v>2</v>
      </c>
    </row>
    <row r="76" spans="1:8" x14ac:dyDescent="0.25">
      <c r="A76" t="s">
        <v>25</v>
      </c>
      <c r="B76">
        <f>20-B79</f>
        <v>15</v>
      </c>
    </row>
    <row r="77" spans="1:8" x14ac:dyDescent="0.25">
      <c r="A77" t="s">
        <v>33</v>
      </c>
      <c r="B77" s="3">
        <v>6.9444444444444447E-4</v>
      </c>
    </row>
    <row r="78" spans="1:8" x14ac:dyDescent="0.25">
      <c r="A78" t="s">
        <v>34</v>
      </c>
      <c r="B78" s="3">
        <v>2.7777777777777779E-3</v>
      </c>
    </row>
    <row r="79" spans="1:8" x14ac:dyDescent="0.25">
      <c r="A79" t="s">
        <v>48</v>
      </c>
      <c r="B79">
        <v>5</v>
      </c>
    </row>
    <row r="80" spans="1:8" x14ac:dyDescent="0.25">
      <c r="A80" t="s">
        <v>49</v>
      </c>
      <c r="B80">
        <v>0.2</v>
      </c>
    </row>
    <row r="81" spans="1:7" x14ac:dyDescent="0.25">
      <c r="A81" t="s">
        <v>50</v>
      </c>
      <c r="B81">
        <v>0</v>
      </c>
    </row>
    <row r="82" spans="1:7" x14ac:dyDescent="0.25">
      <c r="A82" t="s">
        <v>51</v>
      </c>
      <c r="B82">
        <v>10</v>
      </c>
    </row>
    <row r="84" spans="1:7" x14ac:dyDescent="0.25">
      <c r="A84" t="s">
        <v>69</v>
      </c>
      <c r="B84">
        <f>B82*B80</f>
        <v>2</v>
      </c>
    </row>
    <row r="86" spans="1:7" x14ac:dyDescent="0.25">
      <c r="A86" s="4" t="s">
        <v>54</v>
      </c>
    </row>
    <row r="87" spans="1:7" x14ac:dyDescent="0.25">
      <c r="A87" t="s">
        <v>52</v>
      </c>
      <c r="B87">
        <f>IF(B89 &lt; B90, 1, IF(B89 &gt; B90, IF(C90 &lt; C89, 1, 2)))</f>
        <v>1</v>
      </c>
    </row>
    <row r="88" spans="1:7" x14ac:dyDescent="0.25">
      <c r="A88" t="s">
        <v>68</v>
      </c>
      <c r="B88" t="s">
        <v>38</v>
      </c>
      <c r="C88" t="s">
        <v>70</v>
      </c>
      <c r="D88" t="s">
        <v>53</v>
      </c>
      <c r="E88" t="s">
        <v>65</v>
      </c>
      <c r="F88" t="s">
        <v>66</v>
      </c>
      <c r="G88" t="s">
        <v>67</v>
      </c>
    </row>
    <row r="89" spans="1:7" x14ac:dyDescent="0.25">
      <c r="A89">
        <v>1</v>
      </c>
      <c r="B89" s="3">
        <v>1.261574074074074E-3</v>
      </c>
      <c r="C89">
        <v>18</v>
      </c>
      <c r="D89">
        <f>MEDIAN($B$81,C89,$B$82)</f>
        <v>10</v>
      </c>
      <c r="E89">
        <f>$B$76-((B89-$B$77)*($B$76-$B$75))/($B$78-$B$77)</f>
        <v>11.461111111111112</v>
      </c>
      <c r="F89">
        <f>D89*$B$80</f>
        <v>2</v>
      </c>
      <c r="G89">
        <f>E89-F89 +IF($B$87=A89,$B$79,0)</f>
        <v>14.461111111111112</v>
      </c>
    </row>
    <row r="90" spans="1:7" x14ac:dyDescent="0.25">
      <c r="A90">
        <v>2</v>
      </c>
      <c r="B90" s="3">
        <v>1.8518518518518519E-3</v>
      </c>
      <c r="C90">
        <v>5</v>
      </c>
      <c r="D90">
        <f>MEDIAN($B$81,C90,$B$82)</f>
        <v>5</v>
      </c>
      <c r="E90">
        <f>$B$76-((B90-$B$77)*($B$76-$B$75))/($B$78-$B$77)</f>
        <v>7.7777777777777777</v>
      </c>
      <c r="F90">
        <f>D90*$B$80</f>
        <v>1</v>
      </c>
      <c r="G90">
        <f>E90-F90 +IF($B$87=A90,$B$79,0)</f>
        <v>6.7777777777777777</v>
      </c>
    </row>
    <row r="91" spans="1:7" x14ac:dyDescent="0.25">
      <c r="C91" s="1"/>
      <c r="D91" s="7"/>
      <c r="F91" s="1"/>
    </row>
    <row r="92" spans="1:7" x14ac:dyDescent="0.25">
      <c r="A92" t="s">
        <v>52</v>
      </c>
      <c r="B92">
        <f>IF(B94 &lt; B95, 1, IF(B94 &gt; B95, IF(C95 &lt; C94, 1, 2)))</f>
        <v>1</v>
      </c>
    </row>
    <row r="93" spans="1:7" x14ac:dyDescent="0.25">
      <c r="A93" t="s">
        <v>68</v>
      </c>
      <c r="B93" t="s">
        <v>38</v>
      </c>
      <c r="C93" t="s">
        <v>70</v>
      </c>
      <c r="D93" t="s">
        <v>53</v>
      </c>
      <c r="E93" t="s">
        <v>65</v>
      </c>
      <c r="F93" t="s">
        <v>66</v>
      </c>
      <c r="G93" t="s">
        <v>67</v>
      </c>
    </row>
    <row r="94" spans="1:7" x14ac:dyDescent="0.25">
      <c r="A94">
        <v>1</v>
      </c>
      <c r="B94" s="3">
        <v>3.4722222222222224E-4</v>
      </c>
      <c r="C94">
        <v>0</v>
      </c>
      <c r="D94">
        <f>MEDIAN($B$81,C94,$B$82)</f>
        <v>0</v>
      </c>
      <c r="E94">
        <f>$B$76-((MEDIAN($B$77,B94,$B$78)-$B$77)*($B$76-$B$75))/($B$78-$B$77)</f>
        <v>15</v>
      </c>
      <c r="F94">
        <f>D94*$B$80</f>
        <v>0</v>
      </c>
      <c r="G94">
        <f>E94-F94 +IF($B$87=A94,$B$79,0)</f>
        <v>20</v>
      </c>
    </row>
    <row r="95" spans="1:7" x14ac:dyDescent="0.25">
      <c r="A95">
        <v>2</v>
      </c>
      <c r="B95" s="3">
        <v>3.472222222222222E-3</v>
      </c>
      <c r="C95">
        <v>100</v>
      </c>
      <c r="D95">
        <f>MEDIAN($B$81,C95,$B$82)</f>
        <v>10</v>
      </c>
      <c r="E95">
        <f>$B$76-((MEDIAN($B$77,B95,$B$78)-$B$77)*($B$76-$B$75))/($B$78-$B$77)</f>
        <v>2</v>
      </c>
      <c r="F95">
        <f>D95*$B$80</f>
        <v>2</v>
      </c>
      <c r="G95">
        <f>E95-F95 +IF($B$87=A95,$B$79,0)</f>
        <v>0</v>
      </c>
    </row>
    <row r="100" spans="1:5" x14ac:dyDescent="0.25">
      <c r="A100" s="6" t="s">
        <v>64</v>
      </c>
      <c r="C100" s="1"/>
      <c r="D100" s="7"/>
    </row>
    <row r="101" spans="1:5" x14ac:dyDescent="0.25">
      <c r="A101" s="4" t="s">
        <v>5</v>
      </c>
    </row>
    <row r="102" spans="1:5" x14ac:dyDescent="0.25">
      <c r="A102" t="s">
        <v>63</v>
      </c>
      <c r="B102">
        <v>20</v>
      </c>
    </row>
    <row r="103" spans="1:5" x14ac:dyDescent="0.25">
      <c r="A103" t="s">
        <v>62</v>
      </c>
      <c r="B103">
        <v>6</v>
      </c>
    </row>
    <row r="104" spans="1:5" x14ac:dyDescent="0.25">
      <c r="A104" t="s">
        <v>61</v>
      </c>
      <c r="B104">
        <v>8</v>
      </c>
    </row>
    <row r="105" spans="1:5" x14ac:dyDescent="0.25">
      <c r="A105" t="s">
        <v>34</v>
      </c>
      <c r="B105" s="3">
        <v>6.9444444444444441E-3</v>
      </c>
    </row>
    <row r="107" spans="1:5" x14ac:dyDescent="0.25">
      <c r="A107" s="4" t="s">
        <v>6</v>
      </c>
    </row>
    <row r="108" spans="1:5" x14ac:dyDescent="0.25">
      <c r="A108" t="s">
        <v>60</v>
      </c>
      <c r="B108" t="b">
        <v>1</v>
      </c>
    </row>
    <row r="109" spans="1:5" x14ac:dyDescent="0.25">
      <c r="A109" t="s">
        <v>59</v>
      </c>
      <c r="B109">
        <v>3</v>
      </c>
    </row>
    <row r="110" spans="1:5" x14ac:dyDescent="0.25">
      <c r="A110" t="s">
        <v>58</v>
      </c>
    </row>
    <row r="112" spans="1:5" x14ac:dyDescent="0.25">
      <c r="A112" t="s">
        <v>59</v>
      </c>
      <c r="B112" t="s">
        <v>58</v>
      </c>
      <c r="C112" t="s">
        <v>57</v>
      </c>
      <c r="D112" t="s">
        <v>56</v>
      </c>
      <c r="E112" t="s">
        <v>55</v>
      </c>
    </row>
    <row r="113" spans="1:5" x14ac:dyDescent="0.25">
      <c r="A113">
        <v>1</v>
      </c>
      <c r="C113">
        <f>IF(ISBLANK(A113),0,$B$103+(($B$104-A113)/($B$104-1))*($B$102-$B$103))</f>
        <v>20</v>
      </c>
      <c r="D113">
        <f>B113</f>
        <v>0</v>
      </c>
      <c r="E113">
        <f>D113+C113</f>
        <v>20</v>
      </c>
    </row>
    <row r="114" spans="1:5" x14ac:dyDescent="0.25">
      <c r="A114">
        <v>2</v>
      </c>
      <c r="C114">
        <f>IF(ISBLANK(A114),0,$B$103+(($B$104-A114)/($B$104-1))*($B$102-$B$103))</f>
        <v>18</v>
      </c>
      <c r="D114">
        <f>B114</f>
        <v>0</v>
      </c>
      <c r="E114">
        <f>D114+C114</f>
        <v>18</v>
      </c>
    </row>
    <row r="115" spans="1:5" x14ac:dyDescent="0.25">
      <c r="A115">
        <v>3</v>
      </c>
      <c r="C115">
        <f>IF(ISBLANK(A115),0,$B$103+(($B$104-A115)/($B$104-1))*($B$102-$B$103))</f>
        <v>16</v>
      </c>
      <c r="D115">
        <f>B115</f>
        <v>0</v>
      </c>
      <c r="E115">
        <f>D115+C115</f>
        <v>16</v>
      </c>
    </row>
    <row r="116" spans="1:5" x14ac:dyDescent="0.25">
      <c r="A116">
        <v>4</v>
      </c>
      <c r="C116">
        <f>IF(ISBLANK(A116),0,$B$103+(($B$104-A116)/($B$104-1))*($B$102-$B$103))</f>
        <v>14</v>
      </c>
      <c r="D116">
        <f>B116</f>
        <v>0</v>
      </c>
      <c r="E116">
        <f>D116+C116</f>
        <v>14</v>
      </c>
    </row>
    <row r="117" spans="1:5" x14ac:dyDescent="0.25">
      <c r="A117">
        <v>5</v>
      </c>
      <c r="C117">
        <f>IF(ISBLANK(A117),0,$B$103+(($B$104-A117)/($B$104-1))*($B$102-$B$103))</f>
        <v>12</v>
      </c>
      <c r="D117">
        <f>B117</f>
        <v>0</v>
      </c>
      <c r="E117">
        <f>D117+C117</f>
        <v>12</v>
      </c>
    </row>
    <row r="118" spans="1:5" x14ac:dyDescent="0.25">
      <c r="A118">
        <v>6</v>
      </c>
      <c r="C118">
        <f>IF(ISBLANK(A118),0,$B$103+(($B$104-A118)/($B$104-1))*($B$102-$B$103))</f>
        <v>10</v>
      </c>
      <c r="D118">
        <f>B118</f>
        <v>0</v>
      </c>
      <c r="E118">
        <f>D118+C118</f>
        <v>10</v>
      </c>
    </row>
    <row r="119" spans="1:5" x14ac:dyDescent="0.25">
      <c r="A119">
        <v>7</v>
      </c>
      <c r="C119">
        <f>IF(ISBLANK(A119),0,$B$103+(($B$104-A119)/($B$104-1))*($B$102-$B$103))</f>
        <v>8</v>
      </c>
      <c r="D119">
        <f>B119</f>
        <v>0</v>
      </c>
      <c r="E119">
        <f>D119+C119</f>
        <v>8</v>
      </c>
    </row>
    <row r="120" spans="1:5" x14ac:dyDescent="0.25">
      <c r="A120">
        <v>8</v>
      </c>
      <c r="C120">
        <f>IF(ISBLANK(A120),0,$B$103+(($B$104-A120)/($B$104-1))*($B$102-$B$103))</f>
        <v>6</v>
      </c>
      <c r="D120">
        <f>B120</f>
        <v>0</v>
      </c>
      <c r="E120">
        <f>D120+C120</f>
        <v>6</v>
      </c>
    </row>
    <row r="121" spans="1:5" x14ac:dyDescent="0.25">
      <c r="B121">
        <v>4</v>
      </c>
      <c r="C121">
        <f>IF(ISBLANK(A121),0,$B$103+(($B$104-A121)/($B$104-1))*($B$102-$B$103))</f>
        <v>0</v>
      </c>
      <c r="D121">
        <f>B121</f>
        <v>4</v>
      </c>
      <c r="E121">
        <f>D121+C121</f>
        <v>4</v>
      </c>
    </row>
    <row r="122" spans="1:5" x14ac:dyDescent="0.25">
      <c r="B122">
        <v>3</v>
      </c>
      <c r="C122">
        <f>IF(ISBLANK(A122),0,$B$103+(($B$104-A122)/($B$104-1))*($B$102-$B$103))</f>
        <v>0</v>
      </c>
      <c r="D122">
        <f>B122</f>
        <v>3</v>
      </c>
      <c r="E122">
        <f>D122+C122</f>
        <v>3</v>
      </c>
    </row>
    <row r="123" spans="1:5" x14ac:dyDescent="0.25">
      <c r="B123">
        <v>2</v>
      </c>
      <c r="C123">
        <f>IF(ISBLANK(A123),0,$B$103+(($B$104-A123)/($B$104-1))*($B$102-$B$103))</f>
        <v>0</v>
      </c>
      <c r="D123">
        <f>B123</f>
        <v>2</v>
      </c>
      <c r="E123">
        <f>D123+C123</f>
        <v>2</v>
      </c>
    </row>
    <row r="124" spans="1:5" x14ac:dyDescent="0.25">
      <c r="B124">
        <v>1</v>
      </c>
      <c r="C124">
        <f>IF(ISBLANK(A124),0,$B$103+(($B$104-A124)/($B$104-1))*($B$102-$B$103))</f>
        <v>0</v>
      </c>
      <c r="D124">
        <f>B124</f>
        <v>1</v>
      </c>
      <c r="E124">
        <f>D124+C124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Schoeler</dc:creator>
  <cp:lastModifiedBy>Sigurd Schoeler</cp:lastModifiedBy>
  <dcterms:created xsi:type="dcterms:W3CDTF">2024-06-19T17:49:50Z</dcterms:created>
  <dcterms:modified xsi:type="dcterms:W3CDTF">2024-06-23T12:12:17Z</dcterms:modified>
</cp:coreProperties>
</file>