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harts/chartEx5.xml" ContentType="application/vnd.ms-office.chartex+xml"/>
  <Override PartName="/xl/charts/style13.xml" ContentType="application/vnd.ms-office.chartstyle+xml"/>
  <Override PartName="/xl/charts/colors13.xml" ContentType="application/vnd.ms-office.chartcolorstyle+xml"/>
  <Override PartName="/xl/charts/chartEx6.xml" ContentType="application/vnd.ms-office.chartex+xml"/>
  <Override PartName="/xl/charts/style14.xml" ContentType="application/vnd.ms-office.chartstyle+xml"/>
  <Override PartName="/xl/charts/colors14.xml" ContentType="application/vnd.ms-office.chartcolorstyle+xml"/>
  <Override PartName="/xl/charts/chartEx7.xml" ContentType="application/vnd.ms-office.chartex+xml"/>
  <Override PartName="/xl/charts/style15.xml" ContentType="application/vnd.ms-office.chartstyle+xml"/>
  <Override PartName="/xl/charts/colors15.xml" ContentType="application/vnd.ms-office.chartcolorstyle+xml"/>
  <Override PartName="/xl/charts/chartEx8.xml" ContentType="application/vnd.ms-office.chartex+xml"/>
  <Override PartName="/xl/charts/style16.xml" ContentType="application/vnd.ms-office.chartstyle+xml"/>
  <Override PartName="/xl/charts/colors16.xml" ContentType="application/vnd.ms-office.chartcolorstyle+xml"/>
  <Override PartName="/xl/charts/chart9.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niel/Desktop/OCVibe/"/>
    </mc:Choice>
  </mc:AlternateContent>
  <xr:revisionPtr revIDLastSave="0" documentId="13_ncr:1_{6325D811-C40B-A64F-8EAE-06B7D1F5BDFE}" xr6:coauthVersionLast="47" xr6:coauthVersionMax="47" xr10:uidLastSave="{00000000-0000-0000-0000-000000000000}"/>
  <bookViews>
    <workbookView xWindow="220" yWindow="500" windowWidth="28040" windowHeight="16060" activeTab="3" xr2:uid="{876C65BF-B72B-7447-BEF9-4B5490379DBB}"/>
  </bookViews>
  <sheets>
    <sheet name="Distribution Reference" sheetId="4" r:id="rId1"/>
    <sheet name="Basic Use Scenario" sheetId="7" r:id="rId2"/>
    <sheet name="Basic Use Calculations" sheetId="8" r:id="rId3"/>
    <sheet name="Basic Use Analysis" sheetId="17" r:id="rId4"/>
    <sheet name="Basic Use Monte Carlo Results" sheetId="16" r:id="rId5"/>
    <sheet name="XLRisk" sheetId="2" r:id="rId6"/>
  </sheets>
  <externalReferences>
    <externalReference r:id="rId7"/>
  </externalReferences>
  <definedNames>
    <definedName name="_xlchart.v1.0" hidden="1">'Basic Use Monte Carlo Results'!$L$4:$L$1003</definedName>
    <definedName name="_xlchart.v1.1" hidden="1">'Basic Use Monte Carlo Results'!$N$4:$N$1003</definedName>
    <definedName name="_xlchart.v1.2" hidden="1">'Basic Use Monte Carlo Results'!$Q$4:$Q$1003</definedName>
    <definedName name="_xlchart.v1.3" hidden="1">'Basic Use Monte Carlo Results'!$P$4:$P$1003</definedName>
    <definedName name="_xlchart.v1.4" hidden="1">'Basic Use Monte Carlo Results'!$R$4:$R$1003</definedName>
    <definedName name="_xlchart.v1.5" hidden="1">'Basic Use Monte Carlo Results'!$M$4:$M$1003</definedName>
    <definedName name="_xlchart.v1.6" hidden="1">'Basic Use Monte Carlo Results'!$K$4:$K$1003</definedName>
    <definedName name="_xlchart.v1.7" hidden="1">'Basic Use Monte Carlo Results'!$O$4:$O$1003</definedName>
    <definedName name="CalcDataTables" localSheetId="5">XLRisk!$B$6</definedName>
    <definedName name="Correlations" localSheetId="4">'Basic Use Monte Carlo Results'!$T$70</definedName>
    <definedName name="InputResults" localSheetId="4">'Basic Use Monte Carlo Results'!$C$4</definedName>
    <definedName name="Iterations" localSheetId="5">XLRisk!$B$4</definedName>
    <definedName name="LatinHypercube" localSheetId="5">XLRisk!$B$5</definedName>
    <definedName name="MacroAfter" localSheetId="5">XLRisk!$B$11</definedName>
    <definedName name="MacroBefore" localSheetId="5">XLRisk!$B$10</definedName>
    <definedName name="OutCumDist" localSheetId="4">'Basic Use Monte Carlo Results'!$AD$3</definedName>
    <definedName name="OutDist" localSheetId="4">'Basic Use Monte Carlo Results'!$AO$3</definedName>
    <definedName name="OutputResults" localSheetId="4">'Basic Use Monte Carlo Results'!$K$4</definedName>
    <definedName name="Percentiles" localSheetId="4">'Basic Use Monte Carlo Results'!$T$22:$AB$62</definedName>
    <definedName name="PercentRank" localSheetId="4">'Basic Use Monte Carlo Results'!$T$64</definedName>
    <definedName name="RiskInputs" localSheetId="5">XLRisk!$D$3</definedName>
    <definedName name="RiskOutputs" localSheetId="5">XLRisk!$G$3</definedName>
    <definedName name="ScreenUpdate" localSheetId="5">XLRisk!$B$3</definedName>
    <definedName name="Seed" localSheetId="5">XLRisk!$B$2</definedName>
    <definedName name="SimStats" localSheetId="4">'Basic Use Monte Carlo Results'!$T$4</definedName>
    <definedName name="Tornado" localSheetId="4">'Basic Use Monte Carlo Results'!$AZ$3</definedName>
    <definedName name="TornadoX" localSheetId="4">INDIRECT('Basic Use Monte Carlo Results'!$AZ$9)</definedName>
    <definedName name="TornadoX">INDIRECT(#REF!)</definedName>
    <definedName name="TornadoY" localSheetId="4">OFFSET(INDIRECT('Basic Use Monte Carlo Results'!$AZ$9),0,'Basic Use Monte Carlo Results'!$AZ$5)</definedName>
    <definedName name="TornadoY">OFFSET(INDIRECT(#REF!),0,#REF!)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2" i="17" l="1"/>
  <c r="Y60" i="17" s="1"/>
  <c r="W42" i="17"/>
  <c r="W54" i="17" s="1"/>
  <c r="U42" i="17"/>
  <c r="U48" i="17" s="1"/>
  <c r="O54" i="17"/>
  <c r="L42" i="17"/>
  <c r="L60" i="17" s="1"/>
  <c r="J42" i="17"/>
  <c r="J54" i="17" s="1"/>
  <c r="H42" i="17"/>
  <c r="D48" i="17"/>
  <c r="B48" i="17"/>
  <c r="S42" i="17"/>
  <c r="O60" i="17" s="1"/>
  <c r="Q42" i="17"/>
  <c r="S54" i="17" s="1"/>
  <c r="O42" i="17"/>
  <c r="S48" i="17" s="1"/>
  <c r="F42" i="17"/>
  <c r="D60" i="17" s="1"/>
  <c r="D42" i="17"/>
  <c r="F54" i="17" s="1"/>
  <c r="B42" i="17"/>
  <c r="F48" i="17" s="1"/>
  <c r="Y32" i="8"/>
  <c r="W32" i="8"/>
  <c r="X32" i="8"/>
  <c r="Y25" i="8"/>
  <c r="W25" i="8"/>
  <c r="X25" i="8"/>
  <c r="Y24" i="8"/>
  <c r="W24" i="8"/>
  <c r="X24" i="8"/>
  <c r="Y17" i="8"/>
  <c r="W17" i="8"/>
  <c r="X17" i="8"/>
  <c r="Y10" i="8"/>
  <c r="W10" i="8"/>
  <c r="X10" i="8"/>
  <c r="Y9" i="8"/>
  <c r="W9" i="8"/>
  <c r="X9" i="8"/>
  <c r="Y8" i="8"/>
  <c r="W8" i="8"/>
  <c r="X8" i="8"/>
  <c r="X7" i="8"/>
  <c r="W7" i="8" s="1"/>
  <c r="AZ7" i="16"/>
  <c r="AZ8" i="16" s="1"/>
  <c r="AZ5" i="16"/>
  <c r="BK2" i="16" s="1"/>
  <c r="BA4" i="16"/>
  <c r="AZ6" i="16" s="1"/>
  <c r="AB80" i="16"/>
  <c r="AA79" i="16"/>
  <c r="Z78" i="16"/>
  <c r="Y77" i="16"/>
  <c r="X76" i="16"/>
  <c r="W75" i="16"/>
  <c r="V74" i="16"/>
  <c r="U73" i="16"/>
  <c r="AB68" i="16"/>
  <c r="AA68" i="16"/>
  <c r="Z68" i="16"/>
  <c r="Y68" i="16"/>
  <c r="X68" i="16"/>
  <c r="W68" i="16"/>
  <c r="V68" i="16"/>
  <c r="U68" i="16"/>
  <c r="U24" i="16"/>
  <c r="V24" i="16"/>
  <c r="W24" i="16"/>
  <c r="X24" i="16"/>
  <c r="Y24" i="16"/>
  <c r="Z24" i="16"/>
  <c r="AA24" i="16"/>
  <c r="AB24" i="16"/>
  <c r="AB62" i="16"/>
  <c r="AA62" i="16"/>
  <c r="Z62" i="16"/>
  <c r="Y62" i="16"/>
  <c r="X62" i="16"/>
  <c r="W62" i="16"/>
  <c r="V62" i="16"/>
  <c r="U62" i="16"/>
  <c r="AB61" i="16"/>
  <c r="AA61" i="16"/>
  <c r="Z61" i="16"/>
  <c r="Y61" i="16"/>
  <c r="X61" i="16"/>
  <c r="W61" i="16"/>
  <c r="V61" i="16"/>
  <c r="U61" i="16"/>
  <c r="AB60" i="16"/>
  <c r="AA60" i="16"/>
  <c r="Z60" i="16"/>
  <c r="Y60" i="16"/>
  <c r="X60" i="16"/>
  <c r="W60" i="16"/>
  <c r="V60" i="16"/>
  <c r="U60" i="16"/>
  <c r="AB59" i="16"/>
  <c r="AA59" i="16"/>
  <c r="Z59" i="16"/>
  <c r="Y59" i="16"/>
  <c r="X59" i="16"/>
  <c r="W59" i="16"/>
  <c r="V59" i="16"/>
  <c r="U59" i="16"/>
  <c r="AB58" i="16"/>
  <c r="AA58" i="16"/>
  <c r="Z58" i="16"/>
  <c r="Y58" i="16"/>
  <c r="X58" i="16"/>
  <c r="W58" i="16"/>
  <c r="V58" i="16"/>
  <c r="U58" i="16"/>
  <c r="AB57" i="16"/>
  <c r="AA57" i="16"/>
  <c r="Z57" i="16"/>
  <c r="Y57" i="16"/>
  <c r="X57" i="16"/>
  <c r="W57" i="16"/>
  <c r="V57" i="16"/>
  <c r="U57" i="16"/>
  <c r="AB56" i="16"/>
  <c r="AA56" i="16"/>
  <c r="Z56" i="16"/>
  <c r="Y56" i="16"/>
  <c r="X56" i="16"/>
  <c r="W56" i="16"/>
  <c r="V56" i="16"/>
  <c r="U56" i="16"/>
  <c r="AB55" i="16"/>
  <c r="AA55" i="16"/>
  <c r="Z55" i="16"/>
  <c r="Y55" i="16"/>
  <c r="X55" i="16"/>
  <c r="W55" i="16"/>
  <c r="V55" i="16"/>
  <c r="U55" i="16"/>
  <c r="AB54" i="16"/>
  <c r="AA54" i="16"/>
  <c r="Z54" i="16"/>
  <c r="Y54" i="16"/>
  <c r="X54" i="16"/>
  <c r="W54" i="16"/>
  <c r="V54" i="16"/>
  <c r="U54" i="16"/>
  <c r="AB53" i="16"/>
  <c r="AA53" i="16"/>
  <c r="Z53" i="16"/>
  <c r="Y53" i="16"/>
  <c r="X53" i="16"/>
  <c r="W53" i="16"/>
  <c r="V53" i="16"/>
  <c r="U53" i="16"/>
  <c r="AB52" i="16"/>
  <c r="AA52" i="16"/>
  <c r="Z52" i="16"/>
  <c r="Y52" i="16"/>
  <c r="X52" i="16"/>
  <c r="W52" i="16"/>
  <c r="V52" i="16"/>
  <c r="U52" i="16"/>
  <c r="AB51" i="16"/>
  <c r="AA51" i="16"/>
  <c r="Z51" i="16"/>
  <c r="Y51" i="16"/>
  <c r="X51" i="16"/>
  <c r="W51" i="16"/>
  <c r="V51" i="16"/>
  <c r="U51" i="16"/>
  <c r="AB50" i="16"/>
  <c r="AA50" i="16"/>
  <c r="Z50" i="16"/>
  <c r="Y50" i="16"/>
  <c r="X50" i="16"/>
  <c r="W50" i="16"/>
  <c r="V50" i="16"/>
  <c r="U50" i="16"/>
  <c r="AB49" i="16"/>
  <c r="AA49" i="16"/>
  <c r="Z49" i="16"/>
  <c r="Y49" i="16"/>
  <c r="X49" i="16"/>
  <c r="W49" i="16"/>
  <c r="V49" i="16"/>
  <c r="U49" i="16"/>
  <c r="AB48" i="16"/>
  <c r="AA48" i="16"/>
  <c r="Z48" i="16"/>
  <c r="Y48" i="16"/>
  <c r="X48" i="16"/>
  <c r="W48" i="16"/>
  <c r="V48" i="16"/>
  <c r="U48" i="16"/>
  <c r="AB47" i="16"/>
  <c r="AA47" i="16"/>
  <c r="Z47" i="16"/>
  <c r="Y47" i="16"/>
  <c r="X47" i="16"/>
  <c r="W47" i="16"/>
  <c r="V47" i="16"/>
  <c r="U47" i="16"/>
  <c r="AB46" i="16"/>
  <c r="AA46" i="16"/>
  <c r="Z46" i="16"/>
  <c r="Y46" i="16"/>
  <c r="X46" i="16"/>
  <c r="W46" i="16"/>
  <c r="V46" i="16"/>
  <c r="U46" i="16"/>
  <c r="AB45" i="16"/>
  <c r="AA45" i="16"/>
  <c r="Z45" i="16"/>
  <c r="Y45" i="16"/>
  <c r="X45" i="16"/>
  <c r="W45" i="16"/>
  <c r="V45" i="16"/>
  <c r="U45" i="16"/>
  <c r="AB44" i="16"/>
  <c r="AA44" i="16"/>
  <c r="Z44" i="16"/>
  <c r="Y44" i="16"/>
  <c r="X44" i="16"/>
  <c r="W44" i="16"/>
  <c r="V44" i="16"/>
  <c r="U44" i="16"/>
  <c r="AB43" i="16"/>
  <c r="AA43" i="16"/>
  <c r="Z43" i="16"/>
  <c r="Y43" i="16"/>
  <c r="X43" i="16"/>
  <c r="W43" i="16"/>
  <c r="V43" i="16"/>
  <c r="U43" i="16"/>
  <c r="AB42" i="16"/>
  <c r="AA42" i="16"/>
  <c r="Z42" i="16"/>
  <c r="Y42" i="16"/>
  <c r="X42" i="16"/>
  <c r="W42" i="16"/>
  <c r="V42" i="16"/>
  <c r="U42" i="16"/>
  <c r="AB41" i="16"/>
  <c r="AA41" i="16"/>
  <c r="Z41" i="16"/>
  <c r="Y41" i="16"/>
  <c r="X41" i="16"/>
  <c r="W41" i="16"/>
  <c r="V41" i="16"/>
  <c r="U41" i="16"/>
  <c r="AB40" i="16"/>
  <c r="AA40" i="16"/>
  <c r="Z40" i="16"/>
  <c r="Y40" i="16"/>
  <c r="X40" i="16"/>
  <c r="W40" i="16"/>
  <c r="V40" i="16"/>
  <c r="U40" i="16"/>
  <c r="AB39" i="16"/>
  <c r="AA39" i="16"/>
  <c r="Z39" i="16"/>
  <c r="Y39" i="16"/>
  <c r="X39" i="16"/>
  <c r="W39" i="16"/>
  <c r="V39" i="16"/>
  <c r="U39" i="16"/>
  <c r="AB38" i="16"/>
  <c r="AA38" i="16"/>
  <c r="Z38" i="16"/>
  <c r="Y38" i="16"/>
  <c r="X38" i="16"/>
  <c r="W38" i="16"/>
  <c r="V38" i="16"/>
  <c r="U38" i="16"/>
  <c r="AB37" i="16"/>
  <c r="AA37" i="16"/>
  <c r="Z37" i="16"/>
  <c r="Y37" i="16"/>
  <c r="X37" i="16"/>
  <c r="W37" i="16"/>
  <c r="V37" i="16"/>
  <c r="U37" i="16"/>
  <c r="AB36" i="16"/>
  <c r="AA36" i="16"/>
  <c r="Z36" i="16"/>
  <c r="Y36" i="16"/>
  <c r="X36" i="16"/>
  <c r="W36" i="16"/>
  <c r="V36" i="16"/>
  <c r="U36" i="16"/>
  <c r="AB35" i="16"/>
  <c r="AA35" i="16"/>
  <c r="Z35" i="16"/>
  <c r="Y35" i="16"/>
  <c r="X35" i="16"/>
  <c r="W35" i="16"/>
  <c r="V35" i="16"/>
  <c r="U35" i="16"/>
  <c r="AB34" i="16"/>
  <c r="AA34" i="16"/>
  <c r="Z34" i="16"/>
  <c r="Y34" i="16"/>
  <c r="X34" i="16"/>
  <c r="W34" i="16"/>
  <c r="V34" i="16"/>
  <c r="U34" i="16"/>
  <c r="AB33" i="16"/>
  <c r="AA33" i="16"/>
  <c r="Z33" i="16"/>
  <c r="Y33" i="16"/>
  <c r="X33" i="16"/>
  <c r="W33" i="16"/>
  <c r="V33" i="16"/>
  <c r="U33" i="16"/>
  <c r="AB32" i="16"/>
  <c r="AA32" i="16"/>
  <c r="Z32" i="16"/>
  <c r="Y32" i="16"/>
  <c r="X32" i="16"/>
  <c r="W32" i="16"/>
  <c r="V32" i="16"/>
  <c r="U32" i="16"/>
  <c r="AB31" i="16"/>
  <c r="AA31" i="16"/>
  <c r="Z31" i="16"/>
  <c r="Y31" i="16"/>
  <c r="X31" i="16"/>
  <c r="W31" i="16"/>
  <c r="V31" i="16"/>
  <c r="U31" i="16"/>
  <c r="AB30" i="16"/>
  <c r="AA30" i="16"/>
  <c r="Z30" i="16"/>
  <c r="Y30" i="16"/>
  <c r="X30" i="16"/>
  <c r="W30" i="16"/>
  <c r="V30" i="16"/>
  <c r="U30" i="16"/>
  <c r="AB29" i="16"/>
  <c r="AA29" i="16"/>
  <c r="Z29" i="16"/>
  <c r="Y29" i="16"/>
  <c r="X29" i="16"/>
  <c r="W29" i="16"/>
  <c r="V29" i="16"/>
  <c r="U29" i="16"/>
  <c r="AB28" i="16"/>
  <c r="AA28" i="16"/>
  <c r="Z28" i="16"/>
  <c r="Y28" i="16"/>
  <c r="X28" i="16"/>
  <c r="W28" i="16"/>
  <c r="V28" i="16"/>
  <c r="U28" i="16"/>
  <c r="AB27" i="16"/>
  <c r="AA27" i="16"/>
  <c r="Z27" i="16"/>
  <c r="Y27" i="16"/>
  <c r="X27" i="16"/>
  <c r="W27" i="16"/>
  <c r="V27" i="16"/>
  <c r="U27" i="16"/>
  <c r="AB26" i="16"/>
  <c r="AA26" i="16"/>
  <c r="Z26" i="16"/>
  <c r="Y26" i="16"/>
  <c r="X26" i="16"/>
  <c r="W26" i="16"/>
  <c r="V26" i="16"/>
  <c r="U26" i="16"/>
  <c r="AB25" i="16"/>
  <c r="AA25" i="16"/>
  <c r="Z25" i="16"/>
  <c r="Y25" i="16"/>
  <c r="X25" i="16"/>
  <c r="W25" i="16"/>
  <c r="V25" i="16"/>
  <c r="U25" i="16"/>
  <c r="AB23" i="16"/>
  <c r="AA23" i="16"/>
  <c r="Z23" i="16"/>
  <c r="Y23" i="16"/>
  <c r="X23" i="16"/>
  <c r="W23" i="16"/>
  <c r="V23" i="16"/>
  <c r="U23" i="16"/>
  <c r="AB22" i="16"/>
  <c r="AA22" i="16"/>
  <c r="Z22" i="16"/>
  <c r="Y22" i="16"/>
  <c r="X22" i="16"/>
  <c r="W22" i="16"/>
  <c r="V22" i="16"/>
  <c r="U22" i="16"/>
  <c r="AB4" i="16"/>
  <c r="AB5" i="16"/>
  <c r="AB6" i="16"/>
  <c r="AB7" i="16"/>
  <c r="AB16" i="16" s="1"/>
  <c r="AB8" i="16"/>
  <c r="AB9" i="16"/>
  <c r="AB10" i="16"/>
  <c r="AB11" i="16"/>
  <c r="AB12" i="16"/>
  <c r="AB14" i="16"/>
  <c r="AB15" i="16"/>
  <c r="AA4" i="16"/>
  <c r="AA5" i="16"/>
  <c r="AA6" i="16"/>
  <c r="AA7" i="16"/>
  <c r="AA8" i="16"/>
  <c r="AA9" i="16"/>
  <c r="AA10" i="16"/>
  <c r="AA11" i="16"/>
  <c r="AA12" i="16"/>
  <c r="AA13" i="16" s="1"/>
  <c r="AA14" i="16"/>
  <c r="AA16" i="16" s="1"/>
  <c r="AA15" i="16"/>
  <c r="Z4" i="16"/>
  <c r="Z5" i="16"/>
  <c r="Z6" i="16"/>
  <c r="Z7" i="16"/>
  <c r="Z17" i="16" s="1"/>
  <c r="Z8" i="16"/>
  <c r="Z9" i="16"/>
  <c r="Z10" i="16"/>
  <c r="Z11" i="16"/>
  <c r="Z12" i="16"/>
  <c r="Z14" i="16"/>
  <c r="Z15" i="16"/>
  <c r="Z16" i="16"/>
  <c r="Y4" i="16"/>
  <c r="Y5" i="16"/>
  <c r="Y6" i="16"/>
  <c r="Y7" i="16"/>
  <c r="Y16" i="16" s="1"/>
  <c r="Y8" i="16"/>
  <c r="Y9" i="16"/>
  <c r="Y10" i="16"/>
  <c r="Y11" i="16"/>
  <c r="Y12" i="16"/>
  <c r="Y13" i="16" s="1"/>
  <c r="Y14" i="16"/>
  <c r="Y15" i="16"/>
  <c r="X4" i="16"/>
  <c r="X5" i="16"/>
  <c r="X6" i="16"/>
  <c r="X7" i="16"/>
  <c r="X8" i="16"/>
  <c r="X9" i="16"/>
  <c r="X10" i="16"/>
  <c r="X11" i="16"/>
  <c r="X12" i="16"/>
  <c r="X13" i="16" s="1"/>
  <c r="X14" i="16"/>
  <c r="X15" i="16"/>
  <c r="W4" i="16"/>
  <c r="W5" i="16"/>
  <c r="W6" i="16"/>
  <c r="W7" i="16"/>
  <c r="W8" i="16"/>
  <c r="W9" i="16"/>
  <c r="W10" i="16"/>
  <c r="W11" i="16"/>
  <c r="W12" i="16"/>
  <c r="W13" i="16" s="1"/>
  <c r="W14" i="16"/>
  <c r="W15" i="16"/>
  <c r="V4" i="16"/>
  <c r="V5" i="16"/>
  <c r="V6" i="16"/>
  <c r="V7" i="16"/>
  <c r="V8" i="16"/>
  <c r="V9" i="16"/>
  <c r="V10" i="16"/>
  <c r="V11" i="16"/>
  <c r="V12" i="16"/>
  <c r="V13" i="16" s="1"/>
  <c r="V14" i="16"/>
  <c r="V16" i="16" s="1"/>
  <c r="V15" i="16"/>
  <c r="U15" i="16" a="1"/>
  <c r="U15" i="16" s="1"/>
  <c r="U14" i="16"/>
  <c r="U12" i="16"/>
  <c r="U11" i="16"/>
  <c r="U10" i="16"/>
  <c r="U9" i="16"/>
  <c r="U8" i="16"/>
  <c r="U7" i="16"/>
  <c r="U6" i="16"/>
  <c r="U5" i="16"/>
  <c r="U4" i="16"/>
  <c r="V32" i="8"/>
  <c r="V25" i="8"/>
  <c r="V24" i="8"/>
  <c r="V17" i="8"/>
  <c r="G11" i="2"/>
  <c r="G10" i="2"/>
  <c r="G9" i="2"/>
  <c r="G8" i="2"/>
  <c r="G4" i="2"/>
  <c r="G7" i="2"/>
  <c r="G6" i="2"/>
  <c r="G5" i="2"/>
  <c r="W48" i="17" l="1"/>
  <c r="H60" i="17"/>
  <c r="Y48" i="17"/>
  <c r="J60" i="17"/>
  <c r="Q48" i="17"/>
  <c r="S60" i="17"/>
  <c r="Y54" i="17"/>
  <c r="L54" i="17"/>
  <c r="H54" i="17"/>
  <c r="U54" i="17"/>
  <c r="O48" i="17"/>
  <c r="Q60" i="17"/>
  <c r="F60" i="17"/>
  <c r="U60" i="17"/>
  <c r="D54" i="17"/>
  <c r="H48" i="17"/>
  <c r="B60" i="17"/>
  <c r="J48" i="17"/>
  <c r="Q54" i="17"/>
  <c r="W60" i="17"/>
  <c r="B54" i="17"/>
  <c r="L48" i="17"/>
  <c r="Y7" i="8"/>
  <c r="Y17" i="16"/>
  <c r="X16" i="16"/>
  <c r="U13" i="16"/>
  <c r="W16" i="16"/>
  <c r="Z13" i="16"/>
  <c r="AB13" i="16"/>
  <c r="U17" i="16"/>
  <c r="V17" i="16"/>
  <c r="X17" i="16"/>
  <c r="AB17" i="16"/>
  <c r="AA17" i="16"/>
  <c r="U16" i="16"/>
  <c r="W17" i="16"/>
  <c r="R7" i="8"/>
  <c r="S10" i="8"/>
  <c r="S9" i="8"/>
  <c r="R8" i="8"/>
  <c r="BK5" i="16" a="1"/>
  <c r="V8" i="8"/>
  <c r="V10" i="8"/>
  <c r="V7" i="8"/>
  <c r="V9" i="8"/>
  <c r="U64" i="17" l="1"/>
  <c r="B64" i="17"/>
  <c r="F18" i="17" s="1"/>
  <c r="O64" i="17"/>
  <c r="F24" i="17" s="1"/>
  <c r="H64" i="17"/>
  <c r="H27" i="17"/>
  <c r="F27" i="17"/>
  <c r="BN5" i="16"/>
  <c r="BM6" i="16"/>
  <c r="BL7" i="16"/>
  <c r="BK8" i="16"/>
  <c r="BS8" i="16"/>
  <c r="BR9" i="16"/>
  <c r="BQ10" i="16"/>
  <c r="BP11" i="16"/>
  <c r="BO12" i="16"/>
  <c r="BO5" i="16"/>
  <c r="BN6" i="16"/>
  <c r="BM7" i="16"/>
  <c r="BL8" i="16"/>
  <c r="BK9" i="16"/>
  <c r="BS9" i="16"/>
  <c r="BR10" i="16"/>
  <c r="BQ11" i="16"/>
  <c r="BP12" i="16"/>
  <c r="BP5" i="16"/>
  <c r="BO6" i="16"/>
  <c r="BN7" i="16"/>
  <c r="BM8" i="16"/>
  <c r="BL9" i="16"/>
  <c r="BK10" i="16"/>
  <c r="BS10" i="16"/>
  <c r="BR11" i="16"/>
  <c r="BQ12" i="16"/>
  <c r="BQ5" i="16"/>
  <c r="BP6" i="16"/>
  <c r="BO7" i="16"/>
  <c r="BN8" i="16"/>
  <c r="BM9" i="16"/>
  <c r="BL10" i="16"/>
  <c r="BK11" i="16"/>
  <c r="BS11" i="16"/>
  <c r="BR12" i="16"/>
  <c r="BR5" i="16"/>
  <c r="BQ6" i="16"/>
  <c r="BP7" i="16"/>
  <c r="BO8" i="16"/>
  <c r="BN9" i="16"/>
  <c r="BM10" i="16"/>
  <c r="BL11" i="16"/>
  <c r="BK12" i="16"/>
  <c r="BS12" i="16"/>
  <c r="BK5" i="16"/>
  <c r="BS5" i="16"/>
  <c r="BR6" i="16"/>
  <c r="BQ7" i="16"/>
  <c r="BP8" i="16"/>
  <c r="BO9" i="16"/>
  <c r="BN10" i="16"/>
  <c r="BM11" i="16"/>
  <c r="BL12" i="16"/>
  <c r="BL5" i="16"/>
  <c r="AZ9" i="16" s="1"/>
  <c r="BK6" i="16"/>
  <c r="BS6" i="16"/>
  <c r="BR7" i="16"/>
  <c r="BQ8" i="16"/>
  <c r="BP9" i="16"/>
  <c r="BO10" i="16"/>
  <c r="BN11" i="16"/>
  <c r="BM12" i="16"/>
  <c r="BM5" i="16"/>
  <c r="BL6" i="16"/>
  <c r="BK7" i="16"/>
  <c r="BS7" i="16"/>
  <c r="BR8" i="16"/>
  <c r="BQ9" i="16"/>
  <c r="BP10" i="16"/>
  <c r="BO11" i="16"/>
  <c r="BN12" i="16"/>
  <c r="F21" i="17" l="1"/>
  <c r="H21" i="17"/>
  <c r="B34" i="17" s="1"/>
  <c r="W21" i="17" l="1"/>
  <c r="S21" i="17"/>
  <c r="O21" i="17"/>
  <c r="O28" i="17" s="1"/>
  <c r="H34" i="17"/>
</calcChain>
</file>

<file path=xl/sharedStrings.xml><?xml version="1.0" encoding="utf-8"?>
<sst xmlns="http://schemas.openxmlformats.org/spreadsheetml/2006/main" count="464" uniqueCount="236">
  <si>
    <t>Simulation Settings</t>
  </si>
  <si>
    <t>Seed</t>
  </si>
  <si>
    <t>Update Screen</t>
  </si>
  <si>
    <t>Iterations</t>
  </si>
  <si>
    <t>Latin Hypercube</t>
  </si>
  <si>
    <t>Calculate data dables during simulation</t>
  </si>
  <si>
    <t>Macro to run before each iteration</t>
  </si>
  <si>
    <t>Macro to run after each iteration</t>
  </si>
  <si>
    <t>Simulation Inputs</t>
  </si>
  <si>
    <t>Range</t>
  </si>
  <si>
    <t>Formula</t>
  </si>
  <si>
    <t>Simulation Outputs</t>
  </si>
  <si>
    <t>Risk Description</t>
  </si>
  <si>
    <t>Param A</t>
  </si>
  <si>
    <t>Param B</t>
  </si>
  <si>
    <t>Param C</t>
  </si>
  <si>
    <t>Distribution Name</t>
  </si>
  <si>
    <t>Distribution Description</t>
  </si>
  <si>
    <t>Example Usage Scenario</t>
  </si>
  <si>
    <t>Param D</t>
  </si>
  <si>
    <t>Ex. A</t>
  </si>
  <si>
    <t>Ex. B</t>
  </si>
  <si>
    <t>Ex. C</t>
  </si>
  <si>
    <t>Ex. D</t>
  </si>
  <si>
    <t>Bernoulli</t>
  </si>
  <si>
    <r>
      <rPr>
        <sz val="32"/>
        <color theme="1"/>
        <rFont val="Calibri (Body)"/>
      </rPr>
      <t>P</t>
    </r>
    <r>
      <rPr>
        <sz val="20"/>
        <color theme="1"/>
        <rFont val="Calibri (Body)"/>
      </rPr>
      <t xml:space="preserve">               </t>
    </r>
    <r>
      <rPr>
        <sz val="14"/>
        <color theme="1"/>
        <rFont val="Calibri (Body)"/>
      </rPr>
      <t>Probability of Event Occurring</t>
    </r>
  </si>
  <si>
    <t>Beta</t>
  </si>
  <si>
    <t>Binomial</t>
  </si>
  <si>
    <t>Cumulative</t>
  </si>
  <si>
    <t>Discrete Uniform</t>
  </si>
  <si>
    <t>Erlang</t>
  </si>
  <si>
    <t>Exponential</t>
  </si>
  <si>
    <t>Gamma</t>
  </si>
  <si>
    <t>Log Normal</t>
  </si>
  <si>
    <t>PERT</t>
  </si>
  <si>
    <t>Triangular</t>
  </si>
  <si>
    <t>Uniform</t>
  </si>
  <si>
    <t>Weibull</t>
  </si>
  <si>
    <r>
      <rPr>
        <sz val="32"/>
        <color theme="1"/>
        <rFont val="Calibri (Body)"/>
      </rPr>
      <t>α</t>
    </r>
    <r>
      <rPr>
        <sz val="20"/>
        <color theme="1"/>
        <rFont val="Calibri (Body)"/>
      </rPr>
      <t xml:space="preserve">                       </t>
    </r>
    <r>
      <rPr>
        <sz val="14"/>
        <color theme="1"/>
        <rFont val="Calibri (Body)"/>
      </rPr>
      <t>#</t>
    </r>
    <r>
      <rPr>
        <sz val="16"/>
        <color theme="1"/>
        <rFont val="Calibri (Body)"/>
      </rPr>
      <t xml:space="preserve"> successes + </t>
    </r>
    <r>
      <rPr>
        <sz val="14"/>
        <color theme="1"/>
        <rFont val="Calibri (Body)"/>
      </rPr>
      <t>1</t>
    </r>
  </si>
  <si>
    <r>
      <rPr>
        <sz val="32"/>
        <color theme="1"/>
        <rFont val="Calibri (Body)"/>
      </rPr>
      <t>β</t>
    </r>
    <r>
      <rPr>
        <sz val="20"/>
        <color theme="1"/>
        <rFont val="Calibri (Body)"/>
      </rPr>
      <t xml:space="preserve">                       </t>
    </r>
    <r>
      <rPr>
        <sz val="14"/>
        <color theme="1"/>
        <rFont val="Calibri (Body)"/>
      </rPr>
      <t>#</t>
    </r>
    <r>
      <rPr>
        <sz val="16"/>
        <color theme="1"/>
        <rFont val="Calibri (Body)"/>
      </rPr>
      <t xml:space="preserve"> failures + </t>
    </r>
    <r>
      <rPr>
        <sz val="14"/>
        <color theme="1"/>
        <rFont val="Calibri (Body)"/>
      </rPr>
      <t>1</t>
    </r>
  </si>
  <si>
    <r>
      <rPr>
        <sz val="32"/>
        <color theme="1"/>
        <rFont val="Calibri (Body)"/>
      </rPr>
      <t>A</t>
    </r>
    <r>
      <rPr>
        <sz val="20"/>
        <color theme="1"/>
        <rFont val="Calibri (Body)"/>
      </rPr>
      <t xml:space="preserve">               </t>
    </r>
    <r>
      <rPr>
        <sz val="14"/>
        <color theme="1"/>
        <rFont val="Calibri (Body)"/>
      </rPr>
      <t>Optional Minimum Probability</t>
    </r>
  </si>
  <si>
    <r>
      <rPr>
        <sz val="32"/>
        <color theme="1"/>
        <rFont val="Calibri (Body)"/>
      </rPr>
      <t>B</t>
    </r>
    <r>
      <rPr>
        <sz val="20"/>
        <color theme="1"/>
        <rFont val="Calibri (Body)"/>
      </rPr>
      <t xml:space="preserve">               </t>
    </r>
    <r>
      <rPr>
        <sz val="14"/>
        <color theme="1"/>
        <rFont val="Calibri (Body)"/>
      </rPr>
      <t>Optional Maximum Probability</t>
    </r>
  </si>
  <si>
    <r>
      <rPr>
        <sz val="32"/>
        <color theme="1"/>
        <rFont val="Calibri (Body)"/>
      </rPr>
      <t>N</t>
    </r>
    <r>
      <rPr>
        <sz val="20"/>
        <color theme="1"/>
        <rFont val="Calibri (Body)"/>
      </rPr>
      <t xml:space="preserve">               </t>
    </r>
    <r>
      <rPr>
        <sz val="14"/>
        <color theme="1"/>
        <rFont val="Calibri (Body)"/>
      </rPr>
      <t>Number of Trials</t>
    </r>
  </si>
  <si>
    <r>
      <rPr>
        <sz val="32"/>
        <color theme="1"/>
        <rFont val="Calibri (Body)"/>
      </rPr>
      <t>P</t>
    </r>
    <r>
      <rPr>
        <sz val="20"/>
        <color theme="1"/>
        <rFont val="Calibri (Body)"/>
      </rPr>
      <t xml:space="preserve">               </t>
    </r>
    <r>
      <rPr>
        <sz val="14"/>
        <color theme="1"/>
        <rFont val="Calibri (Body)"/>
      </rPr>
      <t>Probability of Success in a Single Trial</t>
    </r>
  </si>
  <si>
    <t>A cybersecurity analyst is monitoring an organization's network for unauthorized access attempts. They observe that, on average, 2 out of every 100 attempts to exploit a particular vulnerability in the web application firewall are successful, despite the latest patches and security measures. The analyst uses this data to estimate the risk of future breaches and to prioritize the development of additional security protocols or the implementation of more robust intrusion detection systems to lower the success rate of these attacks.</t>
  </si>
  <si>
    <t>A cybersecurity team implements a new phishing detection system and decides to evaluate its performance over a month. During this period, the system correctly identifies 75 phishing emails (successes) but fails to detect 25 phishing attempts (failures). This data is used to assess the system's effectiveness and to refine its detection algorithms, aiming to increase the rate of successful identifications while reducing the number of misses.</t>
  </si>
  <si>
    <t>A cybersecurity analyst is testing the reliability of a new facial recognition system used for secure building access. Over a week, 100 employees attempt to access the building using the system, with each attempt being an independent trial. If historically, the system has a 90% success rate in correctly granting access to employees, the analyst can use the binomial distribution to calculate the probability of the system successfully granting access 95 times out of 100 attempts.</t>
  </si>
  <si>
    <t>The binomial distribution models the number of successes in a fixed number of independent trials, each with the same probability of success. It is used when you're interested in the number of times an event occurs, such as the number of heads in a series of coin flips, or the number of successful logins out of several attempts. This distribution helps in understanding the variability and likelihood of achieving a specific number of successes in scenarios where there are two possible outcomes for each trial.</t>
  </si>
  <si>
    <t>The Bernoulli distribution is like a simple coin flip model used in situations where there are only two possible outcomes, such as yes or no, win or lose, or pass or fail. It's handy for understanding the chances of something happening or not happening, like whether it will rain today or if a light bulb will work when you flip the switch. This makes it great for making predictions in everyday decisions, from planning an outdoor event based on the weather forecast to testing if a new product will meet quality standards.</t>
  </si>
  <si>
    <t>The beta distribution is a versatile probability distribution that models outcomes of events which are constrained to occur within an interval of 0 and 1. It is particularly useful for representing the probability of probabilities, such as the likelihood of success in trials where outcomes have been observed with varying frequencies. This distribution is flexible, allowing for a wide range of shapes depending on its parameters, making it suitable for modeling beliefs about the probability of success before observing any trials.</t>
  </si>
  <si>
    <t>The cumulative distribution function (CDF) quantifies the probability that a random variable takes on a value less than or equal to a specific value. It is a fundamental concept in probability theory and statistics, providing a comprehensive way to describe the distribution of random variables. The CDF is particularly useful for understanding the likelihood of outcomes within a given range and for making comparisons between different statistical models</t>
  </si>
  <si>
    <r>
      <rPr>
        <sz val="32"/>
        <color theme="1"/>
        <rFont val="Calibri (Body)"/>
      </rPr>
      <t>mV</t>
    </r>
    <r>
      <rPr>
        <sz val="20"/>
        <color theme="1"/>
        <rFont val="Calibri (Body)"/>
      </rPr>
      <t xml:space="preserve">               </t>
    </r>
    <r>
      <rPr>
        <sz val="14"/>
        <color theme="1"/>
        <rFont val="Calibri (Body)"/>
      </rPr>
      <t>Minimum Value in Range</t>
    </r>
  </si>
  <si>
    <r>
      <rPr>
        <sz val="32"/>
        <color theme="1"/>
        <rFont val="Calibri (Body)"/>
      </rPr>
      <t>MV</t>
    </r>
    <r>
      <rPr>
        <sz val="20"/>
        <color theme="1"/>
        <rFont val="Calibri (Body)"/>
      </rPr>
      <t xml:space="preserve">               </t>
    </r>
    <r>
      <rPr>
        <sz val="14"/>
        <color theme="1"/>
        <rFont val="Calibri (Body)"/>
      </rPr>
      <t>Maximum Value in Range</t>
    </r>
  </si>
  <si>
    <r>
      <rPr>
        <sz val="32"/>
        <color theme="1"/>
        <rFont val="Calibri (Body)"/>
      </rPr>
      <t>X</t>
    </r>
    <r>
      <rPr>
        <sz val="20"/>
        <color theme="1"/>
        <rFont val="Calibri (Body)"/>
      </rPr>
      <t xml:space="preserve">                 </t>
    </r>
    <r>
      <rPr>
        <sz val="14"/>
        <color theme="1"/>
        <rFont val="Calibri (Body)"/>
      </rPr>
      <t>Array of ntervals of Events</t>
    </r>
  </si>
  <si>
    <r>
      <rPr>
        <sz val="32"/>
        <color theme="1"/>
        <rFont val="Calibri (Body)"/>
      </rPr>
      <t>Y</t>
    </r>
    <r>
      <rPr>
        <sz val="20"/>
        <color theme="1"/>
        <rFont val="Calibri (Body)"/>
      </rPr>
      <t xml:space="preserve">                  </t>
    </r>
    <r>
      <rPr>
        <sz val="14"/>
        <color theme="1"/>
        <rFont val="Calibri (Body)"/>
      </rPr>
      <t>Probability of Event up to Interval in Array at Same Index</t>
    </r>
  </si>
  <si>
    <r>
      <t xml:space="preserve">A cybersecurity firm monitors its network for cyber attacks and records the number of days between successive attacks over a six-month period. They find that the shortest interval is 1 day, and the longest interval is 30 days. Based on their analysis, they plot the following intervals (XValues) and their corresponding cumulative probabilities (YValues) of an attack occurring within or up to that interval:
</t>
    </r>
    <r>
      <rPr>
        <b/>
        <sz val="14"/>
        <color theme="1"/>
        <rFont val="Calibri"/>
        <family val="2"/>
        <scheme val="minor"/>
      </rPr>
      <t>XValues</t>
    </r>
    <r>
      <rPr>
        <sz val="14"/>
        <color theme="1"/>
        <rFont val="Calibri"/>
        <family val="2"/>
        <scheme val="minor"/>
      </rPr>
      <t xml:space="preserve"> (Days between attacks): [1, 5, 10, 15, 20, 25, 30]
</t>
    </r>
    <r>
      <rPr>
        <b/>
        <sz val="14"/>
        <color theme="1"/>
        <rFont val="Calibri"/>
        <family val="2"/>
        <scheme val="minor"/>
      </rPr>
      <t>YValues</t>
    </r>
    <r>
      <rPr>
        <sz val="14"/>
        <color theme="1"/>
        <rFont val="Calibri"/>
        <family val="2"/>
        <scheme val="minor"/>
      </rPr>
      <t xml:space="preserve"> (Cumulative Probabilities): [0.05, 0.15, 0.40, 0.60, 0.75, 0.90, 1.00]</t>
    </r>
  </si>
  <si>
    <t xml:space="preserve">The discrete uniform distribution is used to model situations where each outcome in a finite set has an equal chance of occurring, embodying the essence of randomness and fairness in selection processes. It's ideal for scenarios like drawing a name from a hat or selecting a random day for a security drill, where no single outcome is favored over another. However, when real-world situations involve outcomes with varying probabilities of occurrence, such as different cyber threats each with a unique likelihood, the model needs to adapt by incorporating specific probabilities for each outcome. This adaptation captures the diversity in the likelihood of events, moving beyond the uniform distribution's assumption of equal chances. Thus, while the discrete uniform distribution provides a foundation for understanding randomness, its application is nuanced, accommodating both purely random events and those requiring a more detailed probability structure for each outcome.
</t>
  </si>
  <si>
    <t>Value IDs      [1,2,3,4]</t>
  </si>
  <si>
    <t>Probabilities of each value                    [0.3, 0.2, 0.1, 0.4]</t>
  </si>
  <si>
    <r>
      <t xml:space="preserve">
A cybersecurity team is evaluating the effectiveness of their newly implemented email filtering system designed to catch phishing emails. Over a month, they categorize the emails intercepted by the filter into four types based on their characteristics: Spam, Phishing, Malware, and Safe. They aim to understand the distribution of these email types to adjust the filter's settings accordingly. They record the total counts of each email type intercepted and assign equal importance (probability) to each category, expecting that the distribution should ideally skew towards "Safe" as the system learns and adapts.
Email Types (Values): Spam, Phishing, Malware, Safe
Assigned Probabilities (While each type is equally more important, the probabilities are assigned as follows to represent the initial probability of any given email being of that type):
Spam(1): 30%
Phishing(2): 20%
Malware(3): 10%
Safe(4): 40%
</t>
    </r>
    <r>
      <rPr>
        <b/>
        <sz val="14"/>
        <color theme="1"/>
        <rFont val="Calibri (Body)"/>
      </rPr>
      <t>If all of the probabilities were equal, we would not enter a probabilities array.</t>
    </r>
  </si>
  <si>
    <t xml:space="preserve">The Erlang distribution is a continuous probability distribution used to model the time until a given number of events occur, with a focus on scenarios where events happen at a constant rate. It is particularly useful in fields like telecommunications, traffic flow analysis, and reliability engineering for modeling times between calls, arrivals, or failures. The distribution is defined by two parameters: an integer shape parameter (alpha) representing the number of events, and a scale parameter (beta) indicating the rate at which these events occur.
</t>
  </si>
  <si>
    <r>
      <rPr>
        <sz val="32"/>
        <color theme="1"/>
        <rFont val="Calibri (Body)"/>
      </rPr>
      <t>V</t>
    </r>
    <r>
      <rPr>
        <sz val="20"/>
        <color theme="1"/>
        <rFont val="Calibri (Body)"/>
      </rPr>
      <t xml:space="preserve">                  </t>
    </r>
    <r>
      <rPr>
        <sz val="14"/>
        <color theme="1"/>
        <rFont val="Calibri (Body)"/>
      </rPr>
      <t>Values Represented As an Ordered Integer Array</t>
    </r>
  </si>
  <si>
    <r>
      <rPr>
        <sz val="32"/>
        <color theme="1"/>
        <rFont val="Calibri (Body)"/>
      </rPr>
      <t>P</t>
    </r>
    <r>
      <rPr>
        <sz val="20"/>
        <color theme="1"/>
        <rFont val="Calibri (Body)"/>
      </rPr>
      <t xml:space="preserve">               </t>
    </r>
    <r>
      <rPr>
        <sz val="14"/>
        <color theme="1"/>
        <rFont val="Calibri (Body)"/>
      </rPr>
      <t>Optional Probabilities of Each Value at The Same Index in the Values Array</t>
    </r>
  </si>
  <si>
    <r>
      <rPr>
        <sz val="32"/>
        <color theme="1"/>
        <rFont val="Calibri (Body)"/>
      </rPr>
      <t>α</t>
    </r>
    <r>
      <rPr>
        <sz val="20"/>
        <color theme="1"/>
        <rFont val="Calibri (Body)"/>
      </rPr>
      <t xml:space="preserve">                       </t>
    </r>
    <r>
      <rPr>
        <sz val="14"/>
        <color theme="1"/>
        <rFont val="Calibri (Body)"/>
      </rPr>
      <t>#</t>
    </r>
    <r>
      <rPr>
        <sz val="16"/>
        <color theme="1"/>
        <rFont val="Calibri (Body)"/>
      </rPr>
      <t xml:space="preserve"> of Events</t>
    </r>
  </si>
  <si>
    <r>
      <rPr>
        <sz val="32"/>
        <color theme="1"/>
        <rFont val="Calibri (Body)"/>
      </rPr>
      <t>β</t>
    </r>
    <r>
      <rPr>
        <sz val="20"/>
        <color theme="1"/>
        <rFont val="Calibri (Body)"/>
      </rPr>
      <t xml:space="preserve">                       </t>
    </r>
    <r>
      <rPr>
        <sz val="14"/>
        <color theme="1"/>
        <rFont val="Calibri (Body)"/>
      </rPr>
      <t>Rate of Events</t>
    </r>
    <r>
      <rPr>
        <sz val="16"/>
        <color theme="1"/>
        <rFont val="Calibri (Body)"/>
      </rPr>
      <t xml:space="preserve"> </t>
    </r>
  </si>
  <si>
    <t>A cybersecurity team is tasked with improving the resilience of their network infrastructure against DDoS (Distributed Denial of Service) attacks. They analyze historical data and find that, on average, the network experiences 3 significant DDoS attacks every month. To model the time between successive DDoS attacks and enhance their mitigation planning, they decide to use the Erlang distribution with an alpha (shape) parameter of 3 (indicating the number of attacks) and a beta (scale) parameter of 30 days (the time frame over which these attacks typically occur). This statistical approach enables the team to predict the likelihood of attack intervals, facilitating more effective allocation of monitoring resources and implementation of defensive measures at critical times.</t>
  </si>
  <si>
    <r>
      <rPr>
        <sz val="32"/>
        <color theme="1"/>
        <rFont val="Calibri (Body)"/>
      </rPr>
      <t>M</t>
    </r>
    <r>
      <rPr>
        <sz val="20"/>
        <color theme="1"/>
        <rFont val="Calibri (Body)"/>
      </rPr>
      <t xml:space="preserve">               </t>
    </r>
    <r>
      <rPr>
        <sz val="14"/>
        <color theme="1"/>
        <rFont val="Calibri (Body)"/>
      </rPr>
      <t>Expected Average Value (Mean)</t>
    </r>
  </si>
  <si>
    <t>The Exponential distribution is a continuous probability distribution that models the time between events in a process where events occur continuously and independently at a constant average rate. It is widely used to describe the amount of time until a specific event occurs, such as the failure of a machine component or the arrival of a customer at a service point. The distribution is characterized by its mean, which is the average time between events, providing insights into the expected waiting time or the reliability of a system over a specified period.</t>
  </si>
  <si>
    <t>A cybersecurity analyst is monitoring an organization's network for signs of unauthorized access attempts. From historical data, the analyst determines that the network faces an average of one significant unauthorized access attempt every 20 days. Using the Exponential distribution with a mean of 20 days, the analyst can model the time between these access attempts to predict when the next attempt might occur. This information helps in optimizing the scheduling of security audits and the allocation of monitoring resources to ensure heightened vigilance during periods with a higher predicted risk of attempts.</t>
  </si>
  <si>
    <t>X Array                 [1, 5, 10, 15, 20, 25, 30]</t>
  </si>
  <si>
    <t>Y Array                 [0.05, 0.15, 0.40, 0.60, 0.75, 0.90, 1.0]</t>
  </si>
  <si>
    <t xml:space="preserve">The Gamma distribution is a versatile and continuous probability distribution that models the time until an event occurs, based on a process where events happen at a constant rate. It generalizes the Exponential distribution to more complex scenarios where the event of interest is the occurrence of multiple (alpha) events, each with a certain rate (beta). This distribution is particularly useful for modeling waiting times in processes that involve several stages or for assessing the reliability of systems over time.
</t>
  </si>
  <si>
    <r>
      <rPr>
        <sz val="32"/>
        <color theme="1"/>
        <rFont val="Calibri (Body)"/>
      </rPr>
      <t>β</t>
    </r>
    <r>
      <rPr>
        <sz val="20"/>
        <color theme="1"/>
        <rFont val="Calibri (Body)"/>
      </rPr>
      <t xml:space="preserve">                       </t>
    </r>
    <r>
      <rPr>
        <sz val="16"/>
        <color theme="1"/>
        <rFont val="Calibri (Body)"/>
      </rPr>
      <t>Rate of Events</t>
    </r>
  </si>
  <si>
    <t>A cybersecurity team is analyzing the behavior of malware infections within their corporate network. They've observed that, on average, a particular type of malware attempts to communicate with its command and control (C&amp;C) server 5 times (alpha) before successfully exfiltrating data, with each attempt occurring on average every 2 hours (beta). To model the total time from initial infection to successful data exfiltration, the team uses the Gamma distribution with an alpha parameter of 5 and a beta parameter of 2. This model helps them understand the window of opportunity they have to detect and mitigate the malware before data loss occurs, allowing for more effective incident response planning.</t>
  </si>
  <si>
    <t>A cybersecurity analyst at a financial services firm is tasked with analyzing the detection times for email phishing attacks over the last two years. After compiling the data, the analyst observes a wide range of detection times: some phishing attacks are identified almost instantly, thanks to automated systems, but others, especially the more sophisticated ones, can go unnoticed for up to 60 days. The majority of attacks are detected within the first 7 days, but the data is heavily skewed by those few outliers.
Upon closer examination, the analyst finds that when the detection times are plotted on a logarithmic scale, the distribution appears normal. This suggests that the detection times follow a log-normal distribution. For the purpose of modeling and forecasting, the analyst calculates the mean (meand) of the logarithm of detection times to be 1.8 (which corresponds to an original scale median detection time of roughly 6 days, considering the base of the natural logarithm, e^1.8 ≈ 6) and a standard deviation (stdev) of 0.8 (~2.2 days). These parameters help the analyst to communicate to the management team that while their systems are effective at catching most threats quickly, there's a statistically significant tail of cases that take much longer to detect. This model aids in setting realistic expectations for detection capabilities and highlights the importance of continuous improvement in phishing detection strategies.</t>
  </si>
  <si>
    <r>
      <t xml:space="preserve">Md          </t>
    </r>
    <r>
      <rPr>
        <sz val="14"/>
        <color theme="1"/>
        <rFont val="Calibri (Body)"/>
      </rPr>
      <t>The logarithmic mean of the data</t>
    </r>
    <r>
      <rPr>
        <sz val="32"/>
        <color theme="1"/>
        <rFont val="Calibri (Body)"/>
      </rPr>
      <t xml:space="preserve"> </t>
    </r>
  </si>
  <si>
    <r>
      <t xml:space="preserve">S              </t>
    </r>
    <r>
      <rPr>
        <sz val="14"/>
        <color theme="1"/>
        <rFont val="Calibri (Body)"/>
      </rPr>
      <t>The logarithmic standard deviation of the data</t>
    </r>
    <r>
      <rPr>
        <sz val="32"/>
        <color theme="1"/>
        <rFont val="Calibri (Body)"/>
      </rPr>
      <t xml:space="preserve"> </t>
    </r>
  </si>
  <si>
    <r>
      <t xml:space="preserve">The Log-Normal distribution is used to describe data that is positively skewed, with a long tail to the right, indicating that it does not follow a symmetrical pattern around its mean as a normal distribution does. This distribution applies to a dataset where the logarithms of the values follow a normal distribution, making it suitable for modeling variables that cannot take negative values and are the result of multiplicative effects. Common examples include income distributions, time to failure for technical systems, and certain biological measurements.
</t>
    </r>
    <r>
      <rPr>
        <b/>
        <sz val="12"/>
        <color theme="1"/>
        <rFont val="Calibri"/>
        <family val="2"/>
        <scheme val="minor"/>
      </rPr>
      <t>Use Log-Normal when:</t>
    </r>
    <r>
      <rPr>
        <sz val="12"/>
        <color theme="1"/>
        <rFont val="Calibri"/>
        <family val="2"/>
        <scheme val="minor"/>
      </rPr>
      <t xml:space="preserve">
- The data is positively skewed, with a significant tail of higher values.
- The values are strictly positive, as log-normal cannot handle zero or negative values.
- The phenomenon you're modeling is the result of the multiplication of many independent variables (e.g., growth rates).
- You observe that the logarithm of your dataset appears to be normally distributed, indicating that the original data fits a log-normal distribution.</t>
    </r>
  </si>
  <si>
    <t>Normal</t>
  </si>
  <si>
    <t>The Normal distribution, also known as the Gaussian distribution, is a fundamental probability distribution in statistics that describes how the values of a variable are distributed. It is characterized by its bell-shaped curve, where most observations cluster around a central mean and the probabilities for values further from the mean taper off symmetrically in both directions. The distribution is fully described by two parameters: the mean (average value) and the standard deviation (measure of variability). The Normal distribution is used extensively across various fields to model natural phenomena, errors, and other data sets that tend to cluster around a mean.</t>
  </si>
  <si>
    <r>
      <rPr>
        <sz val="32"/>
        <color theme="1"/>
        <rFont val="Calibri (Body)"/>
      </rPr>
      <t>S</t>
    </r>
    <r>
      <rPr>
        <sz val="20"/>
        <color theme="1"/>
        <rFont val="Calibri (Body)"/>
      </rPr>
      <t xml:space="preserve">               </t>
    </r>
    <r>
      <rPr>
        <sz val="14"/>
        <color theme="1"/>
        <rFont val="Calibri (Body)"/>
      </rPr>
      <t>Standard Deviation</t>
    </r>
  </si>
  <si>
    <t xml:space="preserve">A cybersecurity analyst at a large corporation is tasked with monitoring network traffic to identify potential security threats. Over several months, the analyst collects data on the daily number of connection attempts to the company's external servers. They find that the data closely follows a Normal distribution with a mean (average) of 5,000 connection attempts per day and a standard deviation of 500, indicating variability in daily traffic. This model allows the analyst to establish a baseline of "normal" activity, against which unusual patterns can be detected. For instance, a day with significantly higher than 5,500 (mean + standard deviation) connection attempts might trigger an alert for potential security threats, prompting further investigation.
</t>
  </si>
  <si>
    <r>
      <rPr>
        <sz val="32"/>
        <color theme="1"/>
        <rFont val="Calibri (Body)"/>
      </rPr>
      <t>V</t>
    </r>
    <r>
      <rPr>
        <sz val="20"/>
        <color theme="1"/>
        <rFont val="Calibri (Body)"/>
      </rPr>
      <t xml:space="preserve">                 </t>
    </r>
    <r>
      <rPr>
        <sz val="14"/>
        <color theme="1"/>
        <rFont val="Calibri (Body)"/>
      </rPr>
      <t>Most Likely Value</t>
    </r>
  </si>
  <si>
    <t>The PERT (Program Evaluation and Review Technique) distribution is a tool used in project management and risk analysis to model the uncertainty in the estimation of task durations, costs, and other uncertain quantities. It is characterized by three parameters: the minimum value (optimistic estimate), the most likely value (realistic estimate), and the maximum value (pessimistic estimate). The PERT distribution, being a modification of the Beta distribution, provides a more refined and smooth estimation curve than the Triangular distribution, making it particularly useful for scenarios where precise data is scarce, and expert judgment is relied upon. It assumes that the most likely outcome is more probable than the extremes, leading to a skewed, bell-shaped curve that can model a wide range of possible outcomes</t>
  </si>
  <si>
    <t>A cybersecurity project manager is planning a major upgrade to the organization's firewall and intrusion detection system. The project involves several uncertain tasks, including software development, hardware installation, and system testing. Based on expert judgment, the project manager estimates the upgrade will take a minimum of 30 days (optimistic), most likely 45 days (realistic), and a maximum of 60 days (pessimistic) to complete. By applying the PERT distribution with these parameters, the manager can model the uncertainty in the project timeline, helping to set realistic expectations with stakeholders and allocate resources efficiently. This approach allows for a nuanced understanding of the project's duration, highlighting the likelihood of different completion times and enabling better planning and risk management for the cybersecurity upgrade.</t>
  </si>
  <si>
    <t>The Triangular distribution is a simple probability distribution that is shaped like a triangle, used to model variables when limited sample data is available but the minimum, most likely, and maximum values are known. It is defined by three parameters: the minimum value (representing the lowest possible outcome), the most likely value (the peak of the triangle and the outcome considered most probable), and the maximum value (the highest possible outcome). This distribution is particularly useful for preliminary project estimates or risk assessments in scenarios where data is scarce, providing a straightforward method for incorporating expert judgment and assumptions into the analysis.</t>
  </si>
  <si>
    <t>A cybersecurity analyst is tasked with estimating the response time to a newly discovered vulnerability within the organization's software infrastructure. Based on previous experiences, the analyst estimates that the quickest response time could be 2 days (minimum), but given current workload and complexity, the most likely response time is 5 days. However, if complications arise, the response could take as long as 8 days (maximum). By using the Triangular distribution with these parameters, the analyst can model the estimated response time distribution, aiding in setting realistic timelines for mitigation efforts. This model helps in communicating with stakeholders about the expected resolution time, while also preparing the team for the range of possible scenarios, from best to worst-case.</t>
  </si>
  <si>
    <t>The Uniform distribution is a probability distribution where all outcomes within a specified range are equally likely to occur. It is characterized by two parameters: the minimum and maximum values that define the bounds of the distribution. This distribution is used to model scenarios where there is no preference or bias towards any segment within the range, making each outcome within the bounds equally probable. The Uniform distribution is particularly useful for simulations and modeling situations where the exact distribution of an outcome is unknown or when a fair random selection is needed.</t>
  </si>
  <si>
    <t xml:space="preserve">A cybersecurity team is planning to conduct random security audits on their network infrastructure over the next quarter. They decide to select days for these audits uniformly at random across the 90-day period. The minimum day (min) for the potential audit is day 1, and the maximum day (max) is day 90. By employing the Uniform distribution with these parameters, the team can ensure that each day within the quarter has an equal chance of being selected for the audit. This approach helps in preventing attackers from predicting the audit schedule, thereby enhancing the overall security posture by introducing unpredictability into the audit process.
</t>
  </si>
  <si>
    <r>
      <rPr>
        <sz val="32"/>
        <color theme="1"/>
        <rFont val="Calibri (Body)"/>
      </rPr>
      <t>β</t>
    </r>
    <r>
      <rPr>
        <sz val="20"/>
        <color theme="1"/>
        <rFont val="Calibri (Body)"/>
      </rPr>
      <t xml:space="preserve">                       </t>
    </r>
    <r>
      <rPr>
        <sz val="16"/>
        <color theme="1"/>
        <rFont val="Calibri (Body)"/>
      </rPr>
      <t>Life Expectancy</t>
    </r>
  </si>
  <si>
    <r>
      <rPr>
        <sz val="32"/>
        <color theme="1"/>
        <rFont val="Calibri (Body)"/>
      </rPr>
      <t>α</t>
    </r>
    <r>
      <rPr>
        <sz val="20"/>
        <color theme="1"/>
        <rFont val="Calibri (Body)"/>
      </rPr>
      <t xml:space="preserve">                       </t>
    </r>
    <r>
      <rPr>
        <sz val="14"/>
        <color theme="1"/>
        <rFont val="Calibri (Body)"/>
      </rPr>
      <t>Shape Parameter</t>
    </r>
  </si>
  <si>
    <t>The Weibull distribution is a flexible statistical tool used to model the time until an event occurs, particularly useful for analyzing the reliability and lifespan of products, systems, or processes. It is characterized by two key parameters: the shape parameter (alpha, α) and the scale parameter (beta, β). The shape parameter The Weibull distribution is a flexible statistical tool used to model the time until an event occurs, particularly useful for analyzing the reliability and lifespan of products, systems, or processes. It is characterized by two key parameters: the shape parameter (alpha, α) and the scale parameter (beta, β). The shape parameter α determines the failure rate's behavior over time, indicating whether failures become more likely, less likely, or remain constant as time progresses. A low shape parameter (α&lt;1) suggests a decreasing failure rate, typical of a "burn-in" period; a moderate shape parameter (α=1) indicates a constant failure rate, akin to the exponential distribution; and a high shape parameter (α&gt;1) implies an increasing failure rate, common in aging processes. The scale parameter β provides an average timeframe for when events are most likely to happen, essentially setting the distribution's scale on the time axis.
β provides an average timeframe for when events are most likely to happen, essentially setting the distribution's scale on the time axis.
This distribution's adaptability makes it particularly valuable across various fields, including reliability engineering, survival analysis, and cybersecurity. In cybersecurity, for example, the Weibull distribution can help predict the time until a system component fails or the likelihood of a security breach over time, taking into account the increasing sophistication of threats and the aging of defense mechanisms. By accurately modeling the rate at which these events become more or less likely, cybersecurity professionals can better plan maintenance schedules, updates, and allocate resources for optimal protection and system performance. α determines the failure rate's behavior over time, indicating whether failures become more likely, less likely, or remain constant as time progresses. A low shape parameter (α&lt;1) suggests a decreasing failure rate, typical of a "burn-in" period; a moderate shape parameter 
(α=1) indicates a constant failure rate, akin to the exponential distribution; and a high shape parameter (α&gt;1) implies an increasing failure rate, common in aging processes. The scale parameter 
β provides an average timeframe for when events are most likely to happen, essentially setting the distribution's scale on the time axis.
This distribution's adaptability makes it particularly valuable across various fields, including reliability engineering, survival analysis, and cybersecurity. In cybersecurity, for example, the Weibull distribution can help predict the time until a system component fails or the likelihood of a security breach over time, taking into account the increasing sophistication of threats and the aging of defense mechanisms. By accurately modeling the rate at which these events become more or less likely, cybersecurity professionals can better plan maintenance schedules, updates, and allocate resources for optimal protection and system performance.</t>
  </si>
  <si>
    <t>A cybersecurity team at a software development company is analyzing the vulnerability of their application to security breaches over time. After reviewing incident reports from the past three years, they observe a pattern: the application experiences very few breaches initially, but as the software ages and becomes more widely used, the number of security breaches increases. This pattern suggests that vulnerabilities are more likely to be exploited as the software's exposure grows and as attackers become more familiar with its architecture.
To model the time until the next security breach, the team decides to use the Weibull distribution. They choose a shape parameter (alpha) of 2.5, justifying that the failure rate (in this case, the rate of security breaches) increases over time. This value reflects their observation of the growing number of incidents as the software ages. For the scale parameter (beta), they select 365 days, indicating that the average time when the risk of a breach becomes significantly noticeable is about one year after release or the last major update.
This model allows the cybersecurity team to predict that while the application may be relatively secure in the early days following a release or update, the risk of a breach increases notably after one year. This insight prompts them to schedule regular, comprehensive security reviews and updates at least annually, aiming to reset the risk profile and address any potential vulnerabilities before they are widely exploited.</t>
  </si>
  <si>
    <t>Scenario Description</t>
  </si>
  <si>
    <t>Risk Name</t>
  </si>
  <si>
    <t>Distribution</t>
  </si>
  <si>
    <t>A</t>
  </si>
  <si>
    <t>B</t>
  </si>
  <si>
    <t>C</t>
  </si>
  <si>
    <t>D</t>
  </si>
  <si>
    <t>Risk Analysis</t>
  </si>
  <si>
    <t>Impact Analysis</t>
  </si>
  <si>
    <t>Cost Analysis</t>
  </si>
  <si>
    <r>
      <t xml:space="preserve">    •	</t>
    </r>
    <r>
      <rPr>
        <b/>
        <sz val="16"/>
        <color theme="1"/>
        <rFont val="Calibri (Body)"/>
      </rPr>
      <t>Probability Estimation:</t>
    </r>
    <r>
      <rPr>
        <sz val="16"/>
        <color theme="1"/>
        <rFont val="Calibri (Body)"/>
      </rPr>
      <t xml:space="preserve">
        -	</t>
    </r>
    <r>
      <rPr>
        <b/>
        <sz val="16"/>
        <color theme="1"/>
        <rFont val="Calibri (Body)"/>
      </rPr>
      <t>Phishing</t>
    </r>
    <r>
      <rPr>
        <sz val="16"/>
        <color theme="1"/>
        <rFont val="Calibri (Body)"/>
      </rPr>
      <t xml:space="preserve">: Bernoulli distribution with p=0.02 (1/50). 
        -	</t>
    </r>
    <r>
      <rPr>
        <b/>
        <sz val="16"/>
        <color theme="1"/>
        <rFont val="Calibri (Body)"/>
      </rPr>
      <t>Malware</t>
    </r>
    <r>
      <rPr>
        <sz val="16"/>
        <color theme="1"/>
        <rFont val="Calibri (Body)"/>
      </rPr>
      <t xml:space="preserve">: Bernoulli distribution with p=0.01 (1/100).
    •	</t>
    </r>
    <r>
      <rPr>
        <b/>
        <sz val="16"/>
        <color theme="1"/>
        <rFont val="Calibri (Body)"/>
      </rPr>
      <t>Number of Threats per Day:</t>
    </r>
    <r>
      <rPr>
        <sz val="16"/>
        <color theme="1"/>
        <rFont val="Calibri (Body)"/>
      </rPr>
      <t xml:space="preserve">
        -	</t>
    </r>
    <r>
      <rPr>
        <b/>
        <sz val="16"/>
        <color theme="1"/>
        <rFont val="Calibri (Body)"/>
      </rPr>
      <t>Phishing</t>
    </r>
    <r>
      <rPr>
        <sz val="16"/>
        <color theme="1"/>
        <rFont val="Calibri (Body)"/>
      </rPr>
      <t xml:space="preserve">: Binomial distribution with n=100, p=0.02 (1/50).
        -	</t>
    </r>
    <r>
      <rPr>
        <b/>
        <sz val="16"/>
        <color theme="1"/>
        <rFont val="Calibri (Body)"/>
      </rPr>
      <t>Malware</t>
    </r>
    <r>
      <rPr>
        <sz val="16"/>
        <color theme="1"/>
        <rFont val="Calibri (Body)"/>
      </rPr>
      <t>: Binomial distribution with n=100, p=0.01 (1/100).</t>
    </r>
  </si>
  <si>
    <r>
      <t xml:space="preserve">    •	</t>
    </r>
    <r>
      <rPr>
        <b/>
        <sz val="16"/>
        <color theme="1"/>
        <rFont val="Calibri (Body)"/>
      </rPr>
      <t>Impact of Phishing and Malware</t>
    </r>
    <r>
      <rPr>
        <sz val="16"/>
        <color theme="1"/>
        <rFont val="Calibri (Body)"/>
      </rPr>
      <t xml:space="preserve">: Utilizing a PERT distribution, experts estimated the impact based on three scenarios:
        -	</t>
    </r>
    <r>
      <rPr>
        <b/>
        <sz val="16"/>
        <color theme="1"/>
        <rFont val="Calibri (Body)"/>
      </rPr>
      <t>Optimistic (low impact)</t>
    </r>
    <r>
      <rPr>
        <sz val="16"/>
        <color theme="1"/>
        <rFont val="Calibri (Body)"/>
      </rPr>
      <t xml:space="preserve">: $500 for phishing, $1,000 for malware.
        -	</t>
    </r>
    <r>
      <rPr>
        <b/>
        <sz val="16"/>
        <color theme="1"/>
        <rFont val="Calibri (Body)"/>
      </rPr>
      <t>Most likely (medium impact)</t>
    </r>
    <r>
      <rPr>
        <sz val="16"/>
        <color theme="1"/>
        <rFont val="Calibri (Body)"/>
      </rPr>
      <t xml:space="preserve">: $3,000 for phishing, $5,000 for malware.
        -	</t>
    </r>
    <r>
      <rPr>
        <b/>
        <sz val="16"/>
        <color theme="1"/>
        <rFont val="Calibri (Body)"/>
      </rPr>
      <t>Pessimistic (high impact)</t>
    </r>
    <r>
      <rPr>
        <sz val="16"/>
        <color theme="1"/>
        <rFont val="Calibri (Body)"/>
      </rPr>
      <t>: $10,000 for phishing, $20,000 for malware.
These estimates consider direct financial losses, productivity loss, and potential reputational damage.</t>
    </r>
  </si>
  <si>
    <t>Experts derived these estimations through a combination of historical data analysis, industry benchmarks, and calibrated expert judgment. This approach ensures that the risk analysis is grounded in realistic scenarios and provides a solid foundation for decision-making.</t>
  </si>
  <si>
    <t>Probability Analysis</t>
  </si>
  <si>
    <t>Phishing</t>
  </si>
  <si>
    <t>The probability of a security event being a phishing event</t>
  </si>
  <si>
    <t>The probability of a security event being a malware event</t>
  </si>
  <si>
    <t>Malware</t>
  </si>
  <si>
    <t>Probability of Phishing</t>
  </si>
  <si>
    <t>Probability of Malware</t>
  </si>
  <si>
    <t>Expected # of Phishing Events per Day</t>
  </si>
  <si>
    <t>The expected number of phishing attempts per day</t>
  </si>
  <si>
    <t>Expected # of Malware Events per Day</t>
  </si>
  <si>
    <t>Category</t>
  </si>
  <si>
    <t>Savings Analysis</t>
  </si>
  <si>
    <t xml:space="preserve">The Beta distribution, with parameters α (alpha) = 18 and β (beta) = 2, has been chosen to represent the effectiveness of the advanced email security systems. </t>
  </si>
  <si>
    <t>Cost of Mitigation</t>
  </si>
  <si>
    <t>All</t>
  </si>
  <si>
    <t>The estimated cost of implementing and maintaing mitigation systems</t>
  </si>
  <si>
    <r>
      <t xml:space="preserve">    •	</t>
    </r>
    <r>
      <rPr>
        <b/>
        <sz val="16"/>
        <color theme="1"/>
        <rFont val="Calibri (Body)"/>
      </rPr>
      <t>Cost of Mitigation</t>
    </r>
    <r>
      <rPr>
        <sz val="16"/>
        <color theme="1"/>
        <rFont val="Calibri (Body)"/>
      </rPr>
      <t>: The cost of implementing advanced email security solutions was estimated using a PERT distribution, reflecting factors such as software costs, training, and maintenance. The estimated range is $2,000 to $10,000 annually, with a most likely cost of $5,000.</t>
    </r>
  </si>
  <si>
    <t xml:space="preserve">Small Business Phishing &amp; Malware PCI Analysis
A small business receives an average of 100 emails per day. Based on historical data and expert calibration, the identified threat probabilities are:
• Phishing: 1 in every 50 emails (p=0.02) is a phishing attempt.
• Malware: 1 in every 100 emails (p=0.01) contains malware.
Risk Analysis Components:
Probability Estimation:
Phishing: Bernoulli distribution with p=0.02 (1/50).
	Malware: Bernoulli distribution with p=0.01 (1/100).
Number of Threats per Day:
Phishing: Binomial distribution with n=100, p=0.02.
Malware: Binomial distribution with n=100, p=0.01.
Impact and Cost Estimation:
Experts used calibrated estimations to derive the following costs and impacts:
Impact of Phishing and Malware: 
Utilizing a PERT distribution, experts estimated the impact based on three scenarios:
Optimistic (low impact): $500 for phishing, $1,000 for malware.
Most likely (medium impact): $3,000 for phishing, $5,000 for malware.
Pessimistic (high impact): $10,000 for phishing, $20,000 for malware.
These estimates consider direct financial losses, productivity loss, and potential reputational damage.
Cost of Mitigation: The cost of implementing advanced email security solutions was estimated using a PERT distribution, reflecting factors such as software costs, training, and maintenance. The estimated range is $2,000 to $10,000 annually, with a most likely cost of $5,000.
Estimated Savings Analysis:
In evaluating the impact of implementing advanced email security systems, experts have conducted a detailed analysis to estimate the financial benefits of reducing phishing and malware incidents for a small business. This analysis employs the Beta distribution to model the anticipated effectiveness of these security measures, based on a comprehensive review of historical data and expert judgment.
Mitigation Effectiveness and Estimated Savings
Beta Distribution Parameters: The Beta distribution, with parameters α (alpha) = 18 and β (beta) = 2, has been chosen to represent the effectiveness of the advanced email security systems. These parameters were selected to reflect a high degree of confidence in the system's ability to significantly mitigate the risk of phishing and malware incidents. The choice of α = 18 suggests that, based on historical evidence and expert evaluations, there have been numerous instances (18 instances, metaphorically speaking) where similar security measures have successfully prevented such cyber threats. Conversely, β = 2 indicates a relatively low number of instances where the measures did not fully prevent an incident, underscoring the system's high efficacy rate. This distribution implies an expected effectiveness rate of 90% (α / (α + β) = 18 / (20) = 0.9), showcasing a strong belief in the security solution's capability to reduce threats.
</t>
  </si>
  <si>
    <t>Inputs</t>
  </si>
  <si>
    <t>Outputs</t>
  </si>
  <si>
    <t>Simulation Statistics</t>
  </si>
  <si>
    <t>Output Cumulative Distributions</t>
  </si>
  <si>
    <t>Output Distributions</t>
  </si>
  <si>
    <t>Risk Tornado Diagram</t>
  </si>
  <si>
    <t>Navigation</t>
  </si>
  <si>
    <t>Risk Outputs</t>
  </si>
  <si>
    <t>Risk Output Percentiles</t>
  </si>
  <si>
    <t>Calculate Percent Rank</t>
  </si>
  <si>
    <t>Correlations</t>
  </si>
  <si>
    <t>Mean</t>
  </si>
  <si>
    <t>Median</t>
  </si>
  <si>
    <t>Mode</t>
  </si>
  <si>
    <t>Std. Deviation</t>
  </si>
  <si>
    <t>Variance</t>
  </si>
  <si>
    <t>Kurtosis</t>
  </si>
  <si>
    <t>Skewness</t>
  </si>
  <si>
    <t>Minimum</t>
  </si>
  <si>
    <t>Maximum</t>
  </si>
  <si>
    <t>Count</t>
  </si>
  <si>
    <t>Error Count</t>
  </si>
  <si>
    <t>Std. Error</t>
  </si>
  <si>
    <t>Confidence Level (95%)</t>
  </si>
  <si>
    <t>Percentiles</t>
  </si>
  <si>
    <t>Enter Value:</t>
  </si>
  <si>
    <t>% rank:</t>
  </si>
  <si>
    <t>Percent Rank</t>
  </si>
  <si>
    <t>Risk Inputs</t>
  </si>
  <si>
    <t>Select Output:</t>
  </si>
  <si>
    <t>Name:</t>
  </si>
  <si>
    <t>Phishing Impact</t>
  </si>
  <si>
    <t>The expected impact of phishing attacks</t>
  </si>
  <si>
    <t>Malware Impact</t>
  </si>
  <si>
    <t>The expected impact of malware attacks</t>
  </si>
  <si>
    <t>Basic Use Calculations'!$U$7</t>
  </si>
  <si>
    <t>RiskBernoulli(Q7)</t>
  </si>
  <si>
    <t>Basic Use Calculations'!$U$8</t>
  </si>
  <si>
    <t>RiskBernoulli(Q8)</t>
  </si>
  <si>
    <t>Basic Use Calculations'!$U$9</t>
  </si>
  <si>
    <t>RiskBinomial(Q9,R9)</t>
  </si>
  <si>
    <t>Basic Use Calculations'!$U$10</t>
  </si>
  <si>
    <t>RiskBinomial(Q10,R10)</t>
  </si>
  <si>
    <t>Basic Use Calculations'!$U$17</t>
  </si>
  <si>
    <t>RiskPert(Q17,R17,S17)</t>
  </si>
  <si>
    <t>Basic Use Calculations'!$U$24</t>
  </si>
  <si>
    <t>RiskPert(Q24,R24,S24)</t>
  </si>
  <si>
    <t>Basic Use Calculations'!$U$25</t>
  </si>
  <si>
    <t>RiskPert(Q25,R25,S25)</t>
  </si>
  <si>
    <t>Basic Use Calculations'!$U$32</t>
  </si>
  <si>
    <t>RiskBeta(Q32,R32)</t>
  </si>
  <si>
    <t>Expected Cost of Mitigation</t>
  </si>
  <si>
    <t>Expected Impact of Successful Phishing Attacks</t>
  </si>
  <si>
    <t>Expected Impact of Successful Malware Attacks</t>
  </si>
  <si>
    <t>Expected Rate of Mitigation From Control</t>
  </si>
  <si>
    <t>Expected Control Rate of Mitigation</t>
  </si>
  <si>
    <t>'Basic Use Calculations'!$U$7</t>
  </si>
  <si>
    <t>'Basic Use Calculations'!$U$8</t>
  </si>
  <si>
    <t>'Basic Use Calculations'!$U$9</t>
  </si>
  <si>
    <t>'Basic Use Calculations'!$U$10</t>
  </si>
  <si>
    <t>'Basic Use Calculations'!$U$17</t>
  </si>
  <si>
    <t>'Basic Use Calculations'!$U$24</t>
  </si>
  <si>
    <t>'Basic Use Calculations'!$U$25</t>
  </si>
  <si>
    <t>'Basic Use Calculations'!$U$32</t>
  </si>
  <si>
    <t>Func</t>
  </si>
  <si>
    <t>Min</t>
  </si>
  <si>
    <t>Avg</t>
  </si>
  <si>
    <t>Max</t>
  </si>
  <si>
    <t xml:space="preserve">The estimated estimated % success and % failure based on population. </t>
  </si>
  <si>
    <t>Average Expected</t>
  </si>
  <si>
    <t>Min. Controlled</t>
  </si>
  <si>
    <t>Avg. Controlled</t>
  </si>
  <si>
    <t>Max. Controlled</t>
  </si>
  <si>
    <t xml:space="preserve"> Min. Controlled </t>
  </si>
  <si>
    <t xml:space="preserve"> Avg. Controlled </t>
  </si>
  <si>
    <t xml:space="preserve"> Max. Controlled </t>
  </si>
  <si>
    <t>Minimum # of Phishing Events With Control</t>
  </si>
  <si>
    <t>Minimum # of Malware Events With Control</t>
  </si>
  <si>
    <t>Average # of Phishing Events With Control</t>
  </si>
  <si>
    <t>Maximum # of Phishing Events With Control</t>
  </si>
  <si>
    <t>Average # of Malware Events With Control</t>
  </si>
  <si>
    <t>Maximum # of Malware Events With Control</t>
  </si>
  <si>
    <t>Expected # of Uncontrolled Phishing Events per Year</t>
  </si>
  <si>
    <t>Expected # of Uncontrolled Malware Events per Year</t>
  </si>
  <si>
    <t>Expected Impact of Uncontrolled Phishing Events</t>
  </si>
  <si>
    <t>Minimum Impact of Controlled Phishing Events</t>
  </si>
  <si>
    <t>Average Impact of Controlled Phishing Events</t>
  </si>
  <si>
    <t>Maximum Impact of Controlled Phishing Events</t>
  </si>
  <si>
    <t>Expected Impact of Uncontrolled Malware Events</t>
  </si>
  <si>
    <t>Minimum Impact of Controlled Malware Events</t>
  </si>
  <si>
    <t>Average Impact of Controlled Malware Events</t>
  </si>
  <si>
    <t>Maximum Impact of Controlled Malware Events</t>
  </si>
  <si>
    <t>Overall Average Expected # of Phishing Events with Controls</t>
  </si>
  <si>
    <t>Overall Average Impact of Phishing Events with Controls</t>
  </si>
  <si>
    <t>Overall Average Expected # of Malware Events with Controls</t>
  </si>
  <si>
    <t>Overall Average Impact of Malware Events with Controls</t>
  </si>
  <si>
    <t>Reduction of Phishing Events As a Result of Control Implementation</t>
  </si>
  <si>
    <t>Reduction of Phishing Impact As a Result of Control Implementation</t>
  </si>
  <si>
    <t>Reduction of Malware Events As a Result of Control Implementation</t>
  </si>
  <si>
    <t>Reduction of Malware Impact As a Result of Control Implementation</t>
  </si>
  <si>
    <t>Impact of Control Without Cost Considerations</t>
  </si>
  <si>
    <t>Expected Cost of Phishing Events</t>
  </si>
  <si>
    <t>Expected Cost of Malware Events</t>
  </si>
  <si>
    <t>Total Impact Without Control Cost Considerations</t>
  </si>
  <si>
    <t>Total Impact Reduction of Control Without Cost Considerations</t>
  </si>
  <si>
    <t>Impact of Control With Cost Considerations</t>
  </si>
  <si>
    <t>Minimum Impact</t>
  </si>
  <si>
    <t>Average Impact</t>
  </si>
  <si>
    <t>Maximum Impact</t>
  </si>
  <si>
    <t>Total Impact Reduction of Control With Cost Considerations</t>
  </si>
  <si>
    <t>Summary of Analysis</t>
  </si>
  <si>
    <t xml:space="preserve">The summary derived from the Basic Use Calculations sheet clearly demonstrates the effectiveness of the advanced email filtering control in significantly reducing the frequency and impact of security incidents, including phishing and malware, by over 90%. However, the analysis also reveals that, when factoring in the costs associated with deploying this control, there's an apparent increase in operating expenses by 81.32%. This figure suggests that the organization would incur a higher cost relative to the current expected impact of phishing and malware events. Despite this initial surge in costs, the cybersecurity team believes this increment is a strategic investment. They anticipate that the value derived from the control's impact reduction will become increasingly beneficial as the organization expands and faces a higher volume of threats, ultimately justifying the initial expense for long-term security and operational efficiency.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</si>
</sst>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6" formatCode="0.0%"/>
    <numFmt numFmtId="190" formatCode=";;;"/>
    <numFmt numFmtId="195" formatCode="&quot;$&quot;#,##0.00"/>
  </numFmts>
  <fonts count="25" x14ac:knownFonts="1">
    <font>
      <sz val="12"/>
      <color theme="1"/>
      <name val="Calibri"/>
      <family val="2"/>
      <scheme val="minor"/>
    </font>
    <font>
      <b/>
      <sz val="12"/>
      <color theme="1"/>
      <name val="Calibri"/>
      <family val="2"/>
      <scheme val="minor"/>
    </font>
    <font>
      <b/>
      <sz val="32"/>
      <color theme="1"/>
      <name val="Calibri"/>
      <family val="2"/>
      <scheme val="minor"/>
    </font>
    <font>
      <sz val="24"/>
      <color theme="1"/>
      <name val="Calibri"/>
      <family val="2"/>
      <scheme val="minor"/>
    </font>
    <font>
      <sz val="14"/>
      <color theme="1"/>
      <name val="Calibri"/>
      <family val="2"/>
      <scheme val="minor"/>
    </font>
    <font>
      <sz val="16"/>
      <color theme="1"/>
      <name val="Calibri"/>
      <family val="2"/>
      <scheme val="minor"/>
    </font>
    <font>
      <sz val="20"/>
      <color theme="1"/>
      <name val="Calibri (Body)"/>
    </font>
    <font>
      <sz val="12"/>
      <color theme="1"/>
      <name val="Calibri (Body)"/>
    </font>
    <font>
      <sz val="14"/>
      <color theme="1"/>
      <name val="Calibri (Body)"/>
    </font>
    <font>
      <sz val="32"/>
      <color theme="1"/>
      <name val="Calibri (Body)"/>
    </font>
    <font>
      <sz val="16"/>
      <color theme="1"/>
      <name val="Calibri (Body)"/>
    </font>
    <font>
      <b/>
      <sz val="14"/>
      <color theme="1"/>
      <name val="Calibri"/>
      <family val="2"/>
      <scheme val="minor"/>
    </font>
    <font>
      <b/>
      <sz val="14"/>
      <color theme="1"/>
      <name val="Calibri (Body)"/>
    </font>
    <font>
      <sz val="32"/>
      <color theme="1"/>
      <name val="Calibri"/>
      <family val="2"/>
      <scheme val="minor"/>
    </font>
    <font>
      <b/>
      <sz val="20"/>
      <color theme="1"/>
      <name val="Calibri"/>
      <family val="2"/>
      <scheme val="minor"/>
    </font>
    <font>
      <b/>
      <sz val="16"/>
      <color theme="1"/>
      <name val="Calibri"/>
      <family val="2"/>
      <scheme val="minor"/>
    </font>
    <font>
      <b/>
      <sz val="24"/>
      <color theme="1"/>
      <name val="Calibri"/>
      <family val="2"/>
      <scheme val="minor"/>
    </font>
    <font>
      <b/>
      <sz val="16"/>
      <color theme="1"/>
      <name val="Calibri (Body)"/>
    </font>
    <font>
      <sz val="12"/>
      <color theme="1"/>
      <name val="Calibri"/>
      <family val="2"/>
      <scheme val="minor"/>
    </font>
    <font>
      <u/>
      <sz val="12"/>
      <color theme="10"/>
      <name val="Calibri"/>
      <family val="2"/>
      <scheme val="minor"/>
    </font>
    <font>
      <b/>
      <sz val="14"/>
      <color rgb="FF000000"/>
      <name val="Calibri"/>
      <family val="2"/>
      <scheme val="minor"/>
    </font>
    <font>
      <b/>
      <sz val="22"/>
      <color theme="1"/>
      <name val="Calibri"/>
      <family val="2"/>
      <scheme val="minor"/>
    </font>
    <font>
      <b/>
      <sz val="28"/>
      <color theme="1"/>
      <name val="Calibri"/>
      <family val="2"/>
      <scheme val="minor"/>
    </font>
    <font>
      <b/>
      <sz val="17"/>
      <color theme="1"/>
      <name val="Calibri"/>
      <family val="2"/>
      <scheme val="minor"/>
    </font>
    <font>
      <b/>
      <sz val="64"/>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rgb="FFFFFF00"/>
        <bgColor indexed="64"/>
      </patternFill>
    </fill>
    <fill>
      <patternFill patternType="solid">
        <fgColor theme="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rgb="FF000000"/>
      </patternFill>
    </fill>
    <fill>
      <patternFill patternType="solid">
        <fgColor theme="7" tint="0.79998168889431442"/>
        <bgColor indexed="64"/>
      </patternFill>
    </fill>
  </fills>
  <borders count="45">
    <border>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auto="1"/>
      </left>
      <right/>
      <top style="medium">
        <color indexed="64"/>
      </top>
      <bottom/>
      <diagonal/>
    </border>
    <border>
      <left style="medium">
        <color auto="1"/>
      </left>
      <right/>
      <top/>
      <bottom/>
      <diagonal/>
    </border>
    <border>
      <left style="medium">
        <color auto="1"/>
      </left>
      <right style="medium">
        <color indexed="64"/>
      </right>
      <top style="medium">
        <color indexed="64"/>
      </top>
      <bottom/>
      <diagonal/>
    </border>
    <border>
      <left style="medium">
        <color auto="1"/>
      </left>
      <right style="medium">
        <color indexed="64"/>
      </right>
      <top/>
      <bottom/>
      <diagonal/>
    </border>
    <border>
      <left style="medium">
        <color auto="1"/>
      </left>
      <right style="medium">
        <color indexed="64"/>
      </right>
      <top/>
      <bottom style="medium">
        <color indexed="64"/>
      </bottom>
      <diagonal/>
    </border>
  </borders>
  <cellStyleXfs count="4">
    <xf numFmtId="0" fontId="0" fillId="0" borderId="0"/>
    <xf numFmtId="9" fontId="18" fillId="0" borderId="0" applyFont="0" applyFill="0" applyBorder="0" applyAlignment="0" applyProtection="0"/>
    <xf numFmtId="44" fontId="18" fillId="0" borderId="0" applyFont="0" applyFill="0" applyBorder="0" applyAlignment="0" applyProtection="0"/>
    <xf numFmtId="0" fontId="19" fillId="0" borderId="0" applyNumberFormat="0" applyFill="0" applyBorder="0" applyAlignment="0" applyProtection="0"/>
  </cellStyleXfs>
  <cellXfs count="314">
    <xf numFmtId="0" fontId="0" fillId="0" borderId="0" xfId="0"/>
    <xf numFmtId="0" fontId="1" fillId="0" borderId="0" xfId="0" applyFont="1"/>
    <xf numFmtId="0" fontId="0" fillId="2" borderId="0" xfId="0" applyFill="1"/>
    <xf numFmtId="0" fontId="0" fillId="2" borderId="0" xfId="0" applyFill="1" applyAlignment="1">
      <alignment vertical="center"/>
    </xf>
    <xf numFmtId="2" fontId="0" fillId="0" borderId="4" xfId="0" applyNumberFormat="1" applyBorder="1" applyAlignment="1">
      <alignment horizontal="center" vertical="center"/>
    </xf>
    <xf numFmtId="0" fontId="0" fillId="2" borderId="0" xfId="0" applyFill="1" applyAlignment="1">
      <alignment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3"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0" fontId="4" fillId="2" borderId="4" xfId="0" applyFont="1" applyFill="1" applyBorder="1" applyAlignment="1">
      <alignment horizontal="left" vertical="center" wrapText="1"/>
    </xf>
    <xf numFmtId="0" fontId="4" fillId="2" borderId="4" xfId="0" applyFont="1" applyFill="1" applyBorder="1" applyAlignment="1">
      <alignment horizontal="left" vertical="center"/>
    </xf>
    <xf numFmtId="2" fontId="3" fillId="2" borderId="5" xfId="0" applyNumberFormat="1" applyFont="1" applyFill="1" applyBorder="1" applyAlignment="1">
      <alignment horizontal="center" vertical="center"/>
    </xf>
    <xf numFmtId="2" fontId="3" fillId="2" borderId="6" xfId="0" applyNumberFormat="1" applyFont="1" applyFill="1" applyBorder="1" applyAlignment="1">
      <alignment horizontal="center" vertical="center"/>
    </xf>
    <xf numFmtId="2" fontId="3" fillId="2" borderId="3" xfId="0" applyNumberFormat="1" applyFont="1" applyFill="1" applyBorder="1" applyAlignment="1">
      <alignment horizontal="center" vertical="center"/>
    </xf>
    <xf numFmtId="2" fontId="3" fillId="2" borderId="7" xfId="0" applyNumberFormat="1" applyFont="1" applyFill="1" applyBorder="1" applyAlignment="1">
      <alignment horizontal="center" vertical="center"/>
    </xf>
    <xf numFmtId="2" fontId="3" fillId="2" borderId="8" xfId="0" applyNumberFormat="1" applyFont="1" applyFill="1" applyBorder="1" applyAlignment="1">
      <alignment horizontal="center" vertical="center"/>
    </xf>
    <xf numFmtId="2" fontId="3" fillId="2" borderId="9" xfId="0" applyNumberFormat="1" applyFont="1" applyFill="1" applyBorder="1" applyAlignment="1">
      <alignment horizontal="center"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9"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0" xfId="0" applyFont="1" applyFill="1" applyAlignment="1">
      <alignment horizontal="center" vertical="center"/>
    </xf>
    <xf numFmtId="0" fontId="3" fillId="5" borderId="2"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3" fillId="5" borderId="32" xfId="0" applyFont="1" applyFill="1" applyBorder="1" applyAlignment="1">
      <alignment horizontal="center" vertical="center"/>
    </xf>
    <xf numFmtId="0" fontId="3" fillId="5" borderId="27" xfId="0" applyFont="1" applyFill="1" applyBorder="1" applyAlignment="1">
      <alignment horizontal="center" vertical="center"/>
    </xf>
    <xf numFmtId="0" fontId="16" fillId="7" borderId="4" xfId="0" applyFont="1" applyFill="1" applyBorder="1" applyAlignment="1">
      <alignment horizontal="center" vertical="center" wrapText="1"/>
    </xf>
    <xf numFmtId="0" fontId="0" fillId="2" borderId="4" xfId="0" applyFill="1" applyBorder="1" applyAlignment="1">
      <alignment horizontal="left" vertical="center" wrapText="1"/>
    </xf>
    <xf numFmtId="0" fontId="0" fillId="2" borderId="4" xfId="0" applyFill="1" applyBorder="1" applyAlignment="1">
      <alignment horizontal="left" vertical="center"/>
    </xf>
    <xf numFmtId="0" fontId="7" fillId="2" borderId="4" xfId="0" applyFont="1" applyFill="1" applyBorder="1" applyAlignment="1">
      <alignment horizontal="center" vertical="center" wrapText="1"/>
    </xf>
    <xf numFmtId="0" fontId="0" fillId="2" borderId="4" xfId="0" applyFill="1" applyBorder="1" applyAlignment="1">
      <alignment horizontal="center" vertical="center" wrapText="1"/>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9" fillId="2" borderId="4"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4" fillId="5" borderId="5" xfId="0" applyFont="1" applyFill="1" applyBorder="1" applyAlignment="1">
      <alignment horizontal="center" vertical="center"/>
    </xf>
    <xf numFmtId="0" fontId="4" fillId="5" borderId="6"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7" xfId="0" applyFont="1" applyFill="1" applyBorder="1" applyAlignment="1">
      <alignment horizontal="center" vertical="center"/>
    </xf>
    <xf numFmtId="0" fontId="4" fillId="5" borderId="8" xfId="0" applyFont="1" applyFill="1" applyBorder="1" applyAlignment="1">
      <alignment horizontal="center" vertical="center"/>
    </xf>
    <xf numFmtId="0" fontId="4" fillId="5" borderId="9" xfId="0" applyFont="1" applyFill="1" applyBorder="1" applyAlignment="1">
      <alignment horizontal="center" vertical="center"/>
    </xf>
    <xf numFmtId="0" fontId="0" fillId="3" borderId="5" xfId="0" applyFill="1" applyBorder="1" applyAlignment="1">
      <alignment horizontal="center"/>
    </xf>
    <xf numFmtId="0" fontId="0" fillId="3" borderId="6" xfId="0" applyFill="1" applyBorder="1" applyAlignment="1">
      <alignment horizontal="center"/>
    </xf>
    <xf numFmtId="0" fontId="0" fillId="3" borderId="3"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6" fillId="2" borderId="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0" fillId="4" borderId="4" xfId="0" applyFill="1" applyBorder="1" applyAlignment="1">
      <alignment horizontal="center" vertical="center" wrapText="1"/>
    </xf>
    <xf numFmtId="10" fontId="5" fillId="2" borderId="5" xfId="0" applyNumberFormat="1" applyFont="1" applyFill="1" applyBorder="1" applyAlignment="1">
      <alignment horizontal="center" vertical="center" wrapText="1"/>
    </xf>
    <xf numFmtId="10" fontId="5" fillId="2" borderId="6" xfId="0" applyNumberFormat="1" applyFont="1" applyFill="1" applyBorder="1" applyAlignment="1">
      <alignment horizontal="center" vertical="center" wrapText="1"/>
    </xf>
    <xf numFmtId="10" fontId="5" fillId="2" borderId="3" xfId="0" applyNumberFormat="1" applyFont="1" applyFill="1" applyBorder="1" applyAlignment="1">
      <alignment horizontal="center" vertical="center" wrapText="1"/>
    </xf>
    <xf numFmtId="10" fontId="5" fillId="2" borderId="7" xfId="0" applyNumberFormat="1" applyFont="1" applyFill="1" applyBorder="1" applyAlignment="1">
      <alignment horizontal="center" vertical="center" wrapText="1"/>
    </xf>
    <xf numFmtId="10" fontId="5" fillId="2" borderId="8" xfId="0" applyNumberFormat="1" applyFont="1" applyFill="1" applyBorder="1" applyAlignment="1">
      <alignment horizontal="center" vertical="center" wrapText="1"/>
    </xf>
    <xf numFmtId="10" fontId="5" fillId="2" borderId="9" xfId="0" applyNumberFormat="1" applyFont="1" applyFill="1" applyBorder="1" applyAlignment="1">
      <alignment horizontal="center" vertical="center" wrapText="1"/>
    </xf>
    <xf numFmtId="10" fontId="10" fillId="4" borderId="5" xfId="0" applyNumberFormat="1" applyFont="1" applyFill="1" applyBorder="1" applyAlignment="1">
      <alignment horizontal="center" vertical="center" wrapText="1"/>
    </xf>
    <xf numFmtId="10" fontId="5" fillId="4" borderId="6" xfId="0" applyNumberFormat="1" applyFont="1" applyFill="1" applyBorder="1" applyAlignment="1">
      <alignment horizontal="center" vertical="center" wrapText="1"/>
    </xf>
    <xf numFmtId="10" fontId="5" fillId="4" borderId="3" xfId="0" applyNumberFormat="1" applyFont="1" applyFill="1" applyBorder="1" applyAlignment="1">
      <alignment horizontal="center" vertical="center" wrapText="1"/>
    </xf>
    <xf numFmtId="10" fontId="5" fillId="4" borderId="7" xfId="0" applyNumberFormat="1" applyFont="1" applyFill="1" applyBorder="1" applyAlignment="1">
      <alignment horizontal="center" vertical="center" wrapText="1"/>
    </xf>
    <xf numFmtId="10" fontId="5" fillId="4" borderId="8" xfId="0" applyNumberFormat="1" applyFont="1" applyFill="1" applyBorder="1" applyAlignment="1">
      <alignment horizontal="center" vertical="center" wrapText="1"/>
    </xf>
    <xf numFmtId="10" fontId="5" fillId="4" borderId="9" xfId="0" applyNumberFormat="1" applyFont="1" applyFill="1" applyBorder="1" applyAlignment="1">
      <alignment horizontal="center" vertical="center" wrapText="1"/>
    </xf>
    <xf numFmtId="0" fontId="8" fillId="2" borderId="4" xfId="0" applyFont="1" applyFill="1" applyBorder="1" applyAlignment="1">
      <alignment horizontal="lef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10" fontId="0" fillId="5" borderId="5" xfId="0" applyNumberFormat="1" applyFill="1" applyBorder="1" applyAlignment="1">
      <alignment horizontal="center" vertical="center" wrapText="1"/>
    </xf>
    <xf numFmtId="10" fontId="0" fillId="5" borderId="6" xfId="0" applyNumberFormat="1" applyFill="1" applyBorder="1" applyAlignment="1">
      <alignment horizontal="center" vertical="center" wrapText="1"/>
    </xf>
    <xf numFmtId="10" fontId="0" fillId="5" borderId="3" xfId="0" applyNumberFormat="1" applyFill="1" applyBorder="1" applyAlignment="1">
      <alignment horizontal="center" vertical="center" wrapText="1"/>
    </xf>
    <xf numFmtId="10" fontId="0" fillId="5" borderId="7" xfId="0" applyNumberFormat="1" applyFill="1" applyBorder="1" applyAlignment="1">
      <alignment horizontal="center" vertical="center" wrapText="1"/>
    </xf>
    <xf numFmtId="10" fontId="0" fillId="5" borderId="8" xfId="0" applyNumberFormat="1" applyFill="1" applyBorder="1" applyAlignment="1">
      <alignment horizontal="center" vertical="center" wrapText="1"/>
    </xf>
    <xf numFmtId="10" fontId="0" fillId="5" borderId="9" xfId="0" applyNumberFormat="1" applyFill="1" applyBorder="1" applyAlignment="1">
      <alignment horizontal="center" vertical="center" wrapText="1"/>
    </xf>
    <xf numFmtId="0" fontId="0" fillId="5" borderId="5" xfId="0" applyFill="1" applyBorder="1" applyAlignment="1">
      <alignment horizontal="center" wrapText="1"/>
    </xf>
    <xf numFmtId="0" fontId="0" fillId="5" borderId="6" xfId="0" applyFill="1" applyBorder="1" applyAlignment="1">
      <alignment horizontal="center" wrapText="1"/>
    </xf>
    <xf numFmtId="0" fontId="0" fillId="5" borderId="3" xfId="0" applyFill="1" applyBorder="1" applyAlignment="1">
      <alignment horizontal="center" wrapText="1"/>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9" xfId="0" applyFill="1" applyBorder="1" applyAlignment="1">
      <alignment horizontal="center" wrapText="1"/>
    </xf>
    <xf numFmtId="0" fontId="16" fillId="7" borderId="4" xfId="0" applyFont="1" applyFill="1" applyBorder="1" applyAlignment="1">
      <alignment horizontal="center" vertical="center"/>
    </xf>
    <xf numFmtId="10" fontId="3" fillId="2" borderId="5" xfId="0" applyNumberFormat="1" applyFont="1" applyFill="1" applyBorder="1" applyAlignment="1">
      <alignment horizontal="center" vertical="center"/>
    </xf>
    <xf numFmtId="10" fontId="3" fillId="2" borderId="6" xfId="0" applyNumberFormat="1" applyFont="1" applyFill="1" applyBorder="1" applyAlignment="1">
      <alignment horizontal="center" vertical="center"/>
    </xf>
    <xf numFmtId="10" fontId="3" fillId="2" borderId="3" xfId="0" applyNumberFormat="1" applyFont="1" applyFill="1" applyBorder="1" applyAlignment="1">
      <alignment horizontal="center" vertical="center"/>
    </xf>
    <xf numFmtId="10" fontId="3" fillId="2" borderId="7" xfId="0" applyNumberFormat="1" applyFont="1" applyFill="1" applyBorder="1" applyAlignment="1">
      <alignment horizontal="center" vertical="center"/>
    </xf>
    <xf numFmtId="10" fontId="3" fillId="2" borderId="8" xfId="0" applyNumberFormat="1" applyFont="1" applyFill="1" applyBorder="1" applyAlignment="1">
      <alignment horizontal="center" vertical="center"/>
    </xf>
    <xf numFmtId="10" fontId="3" fillId="2" borderId="9" xfId="0" applyNumberFormat="1" applyFont="1" applyFill="1" applyBorder="1" applyAlignment="1">
      <alignment horizontal="center" vertical="center"/>
    </xf>
    <xf numFmtId="0" fontId="15" fillId="6" borderId="5" xfId="0" applyFont="1" applyFill="1" applyBorder="1" applyAlignment="1">
      <alignment horizontal="center" vertical="center"/>
    </xf>
    <xf numFmtId="0" fontId="15" fillId="6" borderId="6" xfId="0" applyFont="1" applyFill="1" applyBorder="1" applyAlignment="1">
      <alignment horizontal="center" vertical="center"/>
    </xf>
    <xf numFmtId="0" fontId="15" fillId="6" borderId="3" xfId="0" applyFont="1" applyFill="1" applyBorder="1" applyAlignment="1">
      <alignment horizontal="center" vertical="center"/>
    </xf>
    <xf numFmtId="0" fontId="15" fillId="6" borderId="7" xfId="0" applyFont="1" applyFill="1" applyBorder="1" applyAlignment="1">
      <alignment horizontal="center" vertical="center"/>
    </xf>
    <xf numFmtId="0" fontId="15" fillId="6" borderId="8" xfId="0" applyFont="1" applyFill="1" applyBorder="1" applyAlignment="1">
      <alignment horizontal="center" vertical="center"/>
    </xf>
    <xf numFmtId="0" fontId="15" fillId="6" borderId="9" xfId="0" applyFont="1" applyFill="1" applyBorder="1" applyAlignment="1">
      <alignment horizontal="center" vertical="center"/>
    </xf>
    <xf numFmtId="10" fontId="3" fillId="4" borderId="5" xfId="0" applyNumberFormat="1" applyFont="1" applyFill="1" applyBorder="1" applyAlignment="1">
      <alignment horizontal="center" vertical="center"/>
    </xf>
    <xf numFmtId="10" fontId="3" fillId="4" borderId="6" xfId="0" applyNumberFormat="1" applyFont="1" applyFill="1" applyBorder="1" applyAlignment="1">
      <alignment horizontal="center" vertical="center"/>
    </xf>
    <xf numFmtId="10" fontId="3" fillId="4" borderId="3" xfId="0" applyNumberFormat="1" applyFont="1" applyFill="1" applyBorder="1" applyAlignment="1">
      <alignment horizontal="center" vertical="center"/>
    </xf>
    <xf numFmtId="10" fontId="3" fillId="4" borderId="7" xfId="0" applyNumberFormat="1" applyFont="1" applyFill="1" applyBorder="1" applyAlignment="1">
      <alignment horizontal="center" vertical="center"/>
    </xf>
    <xf numFmtId="10" fontId="3" fillId="4" borderId="8" xfId="0" applyNumberFormat="1" applyFont="1" applyFill="1" applyBorder="1" applyAlignment="1">
      <alignment horizontal="center" vertical="center"/>
    </xf>
    <xf numFmtId="10" fontId="3" fillId="4" borderId="9" xfId="0" applyNumberFormat="1" applyFont="1" applyFill="1" applyBorder="1" applyAlignment="1">
      <alignment horizontal="center" vertical="center"/>
    </xf>
    <xf numFmtId="0" fontId="14" fillId="6" borderId="4" xfId="0" applyFont="1" applyFill="1" applyBorder="1" applyAlignment="1">
      <alignment horizontal="center" vertical="center"/>
    </xf>
    <xf numFmtId="0" fontId="2" fillId="6" borderId="28" xfId="0" applyFont="1" applyFill="1" applyBorder="1" applyAlignment="1">
      <alignment horizontal="center" vertical="center"/>
    </xf>
    <xf numFmtId="0" fontId="2" fillId="6" borderId="29" xfId="0" applyFont="1" applyFill="1" applyBorder="1" applyAlignment="1">
      <alignment horizontal="center" vertical="center"/>
    </xf>
    <xf numFmtId="0" fontId="2" fillId="6" borderId="30" xfId="0" applyFont="1" applyFill="1" applyBorder="1" applyAlignment="1">
      <alignment horizontal="center" vertical="center"/>
    </xf>
    <xf numFmtId="0" fontId="2" fillId="6" borderId="31" xfId="0" applyFont="1" applyFill="1" applyBorder="1" applyAlignment="1">
      <alignment horizontal="center" vertical="center"/>
    </xf>
    <xf numFmtId="0" fontId="2" fillId="6" borderId="0" xfId="0" applyFont="1" applyFill="1" applyAlignment="1">
      <alignment horizontal="center" vertical="center"/>
    </xf>
    <xf numFmtId="0" fontId="2" fillId="6" borderId="25" xfId="0" applyFont="1" applyFill="1" applyBorder="1" applyAlignment="1">
      <alignment horizontal="center" vertical="center"/>
    </xf>
    <xf numFmtId="0" fontId="2" fillId="6" borderId="32" xfId="0" applyFont="1" applyFill="1" applyBorder="1" applyAlignment="1">
      <alignment horizontal="center" vertical="center"/>
    </xf>
    <xf numFmtId="0" fontId="2" fillId="6" borderId="26" xfId="0" applyFont="1" applyFill="1" applyBorder="1" applyAlignment="1">
      <alignment horizontal="center" vertical="center"/>
    </xf>
    <xf numFmtId="0" fontId="2" fillId="6" borderId="27" xfId="0" applyFont="1" applyFill="1" applyBorder="1" applyAlignment="1">
      <alignment horizontal="center" vertical="center"/>
    </xf>
    <xf numFmtId="0" fontId="10" fillId="2" borderId="28" xfId="0" applyFont="1" applyFill="1" applyBorder="1" applyAlignment="1">
      <alignment horizontal="left" vertical="center" wrapText="1"/>
    </xf>
    <xf numFmtId="0" fontId="10" fillId="2" borderId="29" xfId="0" applyFont="1" applyFill="1" applyBorder="1" applyAlignment="1">
      <alignment horizontal="left" vertical="center" wrapText="1"/>
    </xf>
    <xf numFmtId="0" fontId="10" fillId="2" borderId="30" xfId="0" applyFont="1" applyFill="1" applyBorder="1" applyAlignment="1">
      <alignment horizontal="left" vertical="center" wrapText="1"/>
    </xf>
    <xf numFmtId="0" fontId="10" fillId="2" borderId="31" xfId="0" applyFont="1" applyFill="1" applyBorder="1" applyAlignment="1">
      <alignment horizontal="left" vertical="center" wrapText="1"/>
    </xf>
    <xf numFmtId="0" fontId="10" fillId="2" borderId="0" xfId="0" applyFont="1" applyFill="1" applyAlignment="1">
      <alignment horizontal="left" vertical="center" wrapText="1"/>
    </xf>
    <xf numFmtId="0" fontId="10" fillId="2" borderId="25" xfId="0" applyFont="1" applyFill="1" applyBorder="1" applyAlignment="1">
      <alignment horizontal="left" vertical="center" wrapText="1"/>
    </xf>
    <xf numFmtId="0" fontId="10" fillId="2" borderId="32" xfId="0" applyFont="1" applyFill="1" applyBorder="1" applyAlignment="1">
      <alignment horizontal="left" vertical="center" wrapText="1"/>
    </xf>
    <xf numFmtId="0" fontId="10" fillId="2" borderId="26" xfId="0" applyFont="1" applyFill="1" applyBorder="1" applyAlignment="1">
      <alignment horizontal="left" vertical="center" wrapText="1"/>
    </xf>
    <xf numFmtId="0" fontId="10" fillId="2" borderId="27" xfId="0" applyFont="1" applyFill="1" applyBorder="1" applyAlignment="1">
      <alignment horizontal="left" vertical="center" wrapText="1"/>
    </xf>
    <xf numFmtId="0" fontId="14" fillId="2" borderId="22"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14" fillId="2" borderId="24" xfId="0" applyFont="1" applyFill="1" applyBorder="1" applyAlignment="1">
      <alignment horizontal="center" vertical="center" wrapText="1"/>
    </xf>
    <xf numFmtId="0" fontId="14" fillId="2" borderId="16"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17" xfId="0" applyFont="1" applyFill="1" applyBorder="1" applyAlignment="1">
      <alignment horizontal="center" vertical="center" wrapText="1"/>
    </xf>
    <xf numFmtId="0" fontId="14" fillId="2" borderId="18" xfId="0" applyFont="1" applyFill="1" applyBorder="1" applyAlignment="1">
      <alignment horizontal="center" vertical="center" wrapText="1"/>
    </xf>
    <xf numFmtId="0" fontId="14" fillId="2" borderId="19" xfId="0" applyFont="1" applyFill="1" applyBorder="1" applyAlignment="1">
      <alignment horizontal="center" vertical="center" wrapText="1"/>
    </xf>
    <xf numFmtId="0" fontId="14" fillId="2" borderId="20" xfId="0" applyFont="1" applyFill="1" applyBorder="1" applyAlignment="1">
      <alignment horizontal="center" vertical="center" wrapText="1"/>
    </xf>
    <xf numFmtId="0" fontId="2" fillId="6" borderId="14" xfId="0" applyFont="1" applyFill="1" applyBorder="1" applyAlignment="1">
      <alignment horizontal="center" vertical="center"/>
    </xf>
    <xf numFmtId="0" fontId="2" fillId="6" borderId="15"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24"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23" xfId="0" applyFont="1" applyFill="1" applyBorder="1" applyAlignment="1">
      <alignment horizontal="center" vertical="center"/>
    </xf>
    <xf numFmtId="0" fontId="10" fillId="2" borderId="13" xfId="0" applyFont="1" applyFill="1" applyBorder="1" applyAlignment="1">
      <alignment horizontal="left" vertical="center" wrapText="1"/>
    </xf>
    <xf numFmtId="0" fontId="10" fillId="2" borderId="14" xfId="0" applyFont="1" applyFill="1" applyBorder="1" applyAlignment="1">
      <alignment horizontal="left" vertical="center" wrapText="1"/>
    </xf>
    <xf numFmtId="0" fontId="10" fillId="2" borderId="15" xfId="0" applyFont="1" applyFill="1" applyBorder="1" applyAlignment="1">
      <alignment horizontal="left" vertical="center" wrapText="1"/>
    </xf>
    <xf numFmtId="0" fontId="10" fillId="2" borderId="16"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0" fillId="2" borderId="17" xfId="0" applyFont="1" applyFill="1" applyBorder="1" applyAlignment="1">
      <alignment horizontal="left" vertical="center" wrapText="1"/>
    </xf>
    <xf numFmtId="0" fontId="10" fillId="2" borderId="18" xfId="0" applyFont="1" applyFill="1" applyBorder="1" applyAlignment="1">
      <alignment horizontal="left" vertical="center" wrapText="1"/>
    </xf>
    <xf numFmtId="0" fontId="10" fillId="2" borderId="19" xfId="0" applyFont="1" applyFill="1" applyBorder="1" applyAlignment="1">
      <alignment horizontal="left" vertical="center" wrapText="1"/>
    </xf>
    <xf numFmtId="0" fontId="10" fillId="2" borderId="20" xfId="0" applyFont="1" applyFill="1" applyBorder="1" applyAlignment="1">
      <alignment horizontal="left" vertical="center" wrapText="1"/>
    </xf>
    <xf numFmtId="0" fontId="2" fillId="6" borderId="9"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6" xfId="0" applyFont="1" applyFill="1" applyBorder="1" applyAlignment="1">
      <alignment horizontal="center" vertical="center"/>
    </xf>
    <xf numFmtId="0" fontId="10" fillId="2" borderId="13" xfId="0" applyFont="1" applyFill="1" applyBorder="1" applyAlignment="1">
      <alignment horizontal="left" vertical="center" wrapText="1" indent="1"/>
    </xf>
    <xf numFmtId="0" fontId="10" fillId="2" borderId="14" xfId="0" applyFont="1" applyFill="1" applyBorder="1" applyAlignment="1">
      <alignment horizontal="left" vertical="center" wrapText="1" indent="1"/>
    </xf>
    <xf numFmtId="0" fontId="10" fillId="2" borderId="15" xfId="0" applyFont="1" applyFill="1" applyBorder="1" applyAlignment="1">
      <alignment horizontal="left" vertical="center" wrapText="1" indent="1"/>
    </xf>
    <xf numFmtId="0" fontId="10" fillId="2" borderId="16" xfId="0" applyFont="1" applyFill="1" applyBorder="1" applyAlignment="1">
      <alignment horizontal="left" vertical="center" wrapText="1" indent="1"/>
    </xf>
    <xf numFmtId="0" fontId="10" fillId="2" borderId="4" xfId="0" applyFont="1" applyFill="1" applyBorder="1" applyAlignment="1">
      <alignment horizontal="left" vertical="center" wrapText="1" indent="1"/>
    </xf>
    <xf numFmtId="0" fontId="10" fillId="2" borderId="17" xfId="0" applyFont="1" applyFill="1" applyBorder="1" applyAlignment="1">
      <alignment horizontal="left" vertical="center" wrapText="1" indent="1"/>
    </xf>
    <xf numFmtId="0" fontId="10" fillId="2" borderId="18" xfId="0" applyFont="1" applyFill="1" applyBorder="1" applyAlignment="1">
      <alignment horizontal="left" vertical="center" wrapText="1" indent="1"/>
    </xf>
    <xf numFmtId="0" fontId="10" fillId="2" borderId="19" xfId="0" applyFont="1" applyFill="1" applyBorder="1" applyAlignment="1">
      <alignment horizontal="left" vertical="center" wrapText="1" indent="1"/>
    </xf>
    <xf numFmtId="0" fontId="10" fillId="2" borderId="20" xfId="0" applyFont="1" applyFill="1" applyBorder="1" applyAlignment="1">
      <alignment horizontal="left" vertical="center" wrapText="1" indent="1"/>
    </xf>
    <xf numFmtId="0" fontId="2" fillId="6" borderId="13" xfId="0" applyFont="1" applyFill="1" applyBorder="1" applyAlignment="1">
      <alignment horizontal="center" vertical="center"/>
    </xf>
    <xf numFmtId="0" fontId="2" fillId="6" borderId="22" xfId="0" applyFont="1" applyFill="1" applyBorder="1" applyAlignment="1">
      <alignment horizontal="center" vertical="center"/>
    </xf>
    <xf numFmtId="0" fontId="2" fillId="6" borderId="16" xfId="0" applyFont="1" applyFill="1" applyBorder="1" applyAlignment="1">
      <alignment horizontal="center" vertical="center"/>
    </xf>
    <xf numFmtId="0" fontId="2" fillId="6" borderId="21" xfId="0" applyFont="1" applyFill="1" applyBorder="1" applyAlignment="1">
      <alignment horizontal="center" vertical="center"/>
    </xf>
    <xf numFmtId="0" fontId="10" fillId="2" borderId="28" xfId="0" applyFont="1" applyFill="1" applyBorder="1" applyAlignment="1">
      <alignment horizontal="left" vertical="top" wrapText="1"/>
    </xf>
    <xf numFmtId="0" fontId="5" fillId="2" borderId="29" xfId="0" applyFont="1" applyFill="1" applyBorder="1" applyAlignment="1">
      <alignment horizontal="left" vertical="top" wrapText="1"/>
    </xf>
    <xf numFmtId="0" fontId="5" fillId="2" borderId="30" xfId="0" applyFont="1" applyFill="1" applyBorder="1" applyAlignment="1">
      <alignment horizontal="left" vertical="top" wrapText="1"/>
    </xf>
    <xf numFmtId="0" fontId="5" fillId="2" borderId="31" xfId="0" applyFont="1" applyFill="1" applyBorder="1" applyAlignment="1">
      <alignment horizontal="left" vertical="top" wrapText="1"/>
    </xf>
    <xf numFmtId="0" fontId="5" fillId="2" borderId="0" xfId="0" applyFont="1" applyFill="1" applyAlignment="1">
      <alignment horizontal="left" vertical="top" wrapText="1"/>
    </xf>
    <xf numFmtId="0" fontId="5" fillId="2" borderId="25" xfId="0" applyFont="1" applyFill="1" applyBorder="1" applyAlignment="1">
      <alignment horizontal="left" vertical="top" wrapText="1"/>
    </xf>
    <xf numFmtId="0" fontId="5" fillId="2" borderId="32" xfId="0" applyFont="1" applyFill="1" applyBorder="1" applyAlignment="1">
      <alignment horizontal="left" vertical="top" wrapText="1"/>
    </xf>
    <xf numFmtId="0" fontId="5" fillId="2" borderId="26" xfId="0" applyFont="1" applyFill="1" applyBorder="1" applyAlignment="1">
      <alignment horizontal="left" vertical="top" wrapText="1"/>
    </xf>
    <xf numFmtId="0" fontId="5" fillId="2" borderId="27" xfId="0" applyFont="1" applyFill="1" applyBorder="1" applyAlignment="1">
      <alignment horizontal="left" vertical="top" wrapText="1"/>
    </xf>
    <xf numFmtId="0" fontId="2" fillId="6" borderId="4" xfId="0" applyFont="1" applyFill="1" applyBorder="1" applyAlignment="1">
      <alignment horizontal="center"/>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0" fillId="0" borderId="0" xfId="0" quotePrefix="1"/>
    <xf numFmtId="0" fontId="1" fillId="0" borderId="0" xfId="0" applyFont="1" applyAlignment="1">
      <alignment horizontal="center"/>
    </xf>
    <xf numFmtId="0" fontId="0" fillId="0" borderId="0" xfId="0" applyBorder="1"/>
    <xf numFmtId="0" fontId="0" fillId="0" borderId="29" xfId="0" applyBorder="1"/>
    <xf numFmtId="0" fontId="0" fillId="0" borderId="26" xfId="0" applyBorder="1"/>
    <xf numFmtId="0" fontId="0" fillId="0" borderId="28" xfId="0" applyBorder="1"/>
    <xf numFmtId="0" fontId="0" fillId="0" borderId="31" xfId="0" applyBorder="1"/>
    <xf numFmtId="0" fontId="0" fillId="0" borderId="32" xfId="0" applyBorder="1"/>
    <xf numFmtId="0" fontId="0" fillId="0" borderId="36" xfId="0" applyBorder="1"/>
    <xf numFmtId="0" fontId="0" fillId="0" borderId="37" xfId="0" applyBorder="1"/>
    <xf numFmtId="0" fontId="0" fillId="0" borderId="38" xfId="0" applyBorder="1"/>
    <xf numFmtId="0" fontId="1" fillId="0" borderId="33" xfId="0" applyFont="1" applyBorder="1" applyAlignment="1">
      <alignment horizontal="center"/>
    </xf>
    <xf numFmtId="0" fontId="1" fillId="0" borderId="34" xfId="0" applyFont="1" applyBorder="1" applyAlignment="1">
      <alignment horizontal="center"/>
    </xf>
    <xf numFmtId="0" fontId="1" fillId="0" borderId="39" xfId="0" applyFont="1" applyBorder="1" applyAlignment="1">
      <alignment horizontal="center"/>
    </xf>
    <xf numFmtId="0" fontId="0" fillId="0" borderId="30" xfId="0" applyBorder="1"/>
    <xf numFmtId="0" fontId="0" fillId="0" borderId="25" xfId="0" applyBorder="1"/>
    <xf numFmtId="0" fontId="0" fillId="0" borderId="27" xfId="0" applyBorder="1"/>
    <xf numFmtId="0" fontId="0" fillId="0" borderId="28" xfId="0" quotePrefix="1" applyBorder="1" applyAlignment="1">
      <alignment horizontal="center"/>
    </xf>
    <xf numFmtId="0" fontId="0" fillId="0" borderId="29" xfId="0" quotePrefix="1" applyBorder="1" applyAlignment="1">
      <alignment horizontal="center"/>
    </xf>
    <xf numFmtId="0" fontId="0" fillId="0" borderId="30" xfId="0" quotePrefix="1" applyBorder="1" applyAlignment="1">
      <alignment horizontal="center"/>
    </xf>
    <xf numFmtId="0" fontId="0" fillId="0" borderId="3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9" xfId="0" applyBorder="1" applyAlignment="1">
      <alignment horizontal="center"/>
    </xf>
    <xf numFmtId="0" fontId="0" fillId="0" borderId="28" xfId="0" applyBorder="1" applyAlignment="1">
      <alignment horizontal="center"/>
    </xf>
    <xf numFmtId="0" fontId="0" fillId="0" borderId="30" xfId="0" applyBorder="1" applyAlignment="1">
      <alignment horizontal="center"/>
    </xf>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19" fillId="0" borderId="0" xfId="3"/>
    <xf numFmtId="166" fontId="0" fillId="0" borderId="36" xfId="0" applyNumberFormat="1" applyBorder="1" applyAlignment="1">
      <alignment horizontal="right"/>
    </xf>
    <xf numFmtId="166" fontId="0" fillId="0" borderId="37" xfId="0" applyNumberFormat="1" applyBorder="1" applyAlignment="1">
      <alignment horizontal="right"/>
    </xf>
    <xf numFmtId="166" fontId="0" fillId="0" borderId="38" xfId="0" applyNumberFormat="1" applyBorder="1" applyAlignment="1">
      <alignment horizontal="right"/>
    </xf>
    <xf numFmtId="0" fontId="0" fillId="0" borderId="36" xfId="0" applyBorder="1" applyAlignment="1">
      <alignment horizontal="right"/>
    </xf>
    <xf numFmtId="0" fontId="0" fillId="0" borderId="38" xfId="0" applyBorder="1" applyAlignment="1">
      <alignment horizontal="right"/>
    </xf>
    <xf numFmtId="10" fontId="0" fillId="0" borderId="32" xfId="0" applyNumberFormat="1" applyBorder="1"/>
    <xf numFmtId="10" fontId="0" fillId="0" borderId="26" xfId="0" applyNumberFormat="1" applyBorder="1"/>
    <xf numFmtId="10" fontId="0" fillId="0" borderId="27" xfId="0" applyNumberFormat="1" applyBorder="1"/>
    <xf numFmtId="0" fontId="0" fillId="0" borderId="36" xfId="0" quotePrefix="1" applyBorder="1"/>
    <xf numFmtId="0" fontId="0" fillId="0" borderId="37" xfId="0" quotePrefix="1" applyBorder="1"/>
    <xf numFmtId="0" fontId="0" fillId="0" borderId="38" xfId="0" quotePrefix="1" applyBorder="1"/>
    <xf numFmtId="0" fontId="0" fillId="0" borderId="35" xfId="0" applyBorder="1"/>
    <xf numFmtId="190" fontId="0" fillId="0" borderId="0" xfId="0" applyNumberFormat="1"/>
    <xf numFmtId="10" fontId="0" fillId="4" borderId="4" xfId="1" applyNumberFormat="1" applyFont="1" applyFill="1" applyBorder="1" applyAlignment="1">
      <alignment horizontal="center" vertical="center"/>
    </xf>
    <xf numFmtId="2" fontId="0" fillId="4" borderId="4" xfId="1" applyNumberFormat="1" applyFont="1" applyFill="1" applyBorder="1" applyAlignment="1">
      <alignment horizontal="center" vertical="center"/>
    </xf>
    <xf numFmtId="10" fontId="1" fillId="7" borderId="4" xfId="1" applyNumberFormat="1" applyFont="1" applyFill="1" applyBorder="1"/>
    <xf numFmtId="10" fontId="1" fillId="7" borderId="4" xfId="0" applyNumberFormat="1" applyFont="1" applyFill="1" applyBorder="1"/>
    <xf numFmtId="2" fontId="1" fillId="7" borderId="4" xfId="0" applyNumberFormat="1" applyFont="1" applyFill="1" applyBorder="1"/>
    <xf numFmtId="0" fontId="1" fillId="7" borderId="4" xfId="0" applyFont="1" applyFill="1" applyBorder="1"/>
    <xf numFmtId="44" fontId="1" fillId="7" borderId="4" xfId="2" applyFont="1" applyFill="1" applyBorder="1"/>
    <xf numFmtId="2" fontId="0" fillId="8" borderId="4" xfId="0" applyNumberFormat="1" applyFill="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xf numFmtId="0" fontId="15" fillId="6" borderId="4" xfId="0" applyFont="1" applyFill="1" applyBorder="1" applyAlignment="1">
      <alignment horizontal="center" vertical="center"/>
    </xf>
    <xf numFmtId="44" fontId="11" fillId="6" borderId="4" xfId="0" applyNumberFormat="1" applyFont="1" applyFill="1" applyBorder="1" applyAlignment="1">
      <alignment horizontal="center" vertical="center"/>
    </xf>
    <xf numFmtId="0" fontId="11" fillId="6" borderId="4" xfId="0" applyFont="1" applyFill="1" applyBorder="1" applyAlignment="1">
      <alignment horizontal="center" vertical="center"/>
    </xf>
    <xf numFmtId="0" fontId="11" fillId="6" borderId="4" xfId="0" applyFont="1" applyFill="1" applyBorder="1" applyAlignment="1">
      <alignment horizontal="center" vertical="center" wrapText="1"/>
    </xf>
    <xf numFmtId="1" fontId="4" fillId="2" borderId="4" xfId="2" applyNumberFormat="1" applyFont="1" applyFill="1" applyBorder="1" applyAlignment="1">
      <alignment horizontal="center" vertical="center"/>
    </xf>
    <xf numFmtId="195" fontId="4" fillId="2" borderId="4" xfId="2" applyNumberFormat="1" applyFont="1" applyFill="1" applyBorder="1" applyAlignment="1">
      <alignment horizontal="center" vertical="center"/>
    </xf>
    <xf numFmtId="0" fontId="2" fillId="6" borderId="4" xfId="0" applyFont="1" applyFill="1" applyBorder="1" applyAlignment="1">
      <alignment horizontal="center" vertical="center" wrapText="1"/>
    </xf>
    <xf numFmtId="0" fontId="15" fillId="6" borderId="4" xfId="0" applyFont="1" applyFill="1" applyBorder="1" applyAlignment="1">
      <alignment horizontal="left" vertical="center" wrapText="1"/>
    </xf>
    <xf numFmtId="0" fontId="21" fillId="6" borderId="4" xfId="0" applyFont="1" applyFill="1" applyBorder="1" applyAlignment="1">
      <alignment horizontal="center" vertical="center" wrapText="1"/>
    </xf>
    <xf numFmtId="0" fontId="21" fillId="6" borderId="4" xfId="0" applyFont="1" applyFill="1" applyBorder="1" applyAlignment="1">
      <alignment horizontal="center" vertical="center"/>
    </xf>
    <xf numFmtId="0" fontId="16" fillId="6" borderId="4" xfId="0" applyFont="1" applyFill="1" applyBorder="1" applyAlignment="1">
      <alignment horizontal="center" vertical="center"/>
    </xf>
    <xf numFmtId="0" fontId="22" fillId="6" borderId="4" xfId="0" applyFont="1" applyFill="1" applyBorder="1" applyAlignment="1">
      <alignment horizontal="center" vertical="center" wrapText="1"/>
    </xf>
    <xf numFmtId="44" fontId="20" fillId="9" borderId="5" xfId="0" applyNumberFormat="1" applyFont="1" applyFill="1" applyBorder="1" applyAlignment="1">
      <alignment horizontal="center" vertical="center"/>
    </xf>
    <xf numFmtId="44" fontId="20" fillId="9" borderId="6" xfId="0" applyNumberFormat="1" applyFont="1" applyFill="1" applyBorder="1" applyAlignment="1">
      <alignment horizontal="center" vertical="center"/>
    </xf>
    <xf numFmtId="44" fontId="20" fillId="9" borderId="8" xfId="0" applyNumberFormat="1" applyFont="1" applyFill="1" applyBorder="1" applyAlignment="1">
      <alignment horizontal="center" vertical="center"/>
    </xf>
    <xf numFmtId="44" fontId="20" fillId="9" borderId="9" xfId="0" applyNumberFormat="1" applyFont="1" applyFill="1" applyBorder="1" applyAlignment="1">
      <alignment horizontal="center" vertical="center"/>
    </xf>
    <xf numFmtId="0" fontId="23" fillId="2" borderId="4" xfId="0" applyFont="1" applyFill="1" applyBorder="1" applyAlignment="1">
      <alignment horizontal="left" vertical="top" wrapText="1"/>
    </xf>
    <xf numFmtId="0" fontId="23" fillId="2" borderId="16" xfId="0" applyFont="1" applyFill="1" applyBorder="1" applyAlignment="1">
      <alignment horizontal="left" vertical="top" wrapText="1"/>
    </xf>
    <xf numFmtId="0" fontId="23" fillId="2" borderId="17" xfId="0" applyFont="1" applyFill="1" applyBorder="1" applyAlignment="1">
      <alignment horizontal="left" vertical="top" wrapText="1"/>
    </xf>
    <xf numFmtId="0" fontId="0" fillId="2" borderId="31" xfId="0" applyFill="1" applyBorder="1"/>
    <xf numFmtId="0" fontId="0" fillId="2" borderId="0" xfId="0" applyFill="1" applyBorder="1"/>
    <xf numFmtId="0" fontId="0" fillId="2" borderId="25" xfId="0" applyFill="1" applyBorder="1"/>
    <xf numFmtId="0" fontId="2"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15" fillId="6" borderId="16" xfId="0" applyFont="1" applyFill="1" applyBorder="1" applyAlignment="1">
      <alignment horizontal="left" vertical="center" wrapText="1"/>
    </xf>
    <xf numFmtId="0" fontId="16" fillId="6" borderId="17" xfId="0" applyFont="1" applyFill="1" applyBorder="1" applyAlignment="1">
      <alignment horizontal="center" vertical="center"/>
    </xf>
    <xf numFmtId="0" fontId="22" fillId="6" borderId="17" xfId="0" applyFont="1" applyFill="1" applyBorder="1" applyAlignment="1">
      <alignment horizontal="center" vertical="center" wrapText="1"/>
    </xf>
    <xf numFmtId="0" fontId="21" fillId="6" borderId="16" xfId="0" applyFont="1" applyFill="1" applyBorder="1" applyAlignment="1">
      <alignment horizontal="center" vertical="center" wrapText="1"/>
    </xf>
    <xf numFmtId="0" fontId="15" fillId="6" borderId="16" xfId="0" applyFont="1" applyFill="1" applyBorder="1" applyAlignment="1">
      <alignment horizontal="center" vertical="center"/>
    </xf>
    <xf numFmtId="0" fontId="15" fillId="6" borderId="17" xfId="0" applyFont="1" applyFill="1" applyBorder="1" applyAlignment="1">
      <alignment horizontal="center" vertical="center"/>
    </xf>
    <xf numFmtId="44" fontId="11" fillId="6" borderId="16" xfId="0" applyNumberFormat="1" applyFont="1" applyFill="1" applyBorder="1" applyAlignment="1">
      <alignment horizontal="center" vertical="center"/>
    </xf>
    <xf numFmtId="0" fontId="11" fillId="6" borderId="17" xfId="0" applyFont="1" applyFill="1" applyBorder="1" applyAlignment="1">
      <alignment horizontal="center" vertical="center"/>
    </xf>
    <xf numFmtId="0" fontId="11" fillId="6" borderId="16" xfId="0" applyFont="1" applyFill="1" applyBorder="1" applyAlignment="1">
      <alignment horizontal="center" vertical="center"/>
    </xf>
    <xf numFmtId="1" fontId="4" fillId="2" borderId="16" xfId="2" applyNumberFormat="1" applyFont="1" applyFill="1" applyBorder="1" applyAlignment="1">
      <alignment horizontal="center" vertical="center"/>
    </xf>
    <xf numFmtId="195" fontId="4" fillId="2" borderId="17" xfId="2" applyNumberFormat="1" applyFont="1" applyFill="1" applyBorder="1" applyAlignment="1">
      <alignment horizontal="center" vertical="center"/>
    </xf>
    <xf numFmtId="0" fontId="11" fillId="6" borderId="16"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0" fillId="2" borderId="26" xfId="0" applyFill="1" applyBorder="1"/>
    <xf numFmtId="0" fontId="23" fillId="2" borderId="13" xfId="0" applyFont="1" applyFill="1" applyBorder="1" applyAlignment="1">
      <alignment horizontal="left" vertical="top" wrapText="1"/>
    </xf>
    <xf numFmtId="0" fontId="23" fillId="2" borderId="14" xfId="0" applyFont="1" applyFill="1" applyBorder="1" applyAlignment="1">
      <alignment horizontal="left" vertical="top" wrapText="1"/>
    </xf>
    <xf numFmtId="0" fontId="23" fillId="2" borderId="15" xfId="0" applyFont="1" applyFill="1" applyBorder="1" applyAlignment="1">
      <alignment horizontal="left" vertical="top" wrapText="1"/>
    </xf>
    <xf numFmtId="0" fontId="23" fillId="2" borderId="18" xfId="0" applyFont="1" applyFill="1" applyBorder="1" applyAlignment="1">
      <alignment horizontal="left" vertical="top" wrapText="1"/>
    </xf>
    <xf numFmtId="0" fontId="23" fillId="2" borderId="19" xfId="0" applyFont="1" applyFill="1" applyBorder="1" applyAlignment="1">
      <alignment horizontal="left" vertical="top" wrapText="1"/>
    </xf>
    <xf numFmtId="0" fontId="23" fillId="2" borderId="20" xfId="0" applyFont="1" applyFill="1" applyBorder="1" applyAlignment="1">
      <alignment horizontal="left" vertical="top" wrapText="1"/>
    </xf>
    <xf numFmtId="0" fontId="24" fillId="6" borderId="13" xfId="0" applyFont="1" applyFill="1" applyBorder="1" applyAlignment="1">
      <alignment horizontal="center"/>
    </xf>
    <xf numFmtId="0" fontId="24" fillId="6" borderId="14" xfId="0" applyFont="1" applyFill="1" applyBorder="1" applyAlignment="1">
      <alignment horizontal="center"/>
    </xf>
    <xf numFmtId="0" fontId="24" fillId="6" borderId="15" xfId="0" applyFont="1" applyFill="1" applyBorder="1" applyAlignment="1">
      <alignment horizontal="center"/>
    </xf>
    <xf numFmtId="0" fontId="24" fillId="6" borderId="22" xfId="0" applyFont="1" applyFill="1" applyBorder="1" applyAlignment="1">
      <alignment horizontal="center"/>
    </xf>
    <xf numFmtId="0" fontId="24" fillId="6" borderId="11" xfId="0" applyFont="1" applyFill="1" applyBorder="1" applyAlignment="1">
      <alignment horizontal="center"/>
    </xf>
    <xf numFmtId="0" fontId="24" fillId="6" borderId="24" xfId="0" applyFont="1" applyFill="1" applyBorder="1" applyAlignment="1">
      <alignment horizontal="center"/>
    </xf>
    <xf numFmtId="0" fontId="24" fillId="6" borderId="16" xfId="0" applyFont="1" applyFill="1" applyBorder="1" applyAlignment="1">
      <alignment horizontal="center"/>
    </xf>
    <xf numFmtId="0" fontId="24" fillId="6" borderId="4" xfId="0" applyFont="1" applyFill="1" applyBorder="1" applyAlignment="1">
      <alignment horizontal="center"/>
    </xf>
    <xf numFmtId="0" fontId="24" fillId="6" borderId="17" xfId="0" applyFont="1" applyFill="1" applyBorder="1" applyAlignment="1">
      <alignment horizontal="center"/>
    </xf>
    <xf numFmtId="0" fontId="24" fillId="6" borderId="21" xfId="0" applyFont="1" applyFill="1" applyBorder="1" applyAlignment="1">
      <alignment horizontal="center"/>
    </xf>
    <xf numFmtId="0" fontId="24" fillId="6" borderId="10" xfId="0" applyFont="1" applyFill="1" applyBorder="1" applyAlignment="1">
      <alignment horizontal="center"/>
    </xf>
    <xf numFmtId="0" fontId="24" fillId="6" borderId="23" xfId="0" applyFont="1" applyFill="1" applyBorder="1" applyAlignment="1">
      <alignment horizontal="center"/>
    </xf>
    <xf numFmtId="195" fontId="2" fillId="7" borderId="4" xfId="0" applyNumberFormat="1" applyFont="1" applyFill="1" applyBorder="1" applyAlignment="1">
      <alignment horizontal="center" vertical="center"/>
    </xf>
    <xf numFmtId="10" fontId="2" fillId="7" borderId="4" xfId="1" applyNumberFormat="1" applyFont="1" applyFill="1" applyBorder="1" applyAlignment="1">
      <alignment horizontal="center" vertical="center" wrapText="1"/>
    </xf>
    <xf numFmtId="195" fontId="2" fillId="7" borderId="16" xfId="0" applyNumberFormat="1" applyFont="1" applyFill="1" applyBorder="1" applyAlignment="1">
      <alignment horizontal="center" vertical="center" wrapText="1"/>
    </xf>
    <xf numFmtId="195" fontId="2" fillId="7" borderId="4" xfId="0" applyNumberFormat="1" applyFont="1" applyFill="1" applyBorder="1" applyAlignment="1">
      <alignment horizontal="center" vertical="center" wrapText="1"/>
    </xf>
    <xf numFmtId="195" fontId="16" fillId="8" borderId="4" xfId="0" applyNumberFormat="1" applyFont="1" applyFill="1" applyBorder="1" applyAlignment="1">
      <alignment horizontal="center" vertical="center"/>
    </xf>
    <xf numFmtId="0" fontId="16" fillId="8" borderId="4" xfId="0" applyFont="1" applyFill="1" applyBorder="1" applyAlignment="1">
      <alignment horizontal="center" vertical="center"/>
    </xf>
    <xf numFmtId="0" fontId="16" fillId="8" borderId="17" xfId="0" applyFont="1" applyFill="1" applyBorder="1" applyAlignment="1">
      <alignment horizontal="center" vertical="center"/>
    </xf>
    <xf numFmtId="1" fontId="16" fillId="7" borderId="4" xfId="0" applyNumberFormat="1" applyFont="1" applyFill="1" applyBorder="1" applyAlignment="1">
      <alignment horizontal="center" vertical="center" wrapText="1"/>
    </xf>
    <xf numFmtId="195" fontId="16" fillId="7" borderId="4" xfId="0" applyNumberFormat="1" applyFont="1" applyFill="1" applyBorder="1" applyAlignment="1">
      <alignment horizontal="center" vertical="center" wrapText="1"/>
    </xf>
    <xf numFmtId="195" fontId="16" fillId="7" borderId="17" xfId="0" applyNumberFormat="1" applyFont="1" applyFill="1" applyBorder="1" applyAlignment="1">
      <alignment horizontal="center" vertical="center" wrapText="1"/>
    </xf>
    <xf numFmtId="1" fontId="16" fillId="7" borderId="19" xfId="0" applyNumberFormat="1" applyFont="1" applyFill="1" applyBorder="1" applyAlignment="1">
      <alignment horizontal="center" vertical="center" wrapText="1"/>
    </xf>
    <xf numFmtId="195" fontId="16" fillId="7" borderId="19" xfId="0" applyNumberFormat="1" applyFont="1" applyFill="1" applyBorder="1" applyAlignment="1">
      <alignment horizontal="center" vertical="center" wrapText="1"/>
    </xf>
    <xf numFmtId="195" fontId="16" fillId="7" borderId="20" xfId="0" applyNumberFormat="1" applyFont="1" applyFill="1" applyBorder="1" applyAlignment="1">
      <alignment horizontal="center" vertical="center" wrapText="1"/>
    </xf>
    <xf numFmtId="1" fontId="16" fillId="7" borderId="16" xfId="0" applyNumberFormat="1" applyFont="1" applyFill="1" applyBorder="1" applyAlignment="1">
      <alignment horizontal="center" vertical="center" wrapText="1"/>
    </xf>
    <xf numFmtId="1" fontId="16" fillId="7" borderId="18" xfId="0" applyNumberFormat="1" applyFont="1" applyFill="1" applyBorder="1" applyAlignment="1">
      <alignment horizontal="center" vertical="center" wrapText="1"/>
    </xf>
    <xf numFmtId="10" fontId="16" fillId="7" borderId="4" xfId="1" applyNumberFormat="1" applyFont="1" applyFill="1" applyBorder="1" applyAlignment="1">
      <alignment horizontal="center" vertical="center"/>
    </xf>
    <xf numFmtId="10" fontId="24" fillId="10" borderId="4" xfId="1" applyNumberFormat="1" applyFont="1" applyFill="1" applyBorder="1" applyAlignment="1">
      <alignment horizontal="center" vertical="center" wrapText="1"/>
    </xf>
  </cellXfs>
  <cellStyles count="4">
    <cellStyle name="Currency" xfId="2" builtinId="4"/>
    <cellStyle name="Hyperlink" xfId="3" builtinId="8"/>
    <cellStyle name="Normal" xfId="0" builtinId="0"/>
    <cellStyle name="Percent" xfId="1" builtinId="5"/>
  </cellStyles>
  <dxfs count="0"/>
  <tableStyles count="0" defaultTableStyle="TableStyleMedium2" defaultPivotStyle="PivotStyleLight16"/>
  <colors>
    <mruColors>
      <color rgb="FFFB38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 Distribution of Probability of Phishing ('Basic Use Calculations'!$U$7)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'Basic Use Monte Carlo Results'!$U$22:$U$62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1</c:v>
                </c:pt>
              </c:numCache>
            </c:numRef>
          </c:xVal>
          <c:yVal>
            <c:numRef>
              <c:f>'Basic Use Monte Carlo Results'!$T$22:$T$62</c:f>
              <c:numCache>
                <c:formatCode>0.0%</c:formatCode>
                <c:ptCount val="41"/>
                <c:pt idx="0">
                  <c:v>0</c:v>
                </c:pt>
                <c:pt idx="1">
                  <c:v>2.5000000000000001E-2</c:v>
                </c:pt>
                <c:pt idx="2">
                  <c:v>0.05</c:v>
                </c:pt>
                <c:pt idx="3">
                  <c:v>7.4999999999999997E-2</c:v>
                </c:pt>
                <c:pt idx="4">
                  <c:v>0.1</c:v>
                </c:pt>
                <c:pt idx="5">
                  <c:v>0.125</c:v>
                </c:pt>
                <c:pt idx="6">
                  <c:v>0.15</c:v>
                </c:pt>
                <c:pt idx="7">
                  <c:v>0.17499999999999999</c:v>
                </c:pt>
                <c:pt idx="8">
                  <c:v>0.2</c:v>
                </c:pt>
                <c:pt idx="9">
                  <c:v>0.22500000000000001</c:v>
                </c:pt>
                <c:pt idx="10">
                  <c:v>0.25</c:v>
                </c:pt>
                <c:pt idx="11">
                  <c:v>0.27500000000000002</c:v>
                </c:pt>
                <c:pt idx="12">
                  <c:v>0.3</c:v>
                </c:pt>
                <c:pt idx="13">
                  <c:v>0.32500000000000001</c:v>
                </c:pt>
                <c:pt idx="14">
                  <c:v>0.35</c:v>
                </c:pt>
                <c:pt idx="15">
                  <c:v>0.375</c:v>
                </c:pt>
                <c:pt idx="16">
                  <c:v>0.4</c:v>
                </c:pt>
                <c:pt idx="17">
                  <c:v>0.42499999999999999</c:v>
                </c:pt>
                <c:pt idx="18">
                  <c:v>0.45</c:v>
                </c:pt>
                <c:pt idx="19">
                  <c:v>0.47499999999999998</c:v>
                </c:pt>
                <c:pt idx="20">
                  <c:v>0.5</c:v>
                </c:pt>
                <c:pt idx="21">
                  <c:v>0.52500000000000002</c:v>
                </c:pt>
                <c:pt idx="22">
                  <c:v>0.55000000000000004</c:v>
                </c:pt>
                <c:pt idx="23">
                  <c:v>0.57499999999999996</c:v>
                </c:pt>
                <c:pt idx="24">
                  <c:v>0.6</c:v>
                </c:pt>
                <c:pt idx="25">
                  <c:v>0.625</c:v>
                </c:pt>
                <c:pt idx="26">
                  <c:v>0.65</c:v>
                </c:pt>
                <c:pt idx="27">
                  <c:v>0.67500000000000004</c:v>
                </c:pt>
                <c:pt idx="28">
                  <c:v>0.7</c:v>
                </c:pt>
                <c:pt idx="29">
                  <c:v>0.72499999999999998</c:v>
                </c:pt>
                <c:pt idx="30">
                  <c:v>0.75</c:v>
                </c:pt>
                <c:pt idx="31">
                  <c:v>0.77500000000000002</c:v>
                </c:pt>
                <c:pt idx="32">
                  <c:v>0.8</c:v>
                </c:pt>
                <c:pt idx="33">
                  <c:v>0.82499999999999996</c:v>
                </c:pt>
                <c:pt idx="34">
                  <c:v>0.85</c:v>
                </c:pt>
                <c:pt idx="35">
                  <c:v>0.875</c:v>
                </c:pt>
                <c:pt idx="36">
                  <c:v>0.9</c:v>
                </c:pt>
                <c:pt idx="37">
                  <c:v>0.92500000000000004</c:v>
                </c:pt>
                <c:pt idx="38">
                  <c:v>0.95</c:v>
                </c:pt>
                <c:pt idx="39">
                  <c:v>0.97499999999999998</c:v>
                </c:pt>
                <c:pt idx="40">
                  <c:v>1</c:v>
                </c:pt>
              </c:numCache>
            </c:numRef>
          </c:yVal>
          <c:smooth val="0"/>
          <c:extLst>
            <c:ext xmlns:c16="http://schemas.microsoft.com/office/drawing/2014/chart" uri="{C3380CC4-5D6E-409C-BE32-E72D297353CC}">
              <c16:uniqueId val="{00000000-7145-594F-934A-07ED252131C6}"/>
            </c:ext>
          </c:extLst>
        </c:ser>
        <c:dLbls>
          <c:showLegendKey val="0"/>
          <c:showVal val="0"/>
          <c:showCatName val="0"/>
          <c:showSerName val="0"/>
          <c:showPercent val="0"/>
          <c:showBubbleSize val="0"/>
        </c:dLbls>
        <c:axId val="457588976"/>
        <c:axId val="542581424"/>
      </c:scatterChart>
      <c:valAx>
        <c:axId val="457588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581424"/>
        <c:crosses val="autoZero"/>
        <c:crossBetween val="midCat"/>
      </c:valAx>
      <c:valAx>
        <c:axId val="5425814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5889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 Distribution of Probability of Malware ('Basic Use Calculations'!$U$8)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'Basic Use Monte Carlo Results'!$V$22:$V$62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1</c:v>
                </c:pt>
              </c:numCache>
            </c:numRef>
          </c:xVal>
          <c:yVal>
            <c:numRef>
              <c:f>'Basic Use Monte Carlo Results'!$T$22:$T$62</c:f>
              <c:numCache>
                <c:formatCode>0.0%</c:formatCode>
                <c:ptCount val="41"/>
                <c:pt idx="0">
                  <c:v>0</c:v>
                </c:pt>
                <c:pt idx="1">
                  <c:v>2.5000000000000001E-2</c:v>
                </c:pt>
                <c:pt idx="2">
                  <c:v>0.05</c:v>
                </c:pt>
                <c:pt idx="3">
                  <c:v>7.4999999999999997E-2</c:v>
                </c:pt>
                <c:pt idx="4">
                  <c:v>0.1</c:v>
                </c:pt>
                <c:pt idx="5">
                  <c:v>0.125</c:v>
                </c:pt>
                <c:pt idx="6">
                  <c:v>0.15</c:v>
                </c:pt>
                <c:pt idx="7">
                  <c:v>0.17499999999999999</c:v>
                </c:pt>
                <c:pt idx="8">
                  <c:v>0.2</c:v>
                </c:pt>
                <c:pt idx="9">
                  <c:v>0.22500000000000001</c:v>
                </c:pt>
                <c:pt idx="10">
                  <c:v>0.25</c:v>
                </c:pt>
                <c:pt idx="11">
                  <c:v>0.27500000000000002</c:v>
                </c:pt>
                <c:pt idx="12">
                  <c:v>0.3</c:v>
                </c:pt>
                <c:pt idx="13">
                  <c:v>0.32500000000000001</c:v>
                </c:pt>
                <c:pt idx="14">
                  <c:v>0.35</c:v>
                </c:pt>
                <c:pt idx="15">
                  <c:v>0.375</c:v>
                </c:pt>
                <c:pt idx="16">
                  <c:v>0.4</c:v>
                </c:pt>
                <c:pt idx="17">
                  <c:v>0.42499999999999999</c:v>
                </c:pt>
                <c:pt idx="18">
                  <c:v>0.45</c:v>
                </c:pt>
                <c:pt idx="19">
                  <c:v>0.47499999999999998</c:v>
                </c:pt>
                <c:pt idx="20">
                  <c:v>0.5</c:v>
                </c:pt>
                <c:pt idx="21">
                  <c:v>0.52500000000000002</c:v>
                </c:pt>
                <c:pt idx="22">
                  <c:v>0.55000000000000004</c:v>
                </c:pt>
                <c:pt idx="23">
                  <c:v>0.57499999999999996</c:v>
                </c:pt>
                <c:pt idx="24">
                  <c:v>0.6</c:v>
                </c:pt>
                <c:pt idx="25">
                  <c:v>0.625</c:v>
                </c:pt>
                <c:pt idx="26">
                  <c:v>0.65</c:v>
                </c:pt>
                <c:pt idx="27">
                  <c:v>0.67500000000000004</c:v>
                </c:pt>
                <c:pt idx="28">
                  <c:v>0.7</c:v>
                </c:pt>
                <c:pt idx="29">
                  <c:v>0.72499999999999998</c:v>
                </c:pt>
                <c:pt idx="30">
                  <c:v>0.75</c:v>
                </c:pt>
                <c:pt idx="31">
                  <c:v>0.77500000000000002</c:v>
                </c:pt>
                <c:pt idx="32">
                  <c:v>0.8</c:v>
                </c:pt>
                <c:pt idx="33">
                  <c:v>0.82499999999999996</c:v>
                </c:pt>
                <c:pt idx="34">
                  <c:v>0.85</c:v>
                </c:pt>
                <c:pt idx="35">
                  <c:v>0.875</c:v>
                </c:pt>
                <c:pt idx="36">
                  <c:v>0.9</c:v>
                </c:pt>
                <c:pt idx="37">
                  <c:v>0.92500000000000004</c:v>
                </c:pt>
                <c:pt idx="38">
                  <c:v>0.95</c:v>
                </c:pt>
                <c:pt idx="39">
                  <c:v>0.97499999999999998</c:v>
                </c:pt>
                <c:pt idx="40">
                  <c:v>1</c:v>
                </c:pt>
              </c:numCache>
            </c:numRef>
          </c:yVal>
          <c:smooth val="0"/>
          <c:extLst>
            <c:ext xmlns:c16="http://schemas.microsoft.com/office/drawing/2014/chart" uri="{C3380CC4-5D6E-409C-BE32-E72D297353CC}">
              <c16:uniqueId val="{00000000-D5CC-144F-8C65-1DB7A89DA07E}"/>
            </c:ext>
          </c:extLst>
        </c:ser>
        <c:dLbls>
          <c:showLegendKey val="0"/>
          <c:showVal val="0"/>
          <c:showCatName val="0"/>
          <c:showSerName val="0"/>
          <c:showPercent val="0"/>
          <c:showBubbleSize val="0"/>
        </c:dLbls>
        <c:axId val="487709424"/>
        <c:axId val="1199780752"/>
      </c:scatterChart>
      <c:valAx>
        <c:axId val="487709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780752"/>
        <c:crosses val="autoZero"/>
        <c:crossBetween val="midCat"/>
      </c:valAx>
      <c:valAx>
        <c:axId val="119978075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7094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 Distribution of Expected # of Phishing Events per Day ('Basic Use Calculations'!$U$9)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'Basic Use Monte Carlo Results'!$W$22:$W$62</c:f>
              <c:numCache>
                <c:formatCode>General</c:formatCode>
                <c:ptCount val="41"/>
                <c:pt idx="0">
                  <c:v>0</c:v>
                </c:pt>
                <c:pt idx="1">
                  <c:v>0</c:v>
                </c:pt>
                <c:pt idx="2">
                  <c:v>0</c:v>
                </c:pt>
                <c:pt idx="3">
                  <c:v>0</c:v>
                </c:pt>
                <c:pt idx="4">
                  <c:v>0</c:v>
                </c:pt>
                <c:pt idx="5">
                  <c:v>0</c:v>
                </c:pt>
                <c:pt idx="6">
                  <c:v>1</c:v>
                </c:pt>
                <c:pt idx="7">
                  <c:v>1</c:v>
                </c:pt>
                <c:pt idx="8">
                  <c:v>1</c:v>
                </c:pt>
                <c:pt idx="9">
                  <c:v>1</c:v>
                </c:pt>
                <c:pt idx="10">
                  <c:v>1</c:v>
                </c:pt>
                <c:pt idx="11">
                  <c:v>1</c:v>
                </c:pt>
                <c:pt idx="12">
                  <c:v>1</c:v>
                </c:pt>
                <c:pt idx="13">
                  <c:v>1</c:v>
                </c:pt>
                <c:pt idx="14">
                  <c:v>1</c:v>
                </c:pt>
                <c:pt idx="15">
                  <c:v>1</c:v>
                </c:pt>
                <c:pt idx="16">
                  <c:v>1</c:v>
                </c:pt>
                <c:pt idx="17">
                  <c:v>2</c:v>
                </c:pt>
                <c:pt idx="18">
                  <c:v>2</c:v>
                </c:pt>
                <c:pt idx="19">
                  <c:v>2</c:v>
                </c:pt>
                <c:pt idx="20">
                  <c:v>2</c:v>
                </c:pt>
                <c:pt idx="21">
                  <c:v>2</c:v>
                </c:pt>
                <c:pt idx="22">
                  <c:v>2</c:v>
                </c:pt>
                <c:pt idx="23">
                  <c:v>2</c:v>
                </c:pt>
                <c:pt idx="24">
                  <c:v>2</c:v>
                </c:pt>
                <c:pt idx="25">
                  <c:v>2</c:v>
                </c:pt>
                <c:pt idx="26">
                  <c:v>2</c:v>
                </c:pt>
                <c:pt idx="27">
                  <c:v>2</c:v>
                </c:pt>
                <c:pt idx="28">
                  <c:v>3</c:v>
                </c:pt>
                <c:pt idx="29">
                  <c:v>3</c:v>
                </c:pt>
                <c:pt idx="30">
                  <c:v>3</c:v>
                </c:pt>
                <c:pt idx="31">
                  <c:v>3</c:v>
                </c:pt>
                <c:pt idx="32">
                  <c:v>3</c:v>
                </c:pt>
                <c:pt idx="33">
                  <c:v>3</c:v>
                </c:pt>
                <c:pt idx="34">
                  <c:v>3</c:v>
                </c:pt>
                <c:pt idx="35">
                  <c:v>4</c:v>
                </c:pt>
                <c:pt idx="36">
                  <c:v>4</c:v>
                </c:pt>
                <c:pt idx="37">
                  <c:v>4</c:v>
                </c:pt>
                <c:pt idx="38">
                  <c:v>5</c:v>
                </c:pt>
                <c:pt idx="39">
                  <c:v>5</c:v>
                </c:pt>
                <c:pt idx="40">
                  <c:v>8</c:v>
                </c:pt>
              </c:numCache>
            </c:numRef>
          </c:xVal>
          <c:yVal>
            <c:numRef>
              <c:f>'Basic Use Monte Carlo Results'!$T$22:$T$62</c:f>
              <c:numCache>
                <c:formatCode>0.0%</c:formatCode>
                <c:ptCount val="41"/>
                <c:pt idx="0">
                  <c:v>0</c:v>
                </c:pt>
                <c:pt idx="1">
                  <c:v>2.5000000000000001E-2</c:v>
                </c:pt>
                <c:pt idx="2">
                  <c:v>0.05</c:v>
                </c:pt>
                <c:pt idx="3">
                  <c:v>7.4999999999999997E-2</c:v>
                </c:pt>
                <c:pt idx="4">
                  <c:v>0.1</c:v>
                </c:pt>
                <c:pt idx="5">
                  <c:v>0.125</c:v>
                </c:pt>
                <c:pt idx="6">
                  <c:v>0.15</c:v>
                </c:pt>
                <c:pt idx="7">
                  <c:v>0.17499999999999999</c:v>
                </c:pt>
                <c:pt idx="8">
                  <c:v>0.2</c:v>
                </c:pt>
                <c:pt idx="9">
                  <c:v>0.22500000000000001</c:v>
                </c:pt>
                <c:pt idx="10">
                  <c:v>0.25</c:v>
                </c:pt>
                <c:pt idx="11">
                  <c:v>0.27500000000000002</c:v>
                </c:pt>
                <c:pt idx="12">
                  <c:v>0.3</c:v>
                </c:pt>
                <c:pt idx="13">
                  <c:v>0.32500000000000001</c:v>
                </c:pt>
                <c:pt idx="14">
                  <c:v>0.35</c:v>
                </c:pt>
                <c:pt idx="15">
                  <c:v>0.375</c:v>
                </c:pt>
                <c:pt idx="16">
                  <c:v>0.4</c:v>
                </c:pt>
                <c:pt idx="17">
                  <c:v>0.42499999999999999</c:v>
                </c:pt>
                <c:pt idx="18">
                  <c:v>0.45</c:v>
                </c:pt>
                <c:pt idx="19">
                  <c:v>0.47499999999999998</c:v>
                </c:pt>
                <c:pt idx="20">
                  <c:v>0.5</c:v>
                </c:pt>
                <c:pt idx="21">
                  <c:v>0.52500000000000002</c:v>
                </c:pt>
                <c:pt idx="22">
                  <c:v>0.55000000000000004</c:v>
                </c:pt>
                <c:pt idx="23">
                  <c:v>0.57499999999999996</c:v>
                </c:pt>
                <c:pt idx="24">
                  <c:v>0.6</c:v>
                </c:pt>
                <c:pt idx="25">
                  <c:v>0.625</c:v>
                </c:pt>
                <c:pt idx="26">
                  <c:v>0.65</c:v>
                </c:pt>
                <c:pt idx="27">
                  <c:v>0.67500000000000004</c:v>
                </c:pt>
                <c:pt idx="28">
                  <c:v>0.7</c:v>
                </c:pt>
                <c:pt idx="29">
                  <c:v>0.72499999999999998</c:v>
                </c:pt>
                <c:pt idx="30">
                  <c:v>0.75</c:v>
                </c:pt>
                <c:pt idx="31">
                  <c:v>0.77500000000000002</c:v>
                </c:pt>
                <c:pt idx="32">
                  <c:v>0.8</c:v>
                </c:pt>
                <c:pt idx="33">
                  <c:v>0.82499999999999996</c:v>
                </c:pt>
                <c:pt idx="34">
                  <c:v>0.85</c:v>
                </c:pt>
                <c:pt idx="35">
                  <c:v>0.875</c:v>
                </c:pt>
                <c:pt idx="36">
                  <c:v>0.9</c:v>
                </c:pt>
                <c:pt idx="37">
                  <c:v>0.92500000000000004</c:v>
                </c:pt>
                <c:pt idx="38">
                  <c:v>0.95</c:v>
                </c:pt>
                <c:pt idx="39">
                  <c:v>0.97499999999999998</c:v>
                </c:pt>
                <c:pt idx="40">
                  <c:v>1</c:v>
                </c:pt>
              </c:numCache>
            </c:numRef>
          </c:yVal>
          <c:smooth val="0"/>
          <c:extLst>
            <c:ext xmlns:c16="http://schemas.microsoft.com/office/drawing/2014/chart" uri="{C3380CC4-5D6E-409C-BE32-E72D297353CC}">
              <c16:uniqueId val="{00000000-1B92-E04C-BC5E-1528EC1309D2}"/>
            </c:ext>
          </c:extLst>
        </c:ser>
        <c:dLbls>
          <c:showLegendKey val="0"/>
          <c:showVal val="0"/>
          <c:showCatName val="0"/>
          <c:showSerName val="0"/>
          <c:showPercent val="0"/>
          <c:showBubbleSize val="0"/>
        </c:dLbls>
        <c:axId val="470593840"/>
        <c:axId val="460671808"/>
      </c:scatterChart>
      <c:valAx>
        <c:axId val="470593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671808"/>
        <c:crosses val="autoZero"/>
        <c:crossBetween val="midCat"/>
      </c:valAx>
      <c:valAx>
        <c:axId val="46067180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593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 Distribution of Expected # of Malware Events per Day ('Basic Use Calculations'!$U$10)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'Basic Use Monte Carlo Results'!$X$22:$X$62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2</c:v>
                </c:pt>
                <c:pt idx="31">
                  <c:v>2</c:v>
                </c:pt>
                <c:pt idx="32">
                  <c:v>2</c:v>
                </c:pt>
                <c:pt idx="33">
                  <c:v>2</c:v>
                </c:pt>
                <c:pt idx="34">
                  <c:v>2</c:v>
                </c:pt>
                <c:pt idx="35">
                  <c:v>2</c:v>
                </c:pt>
                <c:pt idx="36">
                  <c:v>2</c:v>
                </c:pt>
                <c:pt idx="37">
                  <c:v>3</c:v>
                </c:pt>
                <c:pt idx="38">
                  <c:v>3</c:v>
                </c:pt>
                <c:pt idx="39">
                  <c:v>3</c:v>
                </c:pt>
                <c:pt idx="40">
                  <c:v>5</c:v>
                </c:pt>
              </c:numCache>
            </c:numRef>
          </c:xVal>
          <c:yVal>
            <c:numRef>
              <c:f>'Basic Use Monte Carlo Results'!$T$22:$T$62</c:f>
              <c:numCache>
                <c:formatCode>0.0%</c:formatCode>
                <c:ptCount val="41"/>
                <c:pt idx="0">
                  <c:v>0</c:v>
                </c:pt>
                <c:pt idx="1">
                  <c:v>2.5000000000000001E-2</c:v>
                </c:pt>
                <c:pt idx="2">
                  <c:v>0.05</c:v>
                </c:pt>
                <c:pt idx="3">
                  <c:v>7.4999999999999997E-2</c:v>
                </c:pt>
                <c:pt idx="4">
                  <c:v>0.1</c:v>
                </c:pt>
                <c:pt idx="5">
                  <c:v>0.125</c:v>
                </c:pt>
                <c:pt idx="6">
                  <c:v>0.15</c:v>
                </c:pt>
                <c:pt idx="7">
                  <c:v>0.17499999999999999</c:v>
                </c:pt>
                <c:pt idx="8">
                  <c:v>0.2</c:v>
                </c:pt>
                <c:pt idx="9">
                  <c:v>0.22500000000000001</c:v>
                </c:pt>
                <c:pt idx="10">
                  <c:v>0.25</c:v>
                </c:pt>
                <c:pt idx="11">
                  <c:v>0.27500000000000002</c:v>
                </c:pt>
                <c:pt idx="12">
                  <c:v>0.3</c:v>
                </c:pt>
                <c:pt idx="13">
                  <c:v>0.32500000000000001</c:v>
                </c:pt>
                <c:pt idx="14">
                  <c:v>0.35</c:v>
                </c:pt>
                <c:pt idx="15">
                  <c:v>0.375</c:v>
                </c:pt>
                <c:pt idx="16">
                  <c:v>0.4</c:v>
                </c:pt>
                <c:pt idx="17">
                  <c:v>0.42499999999999999</c:v>
                </c:pt>
                <c:pt idx="18">
                  <c:v>0.45</c:v>
                </c:pt>
                <c:pt idx="19">
                  <c:v>0.47499999999999998</c:v>
                </c:pt>
                <c:pt idx="20">
                  <c:v>0.5</c:v>
                </c:pt>
                <c:pt idx="21">
                  <c:v>0.52500000000000002</c:v>
                </c:pt>
                <c:pt idx="22">
                  <c:v>0.55000000000000004</c:v>
                </c:pt>
                <c:pt idx="23">
                  <c:v>0.57499999999999996</c:v>
                </c:pt>
                <c:pt idx="24">
                  <c:v>0.6</c:v>
                </c:pt>
                <c:pt idx="25">
                  <c:v>0.625</c:v>
                </c:pt>
                <c:pt idx="26">
                  <c:v>0.65</c:v>
                </c:pt>
                <c:pt idx="27">
                  <c:v>0.67500000000000004</c:v>
                </c:pt>
                <c:pt idx="28">
                  <c:v>0.7</c:v>
                </c:pt>
                <c:pt idx="29">
                  <c:v>0.72499999999999998</c:v>
                </c:pt>
                <c:pt idx="30">
                  <c:v>0.75</c:v>
                </c:pt>
                <c:pt idx="31">
                  <c:v>0.77500000000000002</c:v>
                </c:pt>
                <c:pt idx="32">
                  <c:v>0.8</c:v>
                </c:pt>
                <c:pt idx="33">
                  <c:v>0.82499999999999996</c:v>
                </c:pt>
                <c:pt idx="34">
                  <c:v>0.85</c:v>
                </c:pt>
                <c:pt idx="35">
                  <c:v>0.875</c:v>
                </c:pt>
                <c:pt idx="36">
                  <c:v>0.9</c:v>
                </c:pt>
                <c:pt idx="37">
                  <c:v>0.92500000000000004</c:v>
                </c:pt>
                <c:pt idx="38">
                  <c:v>0.95</c:v>
                </c:pt>
                <c:pt idx="39">
                  <c:v>0.97499999999999998</c:v>
                </c:pt>
                <c:pt idx="40">
                  <c:v>1</c:v>
                </c:pt>
              </c:numCache>
            </c:numRef>
          </c:yVal>
          <c:smooth val="0"/>
          <c:extLst>
            <c:ext xmlns:c16="http://schemas.microsoft.com/office/drawing/2014/chart" uri="{C3380CC4-5D6E-409C-BE32-E72D297353CC}">
              <c16:uniqueId val="{00000000-5B8D-CD4B-9C60-C37588A380FA}"/>
            </c:ext>
          </c:extLst>
        </c:ser>
        <c:dLbls>
          <c:showLegendKey val="0"/>
          <c:showVal val="0"/>
          <c:showCatName val="0"/>
          <c:showSerName val="0"/>
          <c:showPercent val="0"/>
          <c:showBubbleSize val="0"/>
        </c:dLbls>
        <c:axId val="469251072"/>
        <c:axId val="460719600"/>
      </c:scatterChart>
      <c:valAx>
        <c:axId val="469251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719600"/>
        <c:crosses val="autoZero"/>
        <c:crossBetween val="midCat"/>
      </c:valAx>
      <c:valAx>
        <c:axId val="46071960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251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 Distribution of Expected Cost of Mitigation ('Basic Use Calculations'!$U$17)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'Basic Use Monte Carlo Results'!$Y$22:$Y$62</c:f>
              <c:numCache>
                <c:formatCode>General</c:formatCode>
                <c:ptCount val="41"/>
                <c:pt idx="0">
                  <c:v>2186.9846153859094</c:v>
                </c:pt>
                <c:pt idx="1">
                  <c:v>2766.2800434762021</c:v>
                </c:pt>
                <c:pt idx="2">
                  <c:v>3026.5430957197905</c:v>
                </c:pt>
                <c:pt idx="3">
                  <c:v>3229.0335675846072</c:v>
                </c:pt>
                <c:pt idx="4">
                  <c:v>3403.2383049027108</c:v>
                </c:pt>
                <c:pt idx="5">
                  <c:v>3554.3387324905748</c:v>
                </c:pt>
                <c:pt idx="6">
                  <c:v>3696.6918204095205</c:v>
                </c:pt>
                <c:pt idx="7">
                  <c:v>3828.6275924636584</c:v>
                </c:pt>
                <c:pt idx="8">
                  <c:v>3955.4991978900475</c:v>
                </c:pt>
                <c:pt idx="9">
                  <c:v>4076.7203587647582</c:v>
                </c:pt>
                <c:pt idx="10">
                  <c:v>4193.0573896636961</c:v>
                </c:pt>
                <c:pt idx="11">
                  <c:v>4303.9247696132834</c:v>
                </c:pt>
                <c:pt idx="12">
                  <c:v>4415.1506113777114</c:v>
                </c:pt>
                <c:pt idx="13">
                  <c:v>4523.6879633020353</c:v>
                </c:pt>
                <c:pt idx="14">
                  <c:v>4629.2523621935588</c:v>
                </c:pt>
                <c:pt idx="15">
                  <c:v>4734.344732590559</c:v>
                </c:pt>
                <c:pt idx="16">
                  <c:v>4838.5898342695345</c:v>
                </c:pt>
                <c:pt idx="17">
                  <c:v>4943.3732261501573</c:v>
                </c:pt>
                <c:pt idx="18">
                  <c:v>5045.7549158190386</c:v>
                </c:pt>
                <c:pt idx="19">
                  <c:v>5151.3099582097884</c:v>
                </c:pt>
                <c:pt idx="20">
                  <c:v>5255.1699012748568</c:v>
                </c:pt>
                <c:pt idx="21">
                  <c:v>5359.4286701415467</c:v>
                </c:pt>
                <c:pt idx="22">
                  <c:v>5466.9343039837067</c:v>
                </c:pt>
                <c:pt idx="23">
                  <c:v>5572.3605010242873</c:v>
                </c:pt>
                <c:pt idx="24">
                  <c:v>5682.1225535905778</c:v>
                </c:pt>
                <c:pt idx="25">
                  <c:v>5794.3496250537246</c:v>
                </c:pt>
                <c:pt idx="26">
                  <c:v>5907.1129624700761</c:v>
                </c:pt>
                <c:pt idx="27">
                  <c:v>6023.7434772305241</c:v>
                </c:pt>
                <c:pt idx="28">
                  <c:v>6145.4938237313918</c:v>
                </c:pt>
                <c:pt idx="29">
                  <c:v>6267.6311391927038</c:v>
                </c:pt>
                <c:pt idx="30">
                  <c:v>6400.3967264842377</c:v>
                </c:pt>
                <c:pt idx="31">
                  <c:v>6534.5893866441811</c:v>
                </c:pt>
                <c:pt idx="32">
                  <c:v>6678.2027812098131</c:v>
                </c:pt>
                <c:pt idx="33">
                  <c:v>6831.7444042521256</c:v>
                </c:pt>
                <c:pt idx="34">
                  <c:v>6993.7524667336374</c:v>
                </c:pt>
                <c:pt idx="35">
                  <c:v>7177.3831694288092</c:v>
                </c:pt>
                <c:pt idx="36">
                  <c:v>7378.3569000314983</c:v>
                </c:pt>
                <c:pt idx="37">
                  <c:v>7614.1728700376998</c:v>
                </c:pt>
                <c:pt idx="38">
                  <c:v>7907.0359482195599</c:v>
                </c:pt>
                <c:pt idx="39">
                  <c:v>8304.6871056210057</c:v>
                </c:pt>
                <c:pt idx="40">
                  <c:v>9385.5505329421794</c:v>
                </c:pt>
              </c:numCache>
            </c:numRef>
          </c:xVal>
          <c:yVal>
            <c:numRef>
              <c:f>'Basic Use Monte Carlo Results'!$T$22:$T$62</c:f>
              <c:numCache>
                <c:formatCode>0.0%</c:formatCode>
                <c:ptCount val="41"/>
                <c:pt idx="0">
                  <c:v>0</c:v>
                </c:pt>
                <c:pt idx="1">
                  <c:v>2.5000000000000001E-2</c:v>
                </c:pt>
                <c:pt idx="2">
                  <c:v>0.05</c:v>
                </c:pt>
                <c:pt idx="3">
                  <c:v>7.4999999999999997E-2</c:v>
                </c:pt>
                <c:pt idx="4">
                  <c:v>0.1</c:v>
                </c:pt>
                <c:pt idx="5">
                  <c:v>0.125</c:v>
                </c:pt>
                <c:pt idx="6">
                  <c:v>0.15</c:v>
                </c:pt>
                <c:pt idx="7">
                  <c:v>0.17499999999999999</c:v>
                </c:pt>
                <c:pt idx="8">
                  <c:v>0.2</c:v>
                </c:pt>
                <c:pt idx="9">
                  <c:v>0.22500000000000001</c:v>
                </c:pt>
                <c:pt idx="10">
                  <c:v>0.25</c:v>
                </c:pt>
                <c:pt idx="11">
                  <c:v>0.27500000000000002</c:v>
                </c:pt>
                <c:pt idx="12">
                  <c:v>0.3</c:v>
                </c:pt>
                <c:pt idx="13">
                  <c:v>0.32500000000000001</c:v>
                </c:pt>
                <c:pt idx="14">
                  <c:v>0.35</c:v>
                </c:pt>
                <c:pt idx="15">
                  <c:v>0.375</c:v>
                </c:pt>
                <c:pt idx="16">
                  <c:v>0.4</c:v>
                </c:pt>
                <c:pt idx="17">
                  <c:v>0.42499999999999999</c:v>
                </c:pt>
                <c:pt idx="18">
                  <c:v>0.45</c:v>
                </c:pt>
                <c:pt idx="19">
                  <c:v>0.47499999999999998</c:v>
                </c:pt>
                <c:pt idx="20">
                  <c:v>0.5</c:v>
                </c:pt>
                <c:pt idx="21">
                  <c:v>0.52500000000000002</c:v>
                </c:pt>
                <c:pt idx="22">
                  <c:v>0.55000000000000004</c:v>
                </c:pt>
                <c:pt idx="23">
                  <c:v>0.57499999999999996</c:v>
                </c:pt>
                <c:pt idx="24">
                  <c:v>0.6</c:v>
                </c:pt>
                <c:pt idx="25">
                  <c:v>0.625</c:v>
                </c:pt>
                <c:pt idx="26">
                  <c:v>0.65</c:v>
                </c:pt>
                <c:pt idx="27">
                  <c:v>0.67500000000000004</c:v>
                </c:pt>
                <c:pt idx="28">
                  <c:v>0.7</c:v>
                </c:pt>
                <c:pt idx="29">
                  <c:v>0.72499999999999998</c:v>
                </c:pt>
                <c:pt idx="30">
                  <c:v>0.75</c:v>
                </c:pt>
                <c:pt idx="31">
                  <c:v>0.77500000000000002</c:v>
                </c:pt>
                <c:pt idx="32">
                  <c:v>0.8</c:v>
                </c:pt>
                <c:pt idx="33">
                  <c:v>0.82499999999999996</c:v>
                </c:pt>
                <c:pt idx="34">
                  <c:v>0.85</c:v>
                </c:pt>
                <c:pt idx="35">
                  <c:v>0.875</c:v>
                </c:pt>
                <c:pt idx="36">
                  <c:v>0.9</c:v>
                </c:pt>
                <c:pt idx="37">
                  <c:v>0.92500000000000004</c:v>
                </c:pt>
                <c:pt idx="38">
                  <c:v>0.95</c:v>
                </c:pt>
                <c:pt idx="39">
                  <c:v>0.97499999999999998</c:v>
                </c:pt>
                <c:pt idx="40">
                  <c:v>1</c:v>
                </c:pt>
              </c:numCache>
            </c:numRef>
          </c:yVal>
          <c:smooth val="0"/>
          <c:extLst>
            <c:ext xmlns:c16="http://schemas.microsoft.com/office/drawing/2014/chart" uri="{C3380CC4-5D6E-409C-BE32-E72D297353CC}">
              <c16:uniqueId val="{00000000-B594-134C-8E9F-52C7896028DA}"/>
            </c:ext>
          </c:extLst>
        </c:ser>
        <c:dLbls>
          <c:showLegendKey val="0"/>
          <c:showVal val="0"/>
          <c:showCatName val="0"/>
          <c:showSerName val="0"/>
          <c:showPercent val="0"/>
          <c:showBubbleSize val="0"/>
        </c:dLbls>
        <c:axId val="460577360"/>
        <c:axId val="927870464"/>
      </c:scatterChart>
      <c:valAx>
        <c:axId val="460577360"/>
        <c:scaling>
          <c:orientation val="minMax"/>
          <c:min val="2186"/>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870464"/>
        <c:crosses val="autoZero"/>
        <c:crossBetween val="midCat"/>
      </c:valAx>
      <c:valAx>
        <c:axId val="92787046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77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 Distribution of Expected Impact of Successful Phishing Attacks ('Basic Use Calculations'!$U$24)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'Basic Use Monte Carlo Results'!$Z$22:$Z$62</c:f>
              <c:numCache>
                <c:formatCode>General</c:formatCode>
                <c:ptCount val="41"/>
                <c:pt idx="0">
                  <c:v>578.49726218389924</c:v>
                </c:pt>
                <c:pt idx="1">
                  <c:v>1040.1098839627211</c:v>
                </c:pt>
                <c:pt idx="2">
                  <c:v>1275.1915115416471</c:v>
                </c:pt>
                <c:pt idx="3">
                  <c:v>1463.3929909022572</c:v>
                </c:pt>
                <c:pt idx="4">
                  <c:v>1628.9826449478355</c:v>
                </c:pt>
                <c:pt idx="5">
                  <c:v>1775.6905886296654</c:v>
                </c:pt>
                <c:pt idx="6">
                  <c:v>1915.0104517383927</c:v>
                </c:pt>
                <c:pt idx="7">
                  <c:v>2048.4370395797118</c:v>
                </c:pt>
                <c:pt idx="8">
                  <c:v>2176.7475520511175</c:v>
                </c:pt>
                <c:pt idx="9">
                  <c:v>2300.8094934003952</c:v>
                </c:pt>
                <c:pt idx="10">
                  <c:v>2418.3792493610858</c:v>
                </c:pt>
                <c:pt idx="11">
                  <c:v>2536.6683197325538</c:v>
                </c:pt>
                <c:pt idx="12">
                  <c:v>2652.3120483072507</c:v>
                </c:pt>
                <c:pt idx="13">
                  <c:v>2767.8849295970435</c:v>
                </c:pt>
                <c:pt idx="14">
                  <c:v>2884.497325727858</c:v>
                </c:pt>
                <c:pt idx="15">
                  <c:v>2998.1873351909517</c:v>
                </c:pt>
                <c:pt idx="16">
                  <c:v>3110.3742611415691</c:v>
                </c:pt>
                <c:pt idx="17">
                  <c:v>3224.8191265027108</c:v>
                </c:pt>
                <c:pt idx="18">
                  <c:v>3341.2194797057232</c:v>
                </c:pt>
                <c:pt idx="19">
                  <c:v>3457.7377642640686</c:v>
                </c:pt>
                <c:pt idx="20">
                  <c:v>3573.558507582452</c:v>
                </c:pt>
                <c:pt idx="21">
                  <c:v>3691.9670987416798</c:v>
                </c:pt>
                <c:pt idx="22">
                  <c:v>3812.342856031029</c:v>
                </c:pt>
                <c:pt idx="23">
                  <c:v>3936.8699915499597</c:v>
                </c:pt>
                <c:pt idx="24">
                  <c:v>4062.7549126249005</c:v>
                </c:pt>
                <c:pt idx="25">
                  <c:v>4194.3809419538438</c:v>
                </c:pt>
                <c:pt idx="26">
                  <c:v>4326.699527644515</c:v>
                </c:pt>
                <c:pt idx="27">
                  <c:v>4462.2476565187326</c:v>
                </c:pt>
                <c:pt idx="28">
                  <c:v>4607.0271640220517</c:v>
                </c:pt>
                <c:pt idx="29">
                  <c:v>4756.0699890386923</c:v>
                </c:pt>
                <c:pt idx="30">
                  <c:v>4909.6387594067983</c:v>
                </c:pt>
                <c:pt idx="31">
                  <c:v>5075.9980999557556</c:v>
                </c:pt>
                <c:pt idx="32">
                  <c:v>5253.180186984815</c:v>
                </c:pt>
                <c:pt idx="33">
                  <c:v>5439.4978250197937</c:v>
                </c:pt>
                <c:pt idx="34">
                  <c:v>5649.1594682334735</c:v>
                </c:pt>
                <c:pt idx="35">
                  <c:v>5878.43087509203</c:v>
                </c:pt>
                <c:pt idx="36">
                  <c:v>6133.2400765423272</c:v>
                </c:pt>
                <c:pt idx="37">
                  <c:v>6446.7242137032918</c:v>
                </c:pt>
                <c:pt idx="38">
                  <c:v>6830.2050967669566</c:v>
                </c:pt>
                <c:pt idx="39">
                  <c:v>7383.6218299859729</c:v>
                </c:pt>
                <c:pt idx="40">
                  <c:v>8990.1224800641648</c:v>
                </c:pt>
              </c:numCache>
            </c:numRef>
          </c:xVal>
          <c:yVal>
            <c:numRef>
              <c:f>'Basic Use Monte Carlo Results'!$T$22:$T$62</c:f>
              <c:numCache>
                <c:formatCode>0.0%</c:formatCode>
                <c:ptCount val="41"/>
                <c:pt idx="0">
                  <c:v>0</c:v>
                </c:pt>
                <c:pt idx="1">
                  <c:v>2.5000000000000001E-2</c:v>
                </c:pt>
                <c:pt idx="2">
                  <c:v>0.05</c:v>
                </c:pt>
                <c:pt idx="3">
                  <c:v>7.4999999999999997E-2</c:v>
                </c:pt>
                <c:pt idx="4">
                  <c:v>0.1</c:v>
                </c:pt>
                <c:pt idx="5">
                  <c:v>0.125</c:v>
                </c:pt>
                <c:pt idx="6">
                  <c:v>0.15</c:v>
                </c:pt>
                <c:pt idx="7">
                  <c:v>0.17499999999999999</c:v>
                </c:pt>
                <c:pt idx="8">
                  <c:v>0.2</c:v>
                </c:pt>
                <c:pt idx="9">
                  <c:v>0.22500000000000001</c:v>
                </c:pt>
                <c:pt idx="10">
                  <c:v>0.25</c:v>
                </c:pt>
                <c:pt idx="11">
                  <c:v>0.27500000000000002</c:v>
                </c:pt>
                <c:pt idx="12">
                  <c:v>0.3</c:v>
                </c:pt>
                <c:pt idx="13">
                  <c:v>0.32500000000000001</c:v>
                </c:pt>
                <c:pt idx="14">
                  <c:v>0.35</c:v>
                </c:pt>
                <c:pt idx="15">
                  <c:v>0.375</c:v>
                </c:pt>
                <c:pt idx="16">
                  <c:v>0.4</c:v>
                </c:pt>
                <c:pt idx="17">
                  <c:v>0.42499999999999999</c:v>
                </c:pt>
                <c:pt idx="18">
                  <c:v>0.45</c:v>
                </c:pt>
                <c:pt idx="19">
                  <c:v>0.47499999999999998</c:v>
                </c:pt>
                <c:pt idx="20">
                  <c:v>0.5</c:v>
                </c:pt>
                <c:pt idx="21">
                  <c:v>0.52500000000000002</c:v>
                </c:pt>
                <c:pt idx="22">
                  <c:v>0.55000000000000004</c:v>
                </c:pt>
                <c:pt idx="23">
                  <c:v>0.57499999999999996</c:v>
                </c:pt>
                <c:pt idx="24">
                  <c:v>0.6</c:v>
                </c:pt>
                <c:pt idx="25">
                  <c:v>0.625</c:v>
                </c:pt>
                <c:pt idx="26">
                  <c:v>0.65</c:v>
                </c:pt>
                <c:pt idx="27">
                  <c:v>0.67500000000000004</c:v>
                </c:pt>
                <c:pt idx="28">
                  <c:v>0.7</c:v>
                </c:pt>
                <c:pt idx="29">
                  <c:v>0.72499999999999998</c:v>
                </c:pt>
                <c:pt idx="30">
                  <c:v>0.75</c:v>
                </c:pt>
                <c:pt idx="31">
                  <c:v>0.77500000000000002</c:v>
                </c:pt>
                <c:pt idx="32">
                  <c:v>0.8</c:v>
                </c:pt>
                <c:pt idx="33">
                  <c:v>0.82499999999999996</c:v>
                </c:pt>
                <c:pt idx="34">
                  <c:v>0.85</c:v>
                </c:pt>
                <c:pt idx="35">
                  <c:v>0.875</c:v>
                </c:pt>
                <c:pt idx="36">
                  <c:v>0.9</c:v>
                </c:pt>
                <c:pt idx="37">
                  <c:v>0.92500000000000004</c:v>
                </c:pt>
                <c:pt idx="38">
                  <c:v>0.95</c:v>
                </c:pt>
                <c:pt idx="39">
                  <c:v>0.97499999999999998</c:v>
                </c:pt>
                <c:pt idx="40">
                  <c:v>1</c:v>
                </c:pt>
              </c:numCache>
            </c:numRef>
          </c:yVal>
          <c:smooth val="0"/>
          <c:extLst>
            <c:ext xmlns:c16="http://schemas.microsoft.com/office/drawing/2014/chart" uri="{C3380CC4-5D6E-409C-BE32-E72D297353CC}">
              <c16:uniqueId val="{00000000-B86E-3C45-914D-CD9E555CC01E}"/>
            </c:ext>
          </c:extLst>
        </c:ser>
        <c:dLbls>
          <c:showLegendKey val="0"/>
          <c:showVal val="0"/>
          <c:showCatName val="0"/>
          <c:showSerName val="0"/>
          <c:showPercent val="0"/>
          <c:showBubbleSize val="0"/>
        </c:dLbls>
        <c:axId val="463200144"/>
        <c:axId val="803483904"/>
      </c:scatterChart>
      <c:valAx>
        <c:axId val="463200144"/>
        <c:scaling>
          <c:orientation val="minMax"/>
          <c:min val="578"/>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483904"/>
        <c:crosses val="autoZero"/>
        <c:crossBetween val="midCat"/>
      </c:valAx>
      <c:valAx>
        <c:axId val="80348390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200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 Distribution of Expected Impact of Successful Malware Attacks ('Basic Use Calculations'!$U$25)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'Basic Use Monte Carlo Results'!$AA$22:$AA$62</c:f>
              <c:numCache>
                <c:formatCode>General</c:formatCode>
                <c:ptCount val="41"/>
                <c:pt idx="0">
                  <c:v>1102.3556362456477</c:v>
                </c:pt>
                <c:pt idx="1">
                  <c:v>1808.9544093911406</c:v>
                </c:pt>
                <c:pt idx="2">
                  <c:v>2196.9302420060399</c:v>
                </c:pt>
                <c:pt idx="3">
                  <c:v>2514.7810055159484</c:v>
                </c:pt>
                <c:pt idx="4">
                  <c:v>2800.1668615121648</c:v>
                </c:pt>
                <c:pt idx="5">
                  <c:v>3062.6021389756393</c:v>
                </c:pt>
                <c:pt idx="6">
                  <c:v>3315.2207738991196</c:v>
                </c:pt>
                <c:pt idx="7">
                  <c:v>3547.1773317233642</c:v>
                </c:pt>
                <c:pt idx="8">
                  <c:v>3780.4947591987211</c:v>
                </c:pt>
                <c:pt idx="9">
                  <c:v>4005.0528186820602</c:v>
                </c:pt>
                <c:pt idx="10">
                  <c:v>4224.711956178654</c:v>
                </c:pt>
                <c:pt idx="11">
                  <c:v>4446.4131549295735</c:v>
                </c:pt>
                <c:pt idx="12">
                  <c:v>4662.9209191900845</c:v>
                </c:pt>
                <c:pt idx="13">
                  <c:v>4876.219214686892</c:v>
                </c:pt>
                <c:pt idx="14">
                  <c:v>5090.0719906967479</c:v>
                </c:pt>
                <c:pt idx="15">
                  <c:v>5307.4298921284299</c:v>
                </c:pt>
                <c:pt idx="16">
                  <c:v>5522.184717002795</c:v>
                </c:pt>
                <c:pt idx="17">
                  <c:v>5736.4555129318023</c:v>
                </c:pt>
                <c:pt idx="18">
                  <c:v>5957.0162312289904</c:v>
                </c:pt>
                <c:pt idx="19">
                  <c:v>6183.2477718873597</c:v>
                </c:pt>
                <c:pt idx="20">
                  <c:v>6402.7225302372372</c:v>
                </c:pt>
                <c:pt idx="21">
                  <c:v>6633.2861376149849</c:v>
                </c:pt>
                <c:pt idx="22">
                  <c:v>6868.3895626886997</c:v>
                </c:pt>
                <c:pt idx="23">
                  <c:v>7106.909434253007</c:v>
                </c:pt>
                <c:pt idx="24">
                  <c:v>7353.0860720378105</c:v>
                </c:pt>
                <c:pt idx="25">
                  <c:v>7606.4298257309429</c:v>
                </c:pt>
                <c:pt idx="26">
                  <c:v>7866.159476300686</c:v>
                </c:pt>
                <c:pt idx="27">
                  <c:v>8143.4543796223206</c:v>
                </c:pt>
                <c:pt idx="28">
                  <c:v>8426.0406439153958</c:v>
                </c:pt>
                <c:pt idx="29">
                  <c:v>8715.9397947718317</c:v>
                </c:pt>
                <c:pt idx="30">
                  <c:v>9030.6342955526979</c:v>
                </c:pt>
                <c:pt idx="31">
                  <c:v>9359.419307141412</c:v>
                </c:pt>
                <c:pt idx="32">
                  <c:v>9712.9367951572585</c:v>
                </c:pt>
                <c:pt idx="33">
                  <c:v>10097.627181140766</c:v>
                </c:pt>
                <c:pt idx="34">
                  <c:v>10519.639509137689</c:v>
                </c:pt>
                <c:pt idx="35">
                  <c:v>10978.546673333589</c:v>
                </c:pt>
                <c:pt idx="36">
                  <c:v>11510.133363161814</c:v>
                </c:pt>
                <c:pt idx="37">
                  <c:v>12132.245294384702</c:v>
                </c:pt>
                <c:pt idx="38">
                  <c:v>12945.483767272206</c:v>
                </c:pt>
                <c:pt idx="39">
                  <c:v>14068.68967713997</c:v>
                </c:pt>
                <c:pt idx="40">
                  <c:v>17581.952892442809</c:v>
                </c:pt>
              </c:numCache>
            </c:numRef>
          </c:xVal>
          <c:yVal>
            <c:numRef>
              <c:f>'Basic Use Monte Carlo Results'!$T$22:$T$62</c:f>
              <c:numCache>
                <c:formatCode>0.0%</c:formatCode>
                <c:ptCount val="41"/>
                <c:pt idx="0">
                  <c:v>0</c:v>
                </c:pt>
                <c:pt idx="1">
                  <c:v>2.5000000000000001E-2</c:v>
                </c:pt>
                <c:pt idx="2">
                  <c:v>0.05</c:v>
                </c:pt>
                <c:pt idx="3">
                  <c:v>7.4999999999999997E-2</c:v>
                </c:pt>
                <c:pt idx="4">
                  <c:v>0.1</c:v>
                </c:pt>
                <c:pt idx="5">
                  <c:v>0.125</c:v>
                </c:pt>
                <c:pt idx="6">
                  <c:v>0.15</c:v>
                </c:pt>
                <c:pt idx="7">
                  <c:v>0.17499999999999999</c:v>
                </c:pt>
                <c:pt idx="8">
                  <c:v>0.2</c:v>
                </c:pt>
                <c:pt idx="9">
                  <c:v>0.22500000000000001</c:v>
                </c:pt>
                <c:pt idx="10">
                  <c:v>0.25</c:v>
                </c:pt>
                <c:pt idx="11">
                  <c:v>0.27500000000000002</c:v>
                </c:pt>
                <c:pt idx="12">
                  <c:v>0.3</c:v>
                </c:pt>
                <c:pt idx="13">
                  <c:v>0.32500000000000001</c:v>
                </c:pt>
                <c:pt idx="14">
                  <c:v>0.35</c:v>
                </c:pt>
                <c:pt idx="15">
                  <c:v>0.375</c:v>
                </c:pt>
                <c:pt idx="16">
                  <c:v>0.4</c:v>
                </c:pt>
                <c:pt idx="17">
                  <c:v>0.42499999999999999</c:v>
                </c:pt>
                <c:pt idx="18">
                  <c:v>0.45</c:v>
                </c:pt>
                <c:pt idx="19">
                  <c:v>0.47499999999999998</c:v>
                </c:pt>
                <c:pt idx="20">
                  <c:v>0.5</c:v>
                </c:pt>
                <c:pt idx="21">
                  <c:v>0.52500000000000002</c:v>
                </c:pt>
                <c:pt idx="22">
                  <c:v>0.55000000000000004</c:v>
                </c:pt>
                <c:pt idx="23">
                  <c:v>0.57499999999999996</c:v>
                </c:pt>
                <c:pt idx="24">
                  <c:v>0.6</c:v>
                </c:pt>
                <c:pt idx="25">
                  <c:v>0.625</c:v>
                </c:pt>
                <c:pt idx="26">
                  <c:v>0.65</c:v>
                </c:pt>
                <c:pt idx="27">
                  <c:v>0.67500000000000004</c:v>
                </c:pt>
                <c:pt idx="28">
                  <c:v>0.7</c:v>
                </c:pt>
                <c:pt idx="29">
                  <c:v>0.72499999999999998</c:v>
                </c:pt>
                <c:pt idx="30">
                  <c:v>0.75</c:v>
                </c:pt>
                <c:pt idx="31">
                  <c:v>0.77500000000000002</c:v>
                </c:pt>
                <c:pt idx="32">
                  <c:v>0.8</c:v>
                </c:pt>
                <c:pt idx="33">
                  <c:v>0.82499999999999996</c:v>
                </c:pt>
                <c:pt idx="34">
                  <c:v>0.85</c:v>
                </c:pt>
                <c:pt idx="35">
                  <c:v>0.875</c:v>
                </c:pt>
                <c:pt idx="36">
                  <c:v>0.9</c:v>
                </c:pt>
                <c:pt idx="37">
                  <c:v>0.92500000000000004</c:v>
                </c:pt>
                <c:pt idx="38">
                  <c:v>0.95</c:v>
                </c:pt>
                <c:pt idx="39">
                  <c:v>0.97499999999999998</c:v>
                </c:pt>
                <c:pt idx="40">
                  <c:v>1</c:v>
                </c:pt>
              </c:numCache>
            </c:numRef>
          </c:yVal>
          <c:smooth val="0"/>
          <c:extLst>
            <c:ext xmlns:c16="http://schemas.microsoft.com/office/drawing/2014/chart" uri="{C3380CC4-5D6E-409C-BE32-E72D297353CC}">
              <c16:uniqueId val="{00000000-39CE-9342-9C6F-73C30BC0F8EB}"/>
            </c:ext>
          </c:extLst>
        </c:ser>
        <c:dLbls>
          <c:showLegendKey val="0"/>
          <c:showVal val="0"/>
          <c:showCatName val="0"/>
          <c:showSerName val="0"/>
          <c:showPercent val="0"/>
          <c:showBubbleSize val="0"/>
        </c:dLbls>
        <c:axId val="540318624"/>
        <c:axId val="536564320"/>
      </c:scatterChart>
      <c:valAx>
        <c:axId val="540318624"/>
        <c:scaling>
          <c:orientation val="minMax"/>
          <c:min val="1102"/>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564320"/>
        <c:crosses val="autoZero"/>
        <c:crossBetween val="midCat"/>
      </c:valAx>
      <c:valAx>
        <c:axId val="53656432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186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 Distribution of Expected Rate of Mitigation From Control ('Basic Use Calculations'!$U$32)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'Basic Use Monte Carlo Results'!$AB$22:$AB$62</c:f>
              <c:numCache>
                <c:formatCode>General</c:formatCode>
                <c:ptCount val="41"/>
                <c:pt idx="0">
                  <c:v>0.58814758444866644</c:v>
                </c:pt>
                <c:pt idx="1">
                  <c:v>0.73986192749054058</c:v>
                </c:pt>
                <c:pt idx="2">
                  <c:v>0.77390910037493166</c:v>
                </c:pt>
                <c:pt idx="3">
                  <c:v>0.79465378634623052</c:v>
                </c:pt>
                <c:pt idx="4">
                  <c:v>0.81042381089558468</c:v>
                </c:pt>
                <c:pt idx="5">
                  <c:v>0.82289321178608343</c:v>
                </c:pt>
                <c:pt idx="6">
                  <c:v>0.83347835103143086</c:v>
                </c:pt>
                <c:pt idx="7">
                  <c:v>0.84239826168187526</c:v>
                </c:pt>
                <c:pt idx="8">
                  <c:v>0.85048273792945683</c:v>
                </c:pt>
                <c:pt idx="9">
                  <c:v>0.85775533503770018</c:v>
                </c:pt>
                <c:pt idx="10">
                  <c:v>0.86446154138642273</c:v>
                </c:pt>
                <c:pt idx="11">
                  <c:v>0.87071972110205731</c:v>
                </c:pt>
                <c:pt idx="12">
                  <c:v>0.87641809378320845</c:v>
                </c:pt>
                <c:pt idx="13">
                  <c:v>0.88180904292596385</c:v>
                </c:pt>
                <c:pt idx="14">
                  <c:v>0.88694461476112996</c:v>
                </c:pt>
                <c:pt idx="15">
                  <c:v>0.89181193084835519</c:v>
                </c:pt>
                <c:pt idx="16">
                  <c:v>0.89635474309879082</c:v>
                </c:pt>
                <c:pt idx="17">
                  <c:v>0.90082210573405663</c:v>
                </c:pt>
                <c:pt idx="18">
                  <c:v>0.90511031137217168</c:v>
                </c:pt>
                <c:pt idx="19">
                  <c:v>0.90928211832484862</c:v>
                </c:pt>
                <c:pt idx="20">
                  <c:v>0.91315502074265154</c:v>
                </c:pt>
                <c:pt idx="21">
                  <c:v>0.91711608714251258</c:v>
                </c:pt>
                <c:pt idx="22">
                  <c:v>0.92093950003664238</c:v>
                </c:pt>
                <c:pt idx="23">
                  <c:v>0.92461651540402479</c:v>
                </c:pt>
                <c:pt idx="24">
                  <c:v>0.92827483417816103</c:v>
                </c:pt>
                <c:pt idx="25">
                  <c:v>0.93182159669700981</c:v>
                </c:pt>
                <c:pt idx="26">
                  <c:v>0.93540440958554905</c:v>
                </c:pt>
                <c:pt idx="27">
                  <c:v>0.93888367336318068</c:v>
                </c:pt>
                <c:pt idx="28">
                  <c:v>0.94236038094172392</c:v>
                </c:pt>
                <c:pt idx="29">
                  <c:v>0.94579310499426539</c:v>
                </c:pt>
                <c:pt idx="30">
                  <c:v>0.94933969716031996</c:v>
                </c:pt>
                <c:pt idx="31">
                  <c:v>0.95278122867102699</c:v>
                </c:pt>
                <c:pt idx="32">
                  <c:v>0.95638423462299615</c:v>
                </c:pt>
                <c:pt idx="33">
                  <c:v>0.95994834297118248</c:v>
                </c:pt>
                <c:pt idx="34">
                  <c:v>0.96370627245787432</c:v>
                </c:pt>
                <c:pt idx="35">
                  <c:v>0.96746456037594197</c:v>
                </c:pt>
                <c:pt idx="36">
                  <c:v>0.97153577793849377</c:v>
                </c:pt>
                <c:pt idx="37">
                  <c:v>0.97600688480831632</c:v>
                </c:pt>
                <c:pt idx="38">
                  <c:v>0.98083521082809477</c:v>
                </c:pt>
                <c:pt idx="39">
                  <c:v>0.98694524883373946</c:v>
                </c:pt>
                <c:pt idx="40">
                  <c:v>0.99770172117180267</c:v>
                </c:pt>
              </c:numCache>
            </c:numRef>
          </c:xVal>
          <c:yVal>
            <c:numRef>
              <c:f>'Basic Use Monte Carlo Results'!$T$22:$T$62</c:f>
              <c:numCache>
                <c:formatCode>0.0%</c:formatCode>
                <c:ptCount val="41"/>
                <c:pt idx="0">
                  <c:v>0</c:v>
                </c:pt>
                <c:pt idx="1">
                  <c:v>2.5000000000000001E-2</c:v>
                </c:pt>
                <c:pt idx="2">
                  <c:v>0.05</c:v>
                </c:pt>
                <c:pt idx="3">
                  <c:v>7.4999999999999997E-2</c:v>
                </c:pt>
                <c:pt idx="4">
                  <c:v>0.1</c:v>
                </c:pt>
                <c:pt idx="5">
                  <c:v>0.125</c:v>
                </c:pt>
                <c:pt idx="6">
                  <c:v>0.15</c:v>
                </c:pt>
                <c:pt idx="7">
                  <c:v>0.17499999999999999</c:v>
                </c:pt>
                <c:pt idx="8">
                  <c:v>0.2</c:v>
                </c:pt>
                <c:pt idx="9">
                  <c:v>0.22500000000000001</c:v>
                </c:pt>
                <c:pt idx="10">
                  <c:v>0.25</c:v>
                </c:pt>
                <c:pt idx="11">
                  <c:v>0.27500000000000002</c:v>
                </c:pt>
                <c:pt idx="12">
                  <c:v>0.3</c:v>
                </c:pt>
                <c:pt idx="13">
                  <c:v>0.32500000000000001</c:v>
                </c:pt>
                <c:pt idx="14">
                  <c:v>0.35</c:v>
                </c:pt>
                <c:pt idx="15">
                  <c:v>0.375</c:v>
                </c:pt>
                <c:pt idx="16">
                  <c:v>0.4</c:v>
                </c:pt>
                <c:pt idx="17">
                  <c:v>0.42499999999999999</c:v>
                </c:pt>
                <c:pt idx="18">
                  <c:v>0.45</c:v>
                </c:pt>
                <c:pt idx="19">
                  <c:v>0.47499999999999998</c:v>
                </c:pt>
                <c:pt idx="20">
                  <c:v>0.5</c:v>
                </c:pt>
                <c:pt idx="21">
                  <c:v>0.52500000000000002</c:v>
                </c:pt>
                <c:pt idx="22">
                  <c:v>0.55000000000000004</c:v>
                </c:pt>
                <c:pt idx="23">
                  <c:v>0.57499999999999996</c:v>
                </c:pt>
                <c:pt idx="24">
                  <c:v>0.6</c:v>
                </c:pt>
                <c:pt idx="25">
                  <c:v>0.625</c:v>
                </c:pt>
                <c:pt idx="26">
                  <c:v>0.65</c:v>
                </c:pt>
                <c:pt idx="27">
                  <c:v>0.67500000000000004</c:v>
                </c:pt>
                <c:pt idx="28">
                  <c:v>0.7</c:v>
                </c:pt>
                <c:pt idx="29">
                  <c:v>0.72499999999999998</c:v>
                </c:pt>
                <c:pt idx="30">
                  <c:v>0.75</c:v>
                </c:pt>
                <c:pt idx="31">
                  <c:v>0.77500000000000002</c:v>
                </c:pt>
                <c:pt idx="32">
                  <c:v>0.8</c:v>
                </c:pt>
                <c:pt idx="33">
                  <c:v>0.82499999999999996</c:v>
                </c:pt>
                <c:pt idx="34">
                  <c:v>0.85</c:v>
                </c:pt>
                <c:pt idx="35">
                  <c:v>0.875</c:v>
                </c:pt>
                <c:pt idx="36">
                  <c:v>0.9</c:v>
                </c:pt>
                <c:pt idx="37">
                  <c:v>0.92500000000000004</c:v>
                </c:pt>
                <c:pt idx="38">
                  <c:v>0.95</c:v>
                </c:pt>
                <c:pt idx="39">
                  <c:v>0.97499999999999998</c:v>
                </c:pt>
                <c:pt idx="40">
                  <c:v>1</c:v>
                </c:pt>
              </c:numCache>
            </c:numRef>
          </c:yVal>
          <c:smooth val="0"/>
          <c:extLst>
            <c:ext xmlns:c16="http://schemas.microsoft.com/office/drawing/2014/chart" uri="{C3380CC4-5D6E-409C-BE32-E72D297353CC}">
              <c16:uniqueId val="{00000000-F54F-3C45-8517-8AEDD2979480}"/>
            </c:ext>
          </c:extLst>
        </c:ser>
        <c:dLbls>
          <c:showLegendKey val="0"/>
          <c:showVal val="0"/>
          <c:showCatName val="0"/>
          <c:showSerName val="0"/>
          <c:showPercent val="0"/>
          <c:showBubbleSize val="0"/>
        </c:dLbls>
        <c:axId val="536233632"/>
        <c:axId val="471407344"/>
      </c:scatterChart>
      <c:valAx>
        <c:axId val="536233632"/>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407344"/>
        <c:crosses val="autoZero"/>
        <c:crossBetween val="midCat"/>
      </c:valAx>
      <c:valAx>
        <c:axId val="47140734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233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'Basic Use Monte Carlo Results'!$AZ$6</c:f>
          <c:strCache>
            <c:ptCount val="1"/>
            <c:pt idx="0">
              <c:v>Tornado Diagram for Probability of Phishing (Basic Use Calculations'!$U$7)</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'Basic Use Monte Carlo Results'!$BK$12:$BR$12</c:f>
              <c:strCache>
                <c:ptCount val="8"/>
                <c:pt idx="0">
                  <c:v>'Basic Use Calculations'!$U$7</c:v>
                </c:pt>
                <c:pt idx="1">
                  <c:v>1</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'Basic Use Monte Carlo Results'!TornadoX</c:f>
              <c:strCache>
                <c:ptCount val="1"/>
                <c:pt idx="0">
                  <c:v>'Basic Use Calculations'!$U$7</c:v>
                </c:pt>
              </c:strCache>
            </c:strRef>
          </c:cat>
          <c:val>
            <c:numRef>
              <c:f>'Basic Use Monte Carlo Results'!TornadoY</c:f>
              <c:numCache>
                <c:formatCode>General</c:formatCode>
                <c:ptCount val="1"/>
                <c:pt idx="0">
                  <c:v>1.0000000000000002</c:v>
                </c:pt>
              </c:numCache>
            </c:numRef>
          </c:val>
          <c:extLst>
            <c:ext xmlns:c16="http://schemas.microsoft.com/office/drawing/2014/chart" uri="{C3380CC4-5D6E-409C-BE32-E72D297353CC}">
              <c16:uniqueId val="{00000000-A86E-F346-BC37-5F3040CAF8A9}"/>
            </c:ext>
          </c:extLst>
        </c:ser>
        <c:dLbls>
          <c:dLblPos val="outEnd"/>
          <c:showLegendKey val="0"/>
          <c:showVal val="1"/>
          <c:showCatName val="0"/>
          <c:showSerName val="0"/>
          <c:showPercent val="0"/>
          <c:showBubbleSize val="0"/>
        </c:dLbls>
        <c:gapWidth val="50"/>
        <c:axId val="453655344"/>
        <c:axId val="471338640"/>
      </c:barChart>
      <c:catAx>
        <c:axId val="453655344"/>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338640"/>
        <c:crosses val="autoZero"/>
        <c:auto val="1"/>
        <c:lblAlgn val="ctr"/>
        <c:lblOffset val="100"/>
        <c:noMultiLvlLbl val="0"/>
      </c:catAx>
      <c:valAx>
        <c:axId val="471338640"/>
        <c:scaling>
          <c:orientation val="minMax"/>
          <c:max val="1"/>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655344"/>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Distribution of Probability of Phishing ('Basic Use Calculations'!$U$7)</cx:v>
        </cx:txData>
      </cx:tx>
    </cx:title>
    <cx:plotArea>
      <cx:plotAreaRegion>
        <cx:series layoutId="clusteredColumn" uniqueId="{DE34DF20-B13D-5F40-A5AB-83F56EF52531}">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Distribution of Probability of Malware ('Basic Use Calculations'!$U$8)</cx:v>
        </cx:txData>
      </cx:tx>
    </cx:title>
    <cx:plotArea>
      <cx:plotAreaRegion>
        <cx:series layoutId="clusteredColumn" uniqueId="{29F4207B-020E-3F42-8F7D-835254E51C26}">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Distribution of Expected # of Phishing Events per Day ('Basic Use Calculations'!$U$9)</cx:v>
        </cx:txData>
      </cx:tx>
    </cx:title>
    <cx:plotArea>
      <cx:plotAreaRegion>
        <cx:series layoutId="clusteredColumn" uniqueId="{7BC9AC2A-74CC-0943-A451-0608B5C3B298}">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Expected # of Malware Events per Day ('Basic Use Calculations'!$U$10)</cx:v>
        </cx:txData>
      </cx:tx>
    </cx:title>
    <cx:plotArea>
      <cx:plotAreaRegion>
        <cx:series layoutId="clusteredColumn" uniqueId="{E2BEC3FD-72F7-D64C-9AD0-221468242456}">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Distribution of Expected Cost of Mitigation ('Basic Use Calculations'!$U$17)</cx:v>
        </cx:txData>
      </cx:tx>
    </cx:title>
    <cx:plotArea>
      <cx:plotAreaRegion>
        <cx:series layoutId="clusteredColumn" uniqueId="{C41C8FA7-2F5F-FC42-A76E-16D79577B5E5}">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Distribution of Expected Impact of Successful Phishing Attacks ('Basic Use Calculations'!$U$24)</cx:v>
        </cx:txData>
      </cx:tx>
    </cx:title>
    <cx:plotArea>
      <cx:plotAreaRegion>
        <cx:series layoutId="clusteredColumn" uniqueId="{8B1C57C2-92CF-CB46-90CD-B35C2AE08618}">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Distribution of Expected Impact of Successful Malware Attacks ('Basic Use Calculations'!$U$25)</cx:v>
        </cx:txData>
      </cx:tx>
    </cx:title>
    <cx:plotArea>
      <cx:plotAreaRegion>
        <cx:series layoutId="clusteredColumn" uniqueId="{BF63D806-9158-3F43-BF28-A2AA807521D6}">
          <cx:dataId val="0"/>
          <cx:layoutPr>
            <cx:binning intervalClosed="r"/>
          </cx:layoutPr>
        </cx:series>
      </cx:plotAreaRegion>
      <cx:axis id="0">
        <cx:catScaling gapWidth="0"/>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Distribution of Expected Rate of Mitigation From Control ('Basic Use Calculations'!$U$32)</cx:v>
        </cx:txData>
      </cx:tx>
    </cx:title>
    <cx:plotArea>
      <cx:plotAreaRegion>
        <cx:series layoutId="clusteredColumn" uniqueId="{454C9FB6-40A4-BD40-BF23-22B5C3C4938D}">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microsoft.com/office/2014/relationships/chartEx" Target="../charts/chartEx5.xml"/><Relationship Id="rId3" Type="http://schemas.openxmlformats.org/officeDocument/2006/relationships/chart" Target="../charts/chart3.xml"/><Relationship Id="rId7" Type="http://schemas.openxmlformats.org/officeDocument/2006/relationships/chart" Target="../charts/chart7.xml"/><Relationship Id="rId12" Type="http://schemas.microsoft.com/office/2014/relationships/chartEx" Target="../charts/chartEx4.xml"/><Relationship Id="rId17" Type="http://schemas.openxmlformats.org/officeDocument/2006/relationships/chart" Target="../charts/chart9.xml"/><Relationship Id="rId2" Type="http://schemas.openxmlformats.org/officeDocument/2006/relationships/chart" Target="../charts/chart2.xml"/><Relationship Id="rId16" Type="http://schemas.microsoft.com/office/2014/relationships/chartEx" Target="../charts/chartEx8.xml"/><Relationship Id="rId1" Type="http://schemas.openxmlformats.org/officeDocument/2006/relationships/chart" Target="../charts/chart1.xml"/><Relationship Id="rId6" Type="http://schemas.openxmlformats.org/officeDocument/2006/relationships/chart" Target="../charts/chart6.xml"/><Relationship Id="rId11" Type="http://schemas.microsoft.com/office/2014/relationships/chartEx" Target="../charts/chartEx3.xml"/><Relationship Id="rId5" Type="http://schemas.openxmlformats.org/officeDocument/2006/relationships/chart" Target="../charts/chart5.xml"/><Relationship Id="rId15" Type="http://schemas.microsoft.com/office/2014/relationships/chartEx" Target="../charts/chartEx7.xml"/><Relationship Id="rId10" Type="http://schemas.microsoft.com/office/2014/relationships/chartEx" Target="../charts/chartEx2.xml"/><Relationship Id="rId4" Type="http://schemas.openxmlformats.org/officeDocument/2006/relationships/chart" Target="../charts/chart4.xml"/><Relationship Id="rId9" Type="http://schemas.microsoft.com/office/2014/relationships/chartEx" Target="../charts/chartEx1.xml"/><Relationship Id="rId14" Type="http://schemas.microsoft.com/office/2014/relationships/chartEx" Target="../charts/chartEx6.xml"/></Relationships>
</file>

<file path=xl/drawings/drawing1.xml><?xml version="1.0" encoding="utf-8"?>
<xdr:wsDr xmlns:xdr="http://schemas.openxmlformats.org/drawingml/2006/spreadsheetDrawing" xmlns:a="http://schemas.openxmlformats.org/drawingml/2006/main">
  <xdr:twoCellAnchor>
    <xdr:from>
      <xdr:col>29</xdr:col>
      <xdr:colOff>0</xdr:colOff>
      <xdr:row>2</xdr:row>
      <xdr:rowOff>0</xdr:rowOff>
    </xdr:from>
    <xdr:to>
      <xdr:col>39</xdr:col>
      <xdr:colOff>0</xdr:colOff>
      <xdr:row>24</xdr:row>
      <xdr:rowOff>0</xdr:rowOff>
    </xdr:to>
    <xdr:graphicFrame macro="">
      <xdr:nvGraphicFramePr>
        <xdr:cNvPr id="2" name="Chart 1">
          <a:extLst>
            <a:ext uri="{FF2B5EF4-FFF2-40B4-BE49-F238E27FC236}">
              <a16:creationId xmlns:a16="http://schemas.microsoft.com/office/drawing/2014/main" id="{1F064FD6-1C5C-DC96-D659-1D2C2DD9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0</xdr:colOff>
      <xdr:row>25</xdr:row>
      <xdr:rowOff>0</xdr:rowOff>
    </xdr:from>
    <xdr:to>
      <xdr:col>39</xdr:col>
      <xdr:colOff>0</xdr:colOff>
      <xdr:row>47</xdr:row>
      <xdr:rowOff>0</xdr:rowOff>
    </xdr:to>
    <xdr:graphicFrame macro="">
      <xdr:nvGraphicFramePr>
        <xdr:cNvPr id="3" name="Chart 2">
          <a:extLst>
            <a:ext uri="{FF2B5EF4-FFF2-40B4-BE49-F238E27FC236}">
              <a16:creationId xmlns:a16="http://schemas.microsoft.com/office/drawing/2014/main" id="{98EC4B3F-448C-B043-8B16-925F75E3EB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0</xdr:colOff>
      <xdr:row>48</xdr:row>
      <xdr:rowOff>0</xdr:rowOff>
    </xdr:from>
    <xdr:to>
      <xdr:col>39</xdr:col>
      <xdr:colOff>0</xdr:colOff>
      <xdr:row>70</xdr:row>
      <xdr:rowOff>0</xdr:rowOff>
    </xdr:to>
    <xdr:graphicFrame macro="">
      <xdr:nvGraphicFramePr>
        <xdr:cNvPr id="4" name="Chart 3">
          <a:extLst>
            <a:ext uri="{FF2B5EF4-FFF2-40B4-BE49-F238E27FC236}">
              <a16:creationId xmlns:a16="http://schemas.microsoft.com/office/drawing/2014/main" id="{7ED4EC93-B4E5-F4AC-AAAA-CFC810721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0</xdr:colOff>
      <xdr:row>71</xdr:row>
      <xdr:rowOff>0</xdr:rowOff>
    </xdr:from>
    <xdr:to>
      <xdr:col>39</xdr:col>
      <xdr:colOff>0</xdr:colOff>
      <xdr:row>93</xdr:row>
      <xdr:rowOff>0</xdr:rowOff>
    </xdr:to>
    <xdr:graphicFrame macro="">
      <xdr:nvGraphicFramePr>
        <xdr:cNvPr id="5" name="Chart 4">
          <a:extLst>
            <a:ext uri="{FF2B5EF4-FFF2-40B4-BE49-F238E27FC236}">
              <a16:creationId xmlns:a16="http://schemas.microsoft.com/office/drawing/2014/main" id="{38794CDE-6D37-DCB9-F213-4C1C0EEAB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0</xdr:colOff>
      <xdr:row>94</xdr:row>
      <xdr:rowOff>0</xdr:rowOff>
    </xdr:from>
    <xdr:to>
      <xdr:col>39</xdr:col>
      <xdr:colOff>0</xdr:colOff>
      <xdr:row>116</xdr:row>
      <xdr:rowOff>0</xdr:rowOff>
    </xdr:to>
    <xdr:graphicFrame macro="">
      <xdr:nvGraphicFramePr>
        <xdr:cNvPr id="6" name="Chart 5">
          <a:extLst>
            <a:ext uri="{FF2B5EF4-FFF2-40B4-BE49-F238E27FC236}">
              <a16:creationId xmlns:a16="http://schemas.microsoft.com/office/drawing/2014/main" id="{C1D1105C-E739-B888-A7AD-2D810AC5D5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0</xdr:colOff>
      <xdr:row>117</xdr:row>
      <xdr:rowOff>0</xdr:rowOff>
    </xdr:from>
    <xdr:to>
      <xdr:col>39</xdr:col>
      <xdr:colOff>0</xdr:colOff>
      <xdr:row>139</xdr:row>
      <xdr:rowOff>0</xdr:rowOff>
    </xdr:to>
    <xdr:graphicFrame macro="">
      <xdr:nvGraphicFramePr>
        <xdr:cNvPr id="7" name="Chart 6">
          <a:extLst>
            <a:ext uri="{FF2B5EF4-FFF2-40B4-BE49-F238E27FC236}">
              <a16:creationId xmlns:a16="http://schemas.microsoft.com/office/drawing/2014/main" id="{89551980-EBA0-A405-1B87-724FFA8E4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0</xdr:colOff>
      <xdr:row>140</xdr:row>
      <xdr:rowOff>0</xdr:rowOff>
    </xdr:from>
    <xdr:to>
      <xdr:col>39</xdr:col>
      <xdr:colOff>0</xdr:colOff>
      <xdr:row>162</xdr:row>
      <xdr:rowOff>0</xdr:rowOff>
    </xdr:to>
    <xdr:graphicFrame macro="">
      <xdr:nvGraphicFramePr>
        <xdr:cNvPr id="8" name="Chart 7">
          <a:extLst>
            <a:ext uri="{FF2B5EF4-FFF2-40B4-BE49-F238E27FC236}">
              <a16:creationId xmlns:a16="http://schemas.microsoft.com/office/drawing/2014/main" id="{B55B08BE-946E-3FBB-5AF1-AC2EC53C77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29</xdr:col>
      <xdr:colOff>0</xdr:colOff>
      <xdr:row>163</xdr:row>
      <xdr:rowOff>0</xdr:rowOff>
    </xdr:from>
    <xdr:to>
      <xdr:col>39</xdr:col>
      <xdr:colOff>0</xdr:colOff>
      <xdr:row>185</xdr:row>
      <xdr:rowOff>0</xdr:rowOff>
    </xdr:to>
    <xdr:graphicFrame macro="">
      <xdr:nvGraphicFramePr>
        <xdr:cNvPr id="9" name="Chart 8">
          <a:extLst>
            <a:ext uri="{FF2B5EF4-FFF2-40B4-BE49-F238E27FC236}">
              <a16:creationId xmlns:a16="http://schemas.microsoft.com/office/drawing/2014/main" id="{6B58D125-BDEA-F6E3-58EC-60DD2DA52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40</xdr:col>
      <xdr:colOff>0</xdr:colOff>
      <xdr:row>2</xdr:row>
      <xdr:rowOff>0</xdr:rowOff>
    </xdr:from>
    <xdr:to>
      <xdr:col>50</xdr:col>
      <xdr:colOff>0</xdr:colOff>
      <xdr:row>24</xdr:row>
      <xdr:rowOff>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66CF2896-8D5D-479B-E078-2087D45E2C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71577200" y="419100"/>
              <a:ext cx="8255000" cy="4533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0</xdr:colOff>
      <xdr:row>25</xdr:row>
      <xdr:rowOff>0</xdr:rowOff>
    </xdr:from>
    <xdr:to>
      <xdr:col>50</xdr:col>
      <xdr:colOff>0</xdr:colOff>
      <xdr:row>47</xdr:row>
      <xdr:rowOff>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E6AEE3B0-33E6-68FE-3067-090752705B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71577200" y="5156200"/>
              <a:ext cx="8255000" cy="4470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0</xdr:colOff>
      <xdr:row>48</xdr:row>
      <xdr:rowOff>0</xdr:rowOff>
    </xdr:from>
    <xdr:to>
      <xdr:col>50</xdr:col>
      <xdr:colOff>0</xdr:colOff>
      <xdr:row>70</xdr:row>
      <xdr:rowOff>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7993519C-E775-F856-9461-3173C782A8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71577200" y="9829800"/>
              <a:ext cx="8255000" cy="4559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0</xdr:colOff>
      <xdr:row>71</xdr:row>
      <xdr:rowOff>0</xdr:rowOff>
    </xdr:from>
    <xdr:to>
      <xdr:col>50</xdr:col>
      <xdr:colOff>0</xdr:colOff>
      <xdr:row>93</xdr:row>
      <xdr:rowOff>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304D7434-0382-FD65-13A3-43103D5696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71577200" y="14592300"/>
              <a:ext cx="8255000" cy="4495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0</xdr:colOff>
      <xdr:row>94</xdr:row>
      <xdr:rowOff>0</xdr:rowOff>
    </xdr:from>
    <xdr:to>
      <xdr:col>50</xdr:col>
      <xdr:colOff>0</xdr:colOff>
      <xdr:row>116</xdr:row>
      <xdr:rowOff>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B85A6C44-86C1-B276-E39B-33CC7DCBA7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71577200" y="19291300"/>
              <a:ext cx="8255000" cy="4470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0</xdr:colOff>
      <xdr:row>117</xdr:row>
      <xdr:rowOff>0</xdr:rowOff>
    </xdr:from>
    <xdr:to>
      <xdr:col>50</xdr:col>
      <xdr:colOff>0</xdr:colOff>
      <xdr:row>139</xdr:row>
      <xdr:rowOff>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1639DF63-C00F-E066-40CD-68044950EF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71577200" y="23964900"/>
              <a:ext cx="8255000" cy="4470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0</xdr:colOff>
      <xdr:row>140</xdr:row>
      <xdr:rowOff>0</xdr:rowOff>
    </xdr:from>
    <xdr:to>
      <xdr:col>50</xdr:col>
      <xdr:colOff>0</xdr:colOff>
      <xdr:row>162</xdr:row>
      <xdr:rowOff>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AEE58B57-E9A1-E4DC-8EEC-A51CB48BC4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71577200" y="28638500"/>
              <a:ext cx="8255000" cy="4470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0</xdr:colOff>
      <xdr:row>163</xdr:row>
      <xdr:rowOff>0</xdr:rowOff>
    </xdr:from>
    <xdr:to>
      <xdr:col>50</xdr:col>
      <xdr:colOff>0</xdr:colOff>
      <xdr:row>185</xdr:row>
      <xdr:rowOff>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F55D5800-4519-6B6E-87FE-67BDFB36D6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1577200" y="33312100"/>
              <a:ext cx="8255000" cy="4470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51</xdr:col>
      <xdr:colOff>0</xdr:colOff>
      <xdr:row>5</xdr:row>
      <xdr:rowOff>0</xdr:rowOff>
    </xdr:from>
    <xdr:to>
      <xdr:col>61</xdr:col>
      <xdr:colOff>0</xdr:colOff>
      <xdr:row>27</xdr:row>
      <xdr:rowOff>0</xdr:rowOff>
    </xdr:to>
    <xdr:graphicFrame macro="">
      <xdr:nvGraphicFramePr>
        <xdr:cNvPr id="18" name="Chart 17">
          <a:extLst>
            <a:ext uri="{FF2B5EF4-FFF2-40B4-BE49-F238E27FC236}">
              <a16:creationId xmlns:a16="http://schemas.microsoft.com/office/drawing/2014/main" id="{3E27B1B6-1BB8-2C8B-929E-F845EEFFA1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daniel/Downloads/XLRisk.xlam" TargetMode="External"/><Relationship Id="rId1" Type="http://schemas.openxmlformats.org/officeDocument/2006/relationships/externalLinkPath" Target="/Users/daniel/Downloads/XLRisk.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definedNames>
      <definedName name="AddressWithSheet"/>
      <definedName name="RiskBernoulli"/>
      <definedName name="RiskBeta"/>
      <definedName name="RiskBinomial"/>
      <definedName name="RiskPert"/>
      <definedName name="SortedTable"/>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24EDA-A638-244B-AF95-578C254A7E2C}">
  <dimension ref="B2:AH185"/>
  <sheetViews>
    <sheetView topLeftCell="A127" workbookViewId="0">
      <selection activeCell="Q6" sqref="Q6:R13"/>
    </sheetView>
  </sheetViews>
  <sheetFormatPr baseColWidth="10" defaultRowHeight="16" x14ac:dyDescent="0.2"/>
  <cols>
    <col min="1" max="1" width="3.1640625" style="2" customWidth="1"/>
    <col min="2" max="4" width="10.83203125" style="2"/>
    <col min="5" max="10" width="10.83203125" style="3"/>
    <col min="11" max="27" width="10.83203125" style="2"/>
    <col min="28" max="28" width="11.33203125" style="2" bestFit="1" customWidth="1"/>
    <col min="29" max="29" width="11.33203125" style="2" customWidth="1"/>
    <col min="30" max="31" width="10.83203125" style="2" customWidth="1"/>
    <col min="32" max="16384" width="10.83203125" style="2"/>
  </cols>
  <sheetData>
    <row r="2" spans="2:34" ht="16" customHeight="1" x14ac:dyDescent="0.2">
      <c r="B2" s="113" t="s">
        <v>16</v>
      </c>
      <c r="C2" s="113"/>
      <c r="D2" s="113"/>
      <c r="E2" s="113" t="s">
        <v>17</v>
      </c>
      <c r="F2" s="113"/>
      <c r="G2" s="113"/>
      <c r="H2" s="113"/>
      <c r="I2" s="113"/>
      <c r="J2" s="113"/>
      <c r="K2" s="101" t="s">
        <v>13</v>
      </c>
      <c r="L2" s="102"/>
      <c r="M2" s="101" t="s">
        <v>14</v>
      </c>
      <c r="N2" s="102"/>
      <c r="O2" s="101" t="s">
        <v>15</v>
      </c>
      <c r="P2" s="102"/>
      <c r="Q2" s="101" t="s">
        <v>19</v>
      </c>
      <c r="R2" s="102"/>
      <c r="S2" s="113" t="s">
        <v>18</v>
      </c>
      <c r="T2" s="113"/>
      <c r="U2" s="113"/>
      <c r="V2" s="113"/>
      <c r="W2" s="113"/>
      <c r="X2" s="113"/>
      <c r="Y2" s="113"/>
      <c r="Z2" s="113"/>
      <c r="AA2" s="101" t="s">
        <v>20</v>
      </c>
      <c r="AB2" s="102"/>
      <c r="AC2" s="101" t="s">
        <v>21</v>
      </c>
      <c r="AD2" s="102"/>
      <c r="AE2" s="101" t="s">
        <v>22</v>
      </c>
      <c r="AF2" s="102"/>
      <c r="AG2" s="101" t="s">
        <v>23</v>
      </c>
      <c r="AH2" s="102"/>
    </row>
    <row r="3" spans="2:34" ht="16" customHeight="1" x14ac:dyDescent="0.2">
      <c r="B3" s="113"/>
      <c r="C3" s="113"/>
      <c r="D3" s="113"/>
      <c r="E3" s="113"/>
      <c r="F3" s="113"/>
      <c r="G3" s="113"/>
      <c r="H3" s="113"/>
      <c r="I3" s="113"/>
      <c r="J3" s="113"/>
      <c r="K3" s="103"/>
      <c r="L3" s="104"/>
      <c r="M3" s="103"/>
      <c r="N3" s="104"/>
      <c r="O3" s="103"/>
      <c r="P3" s="104"/>
      <c r="Q3" s="103"/>
      <c r="R3" s="104"/>
      <c r="S3" s="113"/>
      <c r="T3" s="113"/>
      <c r="U3" s="113"/>
      <c r="V3" s="113"/>
      <c r="W3" s="113"/>
      <c r="X3" s="113"/>
      <c r="Y3" s="113"/>
      <c r="Z3" s="113"/>
      <c r="AA3" s="103"/>
      <c r="AB3" s="104"/>
      <c r="AC3" s="103"/>
      <c r="AD3" s="104"/>
      <c r="AE3" s="103"/>
      <c r="AF3" s="104"/>
      <c r="AG3" s="103"/>
      <c r="AH3" s="104"/>
    </row>
    <row r="4" spans="2:34" ht="16" customHeight="1" x14ac:dyDescent="0.2">
      <c r="B4" s="113"/>
      <c r="C4" s="113"/>
      <c r="D4" s="113"/>
      <c r="E4" s="113"/>
      <c r="F4" s="113"/>
      <c r="G4" s="113"/>
      <c r="H4" s="113"/>
      <c r="I4" s="113"/>
      <c r="J4" s="113"/>
      <c r="K4" s="103"/>
      <c r="L4" s="104"/>
      <c r="M4" s="103"/>
      <c r="N4" s="104"/>
      <c r="O4" s="103"/>
      <c r="P4" s="104"/>
      <c r="Q4" s="103"/>
      <c r="R4" s="104"/>
      <c r="S4" s="113"/>
      <c r="T4" s="113"/>
      <c r="U4" s="113"/>
      <c r="V4" s="113"/>
      <c r="W4" s="113"/>
      <c r="X4" s="113"/>
      <c r="Y4" s="113"/>
      <c r="Z4" s="113"/>
      <c r="AA4" s="103"/>
      <c r="AB4" s="104"/>
      <c r="AC4" s="103"/>
      <c r="AD4" s="104"/>
      <c r="AE4" s="103"/>
      <c r="AF4" s="104"/>
      <c r="AG4" s="103"/>
      <c r="AH4" s="104"/>
    </row>
    <row r="5" spans="2:34" ht="16" customHeight="1" x14ac:dyDescent="0.2">
      <c r="B5" s="113"/>
      <c r="C5" s="113"/>
      <c r="D5" s="113"/>
      <c r="E5" s="113"/>
      <c r="F5" s="113"/>
      <c r="G5" s="113"/>
      <c r="H5" s="113"/>
      <c r="I5" s="113"/>
      <c r="J5" s="113"/>
      <c r="K5" s="105"/>
      <c r="L5" s="106"/>
      <c r="M5" s="105"/>
      <c r="N5" s="106"/>
      <c r="O5" s="105"/>
      <c r="P5" s="106"/>
      <c r="Q5" s="105"/>
      <c r="R5" s="106"/>
      <c r="S5" s="113"/>
      <c r="T5" s="113"/>
      <c r="U5" s="113"/>
      <c r="V5" s="113"/>
      <c r="W5" s="113"/>
      <c r="X5" s="113"/>
      <c r="Y5" s="113"/>
      <c r="Z5" s="113"/>
      <c r="AA5" s="105"/>
      <c r="AB5" s="106"/>
      <c r="AC5" s="105"/>
      <c r="AD5" s="106"/>
      <c r="AE5" s="105"/>
      <c r="AF5" s="106"/>
      <c r="AG5" s="105"/>
      <c r="AH5" s="106"/>
    </row>
    <row r="6" spans="2:34" ht="19" customHeight="1" x14ac:dyDescent="0.2">
      <c r="B6" s="94" t="s">
        <v>24</v>
      </c>
      <c r="C6" s="94"/>
      <c r="D6" s="94"/>
      <c r="E6" s="36" t="s">
        <v>48</v>
      </c>
      <c r="F6" s="37"/>
      <c r="G6" s="37"/>
      <c r="H6" s="37"/>
      <c r="I6" s="37"/>
      <c r="J6" s="37"/>
      <c r="K6" s="38" t="s">
        <v>25</v>
      </c>
      <c r="L6" s="39"/>
      <c r="M6" s="54"/>
      <c r="N6" s="55"/>
      <c r="O6" s="54"/>
      <c r="P6" s="55"/>
      <c r="Q6" s="54"/>
      <c r="R6" s="55"/>
      <c r="S6" s="12" t="s">
        <v>44</v>
      </c>
      <c r="T6" s="13"/>
      <c r="U6" s="13"/>
      <c r="V6" s="13"/>
      <c r="W6" s="13"/>
      <c r="X6" s="13"/>
      <c r="Y6" s="13"/>
      <c r="Z6" s="13"/>
      <c r="AA6" s="95">
        <v>0.2</v>
      </c>
      <c r="AB6" s="96"/>
      <c r="AC6" s="54"/>
      <c r="AD6" s="55"/>
      <c r="AE6" s="54"/>
      <c r="AF6" s="55"/>
      <c r="AG6" s="54"/>
      <c r="AH6" s="55"/>
    </row>
    <row r="7" spans="2:34" ht="19" customHeight="1" x14ac:dyDescent="0.2">
      <c r="B7" s="94"/>
      <c r="C7" s="94"/>
      <c r="D7" s="94"/>
      <c r="E7" s="36"/>
      <c r="F7" s="37"/>
      <c r="G7" s="37"/>
      <c r="H7" s="37"/>
      <c r="I7" s="37"/>
      <c r="J7" s="37"/>
      <c r="K7" s="39"/>
      <c r="L7" s="39"/>
      <c r="M7" s="56"/>
      <c r="N7" s="57"/>
      <c r="O7" s="56"/>
      <c r="P7" s="57"/>
      <c r="Q7" s="56"/>
      <c r="R7" s="57"/>
      <c r="S7" s="13"/>
      <c r="T7" s="13"/>
      <c r="U7" s="13"/>
      <c r="V7" s="13"/>
      <c r="W7" s="13"/>
      <c r="X7" s="13"/>
      <c r="Y7" s="13"/>
      <c r="Z7" s="13"/>
      <c r="AA7" s="97"/>
      <c r="AB7" s="98"/>
      <c r="AC7" s="56"/>
      <c r="AD7" s="57"/>
      <c r="AE7" s="56"/>
      <c r="AF7" s="57"/>
      <c r="AG7" s="56"/>
      <c r="AH7" s="57"/>
    </row>
    <row r="8" spans="2:34" ht="19" customHeight="1" x14ac:dyDescent="0.2">
      <c r="B8" s="94"/>
      <c r="C8" s="94"/>
      <c r="D8" s="94"/>
      <c r="E8" s="36"/>
      <c r="F8" s="37"/>
      <c r="G8" s="37"/>
      <c r="H8" s="37"/>
      <c r="I8" s="37"/>
      <c r="J8" s="37"/>
      <c r="K8" s="39"/>
      <c r="L8" s="39"/>
      <c r="M8" s="56"/>
      <c r="N8" s="57"/>
      <c r="O8" s="56"/>
      <c r="P8" s="57"/>
      <c r="Q8" s="56"/>
      <c r="R8" s="57"/>
      <c r="S8" s="13"/>
      <c r="T8" s="13"/>
      <c r="U8" s="13"/>
      <c r="V8" s="13"/>
      <c r="W8" s="13"/>
      <c r="X8" s="13"/>
      <c r="Y8" s="13"/>
      <c r="Z8" s="13"/>
      <c r="AA8" s="97"/>
      <c r="AB8" s="98"/>
      <c r="AC8" s="56"/>
      <c r="AD8" s="57"/>
      <c r="AE8" s="56"/>
      <c r="AF8" s="57"/>
      <c r="AG8" s="56"/>
      <c r="AH8" s="57"/>
    </row>
    <row r="9" spans="2:34" ht="19" customHeight="1" x14ac:dyDescent="0.2">
      <c r="B9" s="94"/>
      <c r="C9" s="94"/>
      <c r="D9" s="94"/>
      <c r="E9" s="36"/>
      <c r="F9" s="37"/>
      <c r="G9" s="37"/>
      <c r="H9" s="37"/>
      <c r="I9" s="37"/>
      <c r="J9" s="37"/>
      <c r="K9" s="39"/>
      <c r="L9" s="39"/>
      <c r="M9" s="56"/>
      <c r="N9" s="57"/>
      <c r="O9" s="56"/>
      <c r="P9" s="57"/>
      <c r="Q9" s="56"/>
      <c r="R9" s="57"/>
      <c r="S9" s="13"/>
      <c r="T9" s="13"/>
      <c r="U9" s="13"/>
      <c r="V9" s="13"/>
      <c r="W9" s="13"/>
      <c r="X9" s="13"/>
      <c r="Y9" s="13"/>
      <c r="Z9" s="13"/>
      <c r="AA9" s="97"/>
      <c r="AB9" s="98"/>
      <c r="AC9" s="56"/>
      <c r="AD9" s="57"/>
      <c r="AE9" s="56"/>
      <c r="AF9" s="57"/>
      <c r="AG9" s="56"/>
      <c r="AH9" s="57"/>
    </row>
    <row r="10" spans="2:34" ht="19" customHeight="1" x14ac:dyDescent="0.2">
      <c r="B10" s="94"/>
      <c r="C10" s="94"/>
      <c r="D10" s="94"/>
      <c r="E10" s="36"/>
      <c r="F10" s="37"/>
      <c r="G10" s="37"/>
      <c r="H10" s="37"/>
      <c r="I10" s="37"/>
      <c r="J10" s="37"/>
      <c r="K10" s="39"/>
      <c r="L10" s="39"/>
      <c r="M10" s="56"/>
      <c r="N10" s="57"/>
      <c r="O10" s="56"/>
      <c r="P10" s="57"/>
      <c r="Q10" s="56"/>
      <c r="R10" s="57"/>
      <c r="S10" s="13"/>
      <c r="T10" s="13"/>
      <c r="U10" s="13"/>
      <c r="V10" s="13"/>
      <c r="W10" s="13"/>
      <c r="X10" s="13"/>
      <c r="Y10" s="13"/>
      <c r="Z10" s="13"/>
      <c r="AA10" s="97"/>
      <c r="AB10" s="98"/>
      <c r="AC10" s="56"/>
      <c r="AD10" s="57"/>
      <c r="AE10" s="56"/>
      <c r="AF10" s="57"/>
      <c r="AG10" s="56"/>
      <c r="AH10" s="57"/>
    </row>
    <row r="11" spans="2:34" ht="19" customHeight="1" x14ac:dyDescent="0.2">
      <c r="B11" s="94"/>
      <c r="C11" s="94"/>
      <c r="D11" s="94"/>
      <c r="E11" s="37"/>
      <c r="F11" s="37"/>
      <c r="G11" s="37"/>
      <c r="H11" s="37"/>
      <c r="I11" s="37"/>
      <c r="J11" s="37"/>
      <c r="K11" s="39"/>
      <c r="L11" s="39"/>
      <c r="M11" s="56"/>
      <c r="N11" s="57"/>
      <c r="O11" s="56"/>
      <c r="P11" s="57"/>
      <c r="Q11" s="56"/>
      <c r="R11" s="57"/>
      <c r="S11" s="13"/>
      <c r="T11" s="13"/>
      <c r="U11" s="13"/>
      <c r="V11" s="13"/>
      <c r="W11" s="13"/>
      <c r="X11" s="13"/>
      <c r="Y11" s="13"/>
      <c r="Z11" s="13"/>
      <c r="AA11" s="97"/>
      <c r="AB11" s="98"/>
      <c r="AC11" s="56"/>
      <c r="AD11" s="57"/>
      <c r="AE11" s="56"/>
      <c r="AF11" s="57"/>
      <c r="AG11" s="56"/>
      <c r="AH11" s="57"/>
    </row>
    <row r="12" spans="2:34" ht="19" customHeight="1" x14ac:dyDescent="0.2">
      <c r="B12" s="94"/>
      <c r="C12" s="94"/>
      <c r="D12" s="94"/>
      <c r="E12" s="37"/>
      <c r="F12" s="37"/>
      <c r="G12" s="37"/>
      <c r="H12" s="37"/>
      <c r="I12" s="37"/>
      <c r="J12" s="37"/>
      <c r="K12" s="39"/>
      <c r="L12" s="39"/>
      <c r="M12" s="56"/>
      <c r="N12" s="57"/>
      <c r="O12" s="56"/>
      <c r="P12" s="57"/>
      <c r="Q12" s="56"/>
      <c r="R12" s="57"/>
      <c r="S12" s="13"/>
      <c r="T12" s="13"/>
      <c r="U12" s="13"/>
      <c r="V12" s="13"/>
      <c r="W12" s="13"/>
      <c r="X12" s="13"/>
      <c r="Y12" s="13"/>
      <c r="Z12" s="13"/>
      <c r="AA12" s="97"/>
      <c r="AB12" s="98"/>
      <c r="AC12" s="56"/>
      <c r="AD12" s="57"/>
      <c r="AE12" s="56"/>
      <c r="AF12" s="57"/>
      <c r="AG12" s="56"/>
      <c r="AH12" s="57"/>
    </row>
    <row r="13" spans="2:34" ht="19" customHeight="1" x14ac:dyDescent="0.2">
      <c r="B13" s="94"/>
      <c r="C13" s="94"/>
      <c r="D13" s="94"/>
      <c r="E13" s="37"/>
      <c r="F13" s="37"/>
      <c r="G13" s="37"/>
      <c r="H13" s="37"/>
      <c r="I13" s="37"/>
      <c r="J13" s="37"/>
      <c r="K13" s="39"/>
      <c r="L13" s="39"/>
      <c r="M13" s="58"/>
      <c r="N13" s="59"/>
      <c r="O13" s="58"/>
      <c r="P13" s="59"/>
      <c r="Q13" s="58"/>
      <c r="R13" s="59"/>
      <c r="S13" s="13"/>
      <c r="T13" s="13"/>
      <c r="U13" s="13"/>
      <c r="V13" s="13"/>
      <c r="W13" s="13"/>
      <c r="X13" s="13"/>
      <c r="Y13" s="13"/>
      <c r="Z13" s="13"/>
      <c r="AA13" s="99"/>
      <c r="AB13" s="100"/>
      <c r="AC13" s="58"/>
      <c r="AD13" s="59"/>
      <c r="AE13" s="58"/>
      <c r="AF13" s="59"/>
      <c r="AG13" s="58"/>
      <c r="AH13" s="59"/>
    </row>
    <row r="14" spans="2:34" ht="16" customHeight="1" x14ac:dyDescent="0.2">
      <c r="B14" s="94" t="s">
        <v>26</v>
      </c>
      <c r="C14" s="94"/>
      <c r="D14" s="94"/>
      <c r="E14" s="36" t="s">
        <v>49</v>
      </c>
      <c r="F14" s="37"/>
      <c r="G14" s="37"/>
      <c r="H14" s="37"/>
      <c r="I14" s="37"/>
      <c r="J14" s="37"/>
      <c r="K14" s="38" t="s">
        <v>38</v>
      </c>
      <c r="L14" s="39"/>
      <c r="M14" s="38" t="s">
        <v>39</v>
      </c>
      <c r="N14" s="39"/>
      <c r="O14" s="61" t="s">
        <v>40</v>
      </c>
      <c r="P14" s="62"/>
      <c r="Q14" s="61" t="s">
        <v>41</v>
      </c>
      <c r="R14" s="62"/>
      <c r="S14" s="12" t="s">
        <v>45</v>
      </c>
      <c r="T14" s="13"/>
      <c r="U14" s="13"/>
      <c r="V14" s="13"/>
      <c r="W14" s="13"/>
      <c r="X14" s="13"/>
      <c r="Y14" s="13"/>
      <c r="Z14" s="13"/>
      <c r="AA14" s="14">
        <v>76</v>
      </c>
      <c r="AB14" s="15"/>
      <c r="AC14" s="14">
        <v>26</v>
      </c>
      <c r="AD14" s="15"/>
      <c r="AE14" s="107">
        <v>0</v>
      </c>
      <c r="AF14" s="108"/>
      <c r="AG14" s="107">
        <v>1</v>
      </c>
      <c r="AH14" s="108"/>
    </row>
    <row r="15" spans="2:34" ht="16" customHeight="1" x14ac:dyDescent="0.2">
      <c r="B15" s="94"/>
      <c r="C15" s="94"/>
      <c r="D15" s="94"/>
      <c r="E15" s="36"/>
      <c r="F15" s="37"/>
      <c r="G15" s="37"/>
      <c r="H15" s="37"/>
      <c r="I15" s="37"/>
      <c r="J15" s="37"/>
      <c r="K15" s="39"/>
      <c r="L15" s="39"/>
      <c r="M15" s="39"/>
      <c r="N15" s="39"/>
      <c r="O15" s="62"/>
      <c r="P15" s="62"/>
      <c r="Q15" s="62"/>
      <c r="R15" s="62"/>
      <c r="S15" s="13"/>
      <c r="T15" s="13"/>
      <c r="U15" s="13"/>
      <c r="V15" s="13"/>
      <c r="W15" s="13"/>
      <c r="X15" s="13"/>
      <c r="Y15" s="13"/>
      <c r="Z15" s="13"/>
      <c r="AA15" s="16"/>
      <c r="AB15" s="17"/>
      <c r="AC15" s="16"/>
      <c r="AD15" s="17"/>
      <c r="AE15" s="109"/>
      <c r="AF15" s="110"/>
      <c r="AG15" s="109"/>
      <c r="AH15" s="110"/>
    </row>
    <row r="16" spans="2:34" ht="16" customHeight="1" x14ac:dyDescent="0.2">
      <c r="B16" s="94"/>
      <c r="C16" s="94"/>
      <c r="D16" s="94"/>
      <c r="E16" s="36"/>
      <c r="F16" s="37"/>
      <c r="G16" s="37"/>
      <c r="H16" s="37"/>
      <c r="I16" s="37"/>
      <c r="J16" s="37"/>
      <c r="K16" s="39"/>
      <c r="L16" s="39"/>
      <c r="M16" s="39"/>
      <c r="N16" s="39"/>
      <c r="O16" s="62"/>
      <c r="P16" s="62"/>
      <c r="Q16" s="62"/>
      <c r="R16" s="62"/>
      <c r="S16" s="13"/>
      <c r="T16" s="13"/>
      <c r="U16" s="13"/>
      <c r="V16" s="13"/>
      <c r="W16" s="13"/>
      <c r="X16" s="13"/>
      <c r="Y16" s="13"/>
      <c r="Z16" s="13"/>
      <c r="AA16" s="16"/>
      <c r="AB16" s="17"/>
      <c r="AC16" s="16"/>
      <c r="AD16" s="17"/>
      <c r="AE16" s="109"/>
      <c r="AF16" s="110"/>
      <c r="AG16" s="109"/>
      <c r="AH16" s="110"/>
    </row>
    <row r="17" spans="2:34" ht="16" customHeight="1" x14ac:dyDescent="0.2">
      <c r="B17" s="94"/>
      <c r="C17" s="94"/>
      <c r="D17" s="94"/>
      <c r="E17" s="36"/>
      <c r="F17" s="37"/>
      <c r="G17" s="37"/>
      <c r="H17" s="37"/>
      <c r="I17" s="37"/>
      <c r="J17" s="37"/>
      <c r="K17" s="39"/>
      <c r="L17" s="39"/>
      <c r="M17" s="39"/>
      <c r="N17" s="39"/>
      <c r="O17" s="62"/>
      <c r="P17" s="62"/>
      <c r="Q17" s="62"/>
      <c r="R17" s="62"/>
      <c r="S17" s="13"/>
      <c r="T17" s="13"/>
      <c r="U17" s="13"/>
      <c r="V17" s="13"/>
      <c r="W17" s="13"/>
      <c r="X17" s="13"/>
      <c r="Y17" s="13"/>
      <c r="Z17" s="13"/>
      <c r="AA17" s="16"/>
      <c r="AB17" s="17"/>
      <c r="AC17" s="16"/>
      <c r="AD17" s="17"/>
      <c r="AE17" s="109"/>
      <c r="AF17" s="110"/>
      <c r="AG17" s="109"/>
      <c r="AH17" s="110"/>
    </row>
    <row r="18" spans="2:34" ht="16" customHeight="1" x14ac:dyDescent="0.2">
      <c r="B18" s="94"/>
      <c r="C18" s="94"/>
      <c r="D18" s="94"/>
      <c r="E18" s="36"/>
      <c r="F18" s="37"/>
      <c r="G18" s="37"/>
      <c r="H18" s="37"/>
      <c r="I18" s="37"/>
      <c r="J18" s="37"/>
      <c r="K18" s="39"/>
      <c r="L18" s="39"/>
      <c r="M18" s="39"/>
      <c r="N18" s="39"/>
      <c r="O18" s="62"/>
      <c r="P18" s="62"/>
      <c r="Q18" s="62"/>
      <c r="R18" s="62"/>
      <c r="S18" s="13"/>
      <c r="T18" s="13"/>
      <c r="U18" s="13"/>
      <c r="V18" s="13"/>
      <c r="W18" s="13"/>
      <c r="X18" s="13"/>
      <c r="Y18" s="13"/>
      <c r="Z18" s="13"/>
      <c r="AA18" s="16"/>
      <c r="AB18" s="17"/>
      <c r="AC18" s="16"/>
      <c r="AD18" s="17"/>
      <c r="AE18" s="109"/>
      <c r="AF18" s="110"/>
      <c r="AG18" s="109"/>
      <c r="AH18" s="110"/>
    </row>
    <row r="19" spans="2:34" ht="16" customHeight="1" x14ac:dyDescent="0.2">
      <c r="B19" s="94"/>
      <c r="C19" s="94"/>
      <c r="D19" s="94"/>
      <c r="E19" s="37"/>
      <c r="F19" s="37"/>
      <c r="G19" s="37"/>
      <c r="H19" s="37"/>
      <c r="I19" s="37"/>
      <c r="J19" s="37"/>
      <c r="K19" s="39"/>
      <c r="L19" s="39"/>
      <c r="M19" s="39"/>
      <c r="N19" s="39"/>
      <c r="O19" s="62"/>
      <c r="P19" s="62"/>
      <c r="Q19" s="62"/>
      <c r="R19" s="62"/>
      <c r="S19" s="13"/>
      <c r="T19" s="13"/>
      <c r="U19" s="13"/>
      <c r="V19" s="13"/>
      <c r="W19" s="13"/>
      <c r="X19" s="13"/>
      <c r="Y19" s="13"/>
      <c r="Z19" s="13"/>
      <c r="AA19" s="16"/>
      <c r="AB19" s="17"/>
      <c r="AC19" s="16"/>
      <c r="AD19" s="17"/>
      <c r="AE19" s="109"/>
      <c r="AF19" s="110"/>
      <c r="AG19" s="109"/>
      <c r="AH19" s="110"/>
    </row>
    <row r="20" spans="2:34" ht="16" customHeight="1" x14ac:dyDescent="0.2">
      <c r="B20" s="94"/>
      <c r="C20" s="94"/>
      <c r="D20" s="94"/>
      <c r="E20" s="37"/>
      <c r="F20" s="37"/>
      <c r="G20" s="37"/>
      <c r="H20" s="37"/>
      <c r="I20" s="37"/>
      <c r="J20" s="37"/>
      <c r="K20" s="39"/>
      <c r="L20" s="39"/>
      <c r="M20" s="39"/>
      <c r="N20" s="39"/>
      <c r="O20" s="62"/>
      <c r="P20" s="62"/>
      <c r="Q20" s="62"/>
      <c r="R20" s="62"/>
      <c r="S20" s="13"/>
      <c r="T20" s="13"/>
      <c r="U20" s="13"/>
      <c r="V20" s="13"/>
      <c r="W20" s="13"/>
      <c r="X20" s="13"/>
      <c r="Y20" s="13"/>
      <c r="Z20" s="13"/>
      <c r="AA20" s="16"/>
      <c r="AB20" s="17"/>
      <c r="AC20" s="16"/>
      <c r="AD20" s="17"/>
      <c r="AE20" s="109"/>
      <c r="AF20" s="110"/>
      <c r="AG20" s="109"/>
      <c r="AH20" s="110"/>
    </row>
    <row r="21" spans="2:34" ht="16" customHeight="1" x14ac:dyDescent="0.2">
      <c r="B21" s="94"/>
      <c r="C21" s="94"/>
      <c r="D21" s="94"/>
      <c r="E21" s="37"/>
      <c r="F21" s="37"/>
      <c r="G21" s="37"/>
      <c r="H21" s="37"/>
      <c r="I21" s="37"/>
      <c r="J21" s="37"/>
      <c r="K21" s="39"/>
      <c r="L21" s="39"/>
      <c r="M21" s="39"/>
      <c r="N21" s="39"/>
      <c r="O21" s="62"/>
      <c r="P21" s="62"/>
      <c r="Q21" s="62"/>
      <c r="R21" s="62"/>
      <c r="S21" s="13"/>
      <c r="T21" s="13"/>
      <c r="U21" s="13"/>
      <c r="V21" s="13"/>
      <c r="W21" s="13"/>
      <c r="X21" s="13"/>
      <c r="Y21" s="13"/>
      <c r="Z21" s="13"/>
      <c r="AA21" s="18"/>
      <c r="AB21" s="19"/>
      <c r="AC21" s="18"/>
      <c r="AD21" s="19"/>
      <c r="AE21" s="111"/>
      <c r="AF21" s="112"/>
      <c r="AG21" s="111"/>
      <c r="AH21" s="112"/>
    </row>
    <row r="22" spans="2:34" ht="16" customHeight="1" x14ac:dyDescent="0.2">
      <c r="B22" s="94" t="s">
        <v>27</v>
      </c>
      <c r="C22" s="94"/>
      <c r="D22" s="94"/>
      <c r="E22" s="36" t="s">
        <v>47</v>
      </c>
      <c r="F22" s="37"/>
      <c r="G22" s="37"/>
      <c r="H22" s="37"/>
      <c r="I22" s="37"/>
      <c r="J22" s="37"/>
      <c r="K22" s="38" t="s">
        <v>42</v>
      </c>
      <c r="L22" s="39"/>
      <c r="M22" s="38" t="s">
        <v>43</v>
      </c>
      <c r="N22" s="39"/>
      <c r="O22" s="6"/>
      <c r="P22" s="7"/>
      <c r="Q22" s="6"/>
      <c r="R22" s="7"/>
      <c r="S22" s="12" t="s">
        <v>46</v>
      </c>
      <c r="T22" s="13"/>
      <c r="U22" s="13"/>
      <c r="V22" s="13"/>
      <c r="W22" s="13"/>
      <c r="X22" s="13"/>
      <c r="Y22" s="13"/>
      <c r="Z22" s="13"/>
      <c r="AA22" s="14">
        <v>100</v>
      </c>
      <c r="AB22" s="15"/>
      <c r="AC22" s="95">
        <v>0.9</v>
      </c>
      <c r="AD22" s="96"/>
      <c r="AE22" s="54"/>
      <c r="AF22" s="55"/>
      <c r="AG22" s="54"/>
      <c r="AH22" s="55"/>
    </row>
    <row r="23" spans="2:34" ht="16" customHeight="1" x14ac:dyDescent="0.2">
      <c r="B23" s="94"/>
      <c r="C23" s="94"/>
      <c r="D23" s="94"/>
      <c r="E23" s="36"/>
      <c r="F23" s="37"/>
      <c r="G23" s="37"/>
      <c r="H23" s="37"/>
      <c r="I23" s="37"/>
      <c r="J23" s="37"/>
      <c r="K23" s="39"/>
      <c r="L23" s="39"/>
      <c r="M23" s="39"/>
      <c r="N23" s="39"/>
      <c r="O23" s="8"/>
      <c r="P23" s="9"/>
      <c r="Q23" s="8"/>
      <c r="R23" s="9"/>
      <c r="S23" s="13"/>
      <c r="T23" s="13"/>
      <c r="U23" s="13"/>
      <c r="V23" s="13"/>
      <c r="W23" s="13"/>
      <c r="X23" s="13"/>
      <c r="Y23" s="13"/>
      <c r="Z23" s="13"/>
      <c r="AA23" s="16"/>
      <c r="AB23" s="17"/>
      <c r="AC23" s="97"/>
      <c r="AD23" s="98"/>
      <c r="AE23" s="56"/>
      <c r="AF23" s="57"/>
      <c r="AG23" s="56"/>
      <c r="AH23" s="57"/>
    </row>
    <row r="24" spans="2:34" ht="16" customHeight="1" x14ac:dyDescent="0.2">
      <c r="B24" s="94"/>
      <c r="C24" s="94"/>
      <c r="D24" s="94"/>
      <c r="E24" s="36"/>
      <c r="F24" s="37"/>
      <c r="G24" s="37"/>
      <c r="H24" s="37"/>
      <c r="I24" s="37"/>
      <c r="J24" s="37"/>
      <c r="K24" s="39"/>
      <c r="L24" s="39"/>
      <c r="M24" s="39"/>
      <c r="N24" s="39"/>
      <c r="O24" s="8"/>
      <c r="P24" s="9"/>
      <c r="Q24" s="8"/>
      <c r="R24" s="9"/>
      <c r="S24" s="13"/>
      <c r="T24" s="13"/>
      <c r="U24" s="13"/>
      <c r="V24" s="13"/>
      <c r="W24" s="13"/>
      <c r="X24" s="13"/>
      <c r="Y24" s="13"/>
      <c r="Z24" s="13"/>
      <c r="AA24" s="16"/>
      <c r="AB24" s="17"/>
      <c r="AC24" s="97"/>
      <c r="AD24" s="98"/>
      <c r="AE24" s="56"/>
      <c r="AF24" s="57"/>
      <c r="AG24" s="56"/>
      <c r="AH24" s="57"/>
    </row>
    <row r="25" spans="2:34" ht="16" customHeight="1" x14ac:dyDescent="0.2">
      <c r="B25" s="94"/>
      <c r="C25" s="94"/>
      <c r="D25" s="94"/>
      <c r="E25" s="36"/>
      <c r="F25" s="37"/>
      <c r="G25" s="37"/>
      <c r="H25" s="37"/>
      <c r="I25" s="37"/>
      <c r="J25" s="37"/>
      <c r="K25" s="39"/>
      <c r="L25" s="39"/>
      <c r="M25" s="39"/>
      <c r="N25" s="39"/>
      <c r="O25" s="8"/>
      <c r="P25" s="9"/>
      <c r="Q25" s="8"/>
      <c r="R25" s="9"/>
      <c r="S25" s="13"/>
      <c r="T25" s="13"/>
      <c r="U25" s="13"/>
      <c r="V25" s="13"/>
      <c r="W25" s="13"/>
      <c r="X25" s="13"/>
      <c r="Y25" s="13"/>
      <c r="Z25" s="13"/>
      <c r="AA25" s="16"/>
      <c r="AB25" s="17"/>
      <c r="AC25" s="97"/>
      <c r="AD25" s="98"/>
      <c r="AE25" s="56"/>
      <c r="AF25" s="57"/>
      <c r="AG25" s="56"/>
      <c r="AH25" s="57"/>
    </row>
    <row r="26" spans="2:34" ht="16" customHeight="1" x14ac:dyDescent="0.2">
      <c r="B26" s="94"/>
      <c r="C26" s="94"/>
      <c r="D26" s="94"/>
      <c r="E26" s="36"/>
      <c r="F26" s="37"/>
      <c r="G26" s="37"/>
      <c r="H26" s="37"/>
      <c r="I26" s="37"/>
      <c r="J26" s="37"/>
      <c r="K26" s="39"/>
      <c r="L26" s="39"/>
      <c r="M26" s="39"/>
      <c r="N26" s="39"/>
      <c r="O26" s="8"/>
      <c r="P26" s="9"/>
      <c r="Q26" s="8"/>
      <c r="R26" s="9"/>
      <c r="S26" s="13"/>
      <c r="T26" s="13"/>
      <c r="U26" s="13"/>
      <c r="V26" s="13"/>
      <c r="W26" s="13"/>
      <c r="X26" s="13"/>
      <c r="Y26" s="13"/>
      <c r="Z26" s="13"/>
      <c r="AA26" s="16"/>
      <c r="AB26" s="17"/>
      <c r="AC26" s="97"/>
      <c r="AD26" s="98"/>
      <c r="AE26" s="56"/>
      <c r="AF26" s="57"/>
      <c r="AG26" s="56"/>
      <c r="AH26" s="57"/>
    </row>
    <row r="27" spans="2:34" ht="16" customHeight="1" x14ac:dyDescent="0.2">
      <c r="B27" s="94"/>
      <c r="C27" s="94"/>
      <c r="D27" s="94"/>
      <c r="E27" s="37"/>
      <c r="F27" s="37"/>
      <c r="G27" s="37"/>
      <c r="H27" s="37"/>
      <c r="I27" s="37"/>
      <c r="J27" s="37"/>
      <c r="K27" s="39"/>
      <c r="L27" s="39"/>
      <c r="M27" s="39"/>
      <c r="N27" s="39"/>
      <c r="O27" s="8"/>
      <c r="P27" s="9"/>
      <c r="Q27" s="8"/>
      <c r="R27" s="9"/>
      <c r="S27" s="13"/>
      <c r="T27" s="13"/>
      <c r="U27" s="13"/>
      <c r="V27" s="13"/>
      <c r="W27" s="13"/>
      <c r="X27" s="13"/>
      <c r="Y27" s="13"/>
      <c r="Z27" s="13"/>
      <c r="AA27" s="16"/>
      <c r="AB27" s="17"/>
      <c r="AC27" s="97"/>
      <c r="AD27" s="98"/>
      <c r="AE27" s="56"/>
      <c r="AF27" s="57"/>
      <c r="AG27" s="56"/>
      <c r="AH27" s="57"/>
    </row>
    <row r="28" spans="2:34" ht="16" customHeight="1" x14ac:dyDescent="0.2">
      <c r="B28" s="94"/>
      <c r="C28" s="94"/>
      <c r="D28" s="94"/>
      <c r="E28" s="37"/>
      <c r="F28" s="37"/>
      <c r="G28" s="37"/>
      <c r="H28" s="37"/>
      <c r="I28" s="37"/>
      <c r="J28" s="37"/>
      <c r="K28" s="39"/>
      <c r="L28" s="39"/>
      <c r="M28" s="39"/>
      <c r="N28" s="39"/>
      <c r="O28" s="8"/>
      <c r="P28" s="9"/>
      <c r="Q28" s="8"/>
      <c r="R28" s="9"/>
      <c r="S28" s="13"/>
      <c r="T28" s="13"/>
      <c r="U28" s="13"/>
      <c r="V28" s="13"/>
      <c r="W28" s="13"/>
      <c r="X28" s="13"/>
      <c r="Y28" s="13"/>
      <c r="Z28" s="13"/>
      <c r="AA28" s="16"/>
      <c r="AB28" s="17"/>
      <c r="AC28" s="97"/>
      <c r="AD28" s="98"/>
      <c r="AE28" s="56"/>
      <c r="AF28" s="57"/>
      <c r="AG28" s="56"/>
      <c r="AH28" s="57"/>
    </row>
    <row r="29" spans="2:34" ht="16" customHeight="1" x14ac:dyDescent="0.2">
      <c r="B29" s="94"/>
      <c r="C29" s="94"/>
      <c r="D29" s="94"/>
      <c r="E29" s="37"/>
      <c r="F29" s="37"/>
      <c r="G29" s="37"/>
      <c r="H29" s="37"/>
      <c r="I29" s="37"/>
      <c r="J29" s="37"/>
      <c r="K29" s="39"/>
      <c r="L29" s="39"/>
      <c r="M29" s="39"/>
      <c r="N29" s="39"/>
      <c r="O29" s="10"/>
      <c r="P29" s="11"/>
      <c r="Q29" s="10"/>
      <c r="R29" s="11"/>
      <c r="S29" s="13"/>
      <c r="T29" s="13"/>
      <c r="U29" s="13"/>
      <c r="V29" s="13"/>
      <c r="W29" s="13"/>
      <c r="X29" s="13"/>
      <c r="Y29" s="13"/>
      <c r="Z29" s="13"/>
      <c r="AA29" s="18"/>
      <c r="AB29" s="19"/>
      <c r="AC29" s="99"/>
      <c r="AD29" s="100"/>
      <c r="AE29" s="58"/>
      <c r="AF29" s="59"/>
      <c r="AG29" s="58"/>
      <c r="AH29" s="59"/>
    </row>
    <row r="30" spans="2:34" ht="19" customHeight="1" x14ac:dyDescent="0.2">
      <c r="B30" s="35" t="s">
        <v>28</v>
      </c>
      <c r="C30" s="35"/>
      <c r="D30" s="35"/>
      <c r="E30" s="36" t="s">
        <v>50</v>
      </c>
      <c r="F30" s="37"/>
      <c r="G30" s="37"/>
      <c r="H30" s="37"/>
      <c r="I30" s="37"/>
      <c r="J30" s="37"/>
      <c r="K30" s="38" t="s">
        <v>51</v>
      </c>
      <c r="L30" s="39"/>
      <c r="M30" s="38" t="s">
        <v>52</v>
      </c>
      <c r="N30" s="39"/>
      <c r="O30" s="38" t="s">
        <v>53</v>
      </c>
      <c r="P30" s="39"/>
      <c r="Q30" s="38" t="s">
        <v>54</v>
      </c>
      <c r="R30" s="39"/>
      <c r="S30" s="12" t="s">
        <v>55</v>
      </c>
      <c r="T30" s="13"/>
      <c r="U30" s="13"/>
      <c r="V30" s="13"/>
      <c r="W30" s="13"/>
      <c r="X30" s="13"/>
      <c r="Y30" s="13"/>
      <c r="Z30" s="13"/>
      <c r="AA30" s="14">
        <v>1</v>
      </c>
      <c r="AB30" s="15"/>
      <c r="AC30" s="14">
        <v>30</v>
      </c>
      <c r="AD30" s="15"/>
      <c r="AE30" s="76" t="s">
        <v>69</v>
      </c>
      <c r="AF30" s="77"/>
      <c r="AG30" s="76" t="s">
        <v>70</v>
      </c>
      <c r="AH30" s="77"/>
    </row>
    <row r="31" spans="2:34" ht="19" customHeight="1" x14ac:dyDescent="0.2">
      <c r="B31" s="35"/>
      <c r="C31" s="35"/>
      <c r="D31" s="35"/>
      <c r="E31" s="36"/>
      <c r="F31" s="37"/>
      <c r="G31" s="37"/>
      <c r="H31" s="37"/>
      <c r="I31" s="37"/>
      <c r="J31" s="37"/>
      <c r="K31" s="39"/>
      <c r="L31" s="39"/>
      <c r="M31" s="39"/>
      <c r="N31" s="39"/>
      <c r="O31" s="39"/>
      <c r="P31" s="39"/>
      <c r="Q31" s="39"/>
      <c r="R31" s="39"/>
      <c r="S31" s="13"/>
      <c r="T31" s="13"/>
      <c r="U31" s="13"/>
      <c r="V31" s="13"/>
      <c r="W31" s="13"/>
      <c r="X31" s="13"/>
      <c r="Y31" s="13"/>
      <c r="Z31" s="13"/>
      <c r="AA31" s="16"/>
      <c r="AB31" s="17"/>
      <c r="AC31" s="16"/>
      <c r="AD31" s="17"/>
      <c r="AE31" s="78"/>
      <c r="AF31" s="79"/>
      <c r="AG31" s="78"/>
      <c r="AH31" s="79"/>
    </row>
    <row r="32" spans="2:34" ht="19" customHeight="1" x14ac:dyDescent="0.2">
      <c r="B32" s="35"/>
      <c r="C32" s="35"/>
      <c r="D32" s="35"/>
      <c r="E32" s="36"/>
      <c r="F32" s="37"/>
      <c r="G32" s="37"/>
      <c r="H32" s="37"/>
      <c r="I32" s="37"/>
      <c r="J32" s="37"/>
      <c r="K32" s="39"/>
      <c r="L32" s="39"/>
      <c r="M32" s="39"/>
      <c r="N32" s="39"/>
      <c r="O32" s="39"/>
      <c r="P32" s="39"/>
      <c r="Q32" s="39"/>
      <c r="R32" s="39"/>
      <c r="S32" s="13"/>
      <c r="T32" s="13"/>
      <c r="U32" s="13"/>
      <c r="V32" s="13"/>
      <c r="W32" s="13"/>
      <c r="X32" s="13"/>
      <c r="Y32" s="13"/>
      <c r="Z32" s="13"/>
      <c r="AA32" s="16"/>
      <c r="AB32" s="17"/>
      <c r="AC32" s="16"/>
      <c r="AD32" s="17"/>
      <c r="AE32" s="78"/>
      <c r="AF32" s="79"/>
      <c r="AG32" s="78"/>
      <c r="AH32" s="79"/>
    </row>
    <row r="33" spans="2:34" ht="19" customHeight="1" x14ac:dyDescent="0.2">
      <c r="B33" s="35"/>
      <c r="C33" s="35"/>
      <c r="D33" s="35"/>
      <c r="E33" s="36"/>
      <c r="F33" s="37"/>
      <c r="G33" s="37"/>
      <c r="H33" s="37"/>
      <c r="I33" s="37"/>
      <c r="J33" s="37"/>
      <c r="K33" s="39"/>
      <c r="L33" s="39"/>
      <c r="M33" s="39"/>
      <c r="N33" s="39"/>
      <c r="O33" s="39"/>
      <c r="P33" s="39"/>
      <c r="Q33" s="39"/>
      <c r="R33" s="39"/>
      <c r="S33" s="13"/>
      <c r="T33" s="13"/>
      <c r="U33" s="13"/>
      <c r="V33" s="13"/>
      <c r="W33" s="13"/>
      <c r="X33" s="13"/>
      <c r="Y33" s="13"/>
      <c r="Z33" s="13"/>
      <c r="AA33" s="16"/>
      <c r="AB33" s="17"/>
      <c r="AC33" s="16"/>
      <c r="AD33" s="17"/>
      <c r="AE33" s="78"/>
      <c r="AF33" s="79"/>
      <c r="AG33" s="78"/>
      <c r="AH33" s="79"/>
    </row>
    <row r="34" spans="2:34" ht="19" customHeight="1" x14ac:dyDescent="0.2">
      <c r="B34" s="35"/>
      <c r="C34" s="35"/>
      <c r="D34" s="35"/>
      <c r="E34" s="36"/>
      <c r="F34" s="37"/>
      <c r="G34" s="37"/>
      <c r="H34" s="37"/>
      <c r="I34" s="37"/>
      <c r="J34" s="37"/>
      <c r="K34" s="39"/>
      <c r="L34" s="39"/>
      <c r="M34" s="39"/>
      <c r="N34" s="39"/>
      <c r="O34" s="39"/>
      <c r="P34" s="39"/>
      <c r="Q34" s="39"/>
      <c r="R34" s="39"/>
      <c r="S34" s="13"/>
      <c r="T34" s="13"/>
      <c r="U34" s="13"/>
      <c r="V34" s="13"/>
      <c r="W34" s="13"/>
      <c r="X34" s="13"/>
      <c r="Y34" s="13"/>
      <c r="Z34" s="13"/>
      <c r="AA34" s="16"/>
      <c r="AB34" s="17"/>
      <c r="AC34" s="16"/>
      <c r="AD34" s="17"/>
      <c r="AE34" s="78"/>
      <c r="AF34" s="79"/>
      <c r="AG34" s="78"/>
      <c r="AH34" s="79"/>
    </row>
    <row r="35" spans="2:34" ht="19" customHeight="1" x14ac:dyDescent="0.2">
      <c r="B35" s="35"/>
      <c r="C35" s="35"/>
      <c r="D35" s="35"/>
      <c r="E35" s="36"/>
      <c r="F35" s="37"/>
      <c r="G35" s="37"/>
      <c r="H35" s="37"/>
      <c r="I35" s="37"/>
      <c r="J35" s="37"/>
      <c r="K35" s="39"/>
      <c r="L35" s="39"/>
      <c r="M35" s="39"/>
      <c r="N35" s="39"/>
      <c r="O35" s="39"/>
      <c r="P35" s="39"/>
      <c r="Q35" s="39"/>
      <c r="R35" s="39"/>
      <c r="S35" s="13"/>
      <c r="T35" s="13"/>
      <c r="U35" s="13"/>
      <c r="V35" s="13"/>
      <c r="W35" s="13"/>
      <c r="X35" s="13"/>
      <c r="Y35" s="13"/>
      <c r="Z35" s="13"/>
      <c r="AA35" s="16"/>
      <c r="AB35" s="17"/>
      <c r="AC35" s="16"/>
      <c r="AD35" s="17"/>
      <c r="AE35" s="78"/>
      <c r="AF35" s="79"/>
      <c r="AG35" s="78"/>
      <c r="AH35" s="79"/>
    </row>
    <row r="36" spans="2:34" ht="19" customHeight="1" x14ac:dyDescent="0.2">
      <c r="B36" s="35"/>
      <c r="C36" s="35"/>
      <c r="D36" s="35"/>
      <c r="E36" s="37"/>
      <c r="F36" s="37"/>
      <c r="G36" s="37"/>
      <c r="H36" s="37"/>
      <c r="I36" s="37"/>
      <c r="J36" s="37"/>
      <c r="K36" s="39"/>
      <c r="L36" s="39"/>
      <c r="M36" s="39"/>
      <c r="N36" s="39"/>
      <c r="O36" s="39"/>
      <c r="P36" s="39"/>
      <c r="Q36" s="39"/>
      <c r="R36" s="39"/>
      <c r="S36" s="13"/>
      <c r="T36" s="13"/>
      <c r="U36" s="13"/>
      <c r="V36" s="13"/>
      <c r="W36" s="13"/>
      <c r="X36" s="13"/>
      <c r="Y36" s="13"/>
      <c r="Z36" s="13"/>
      <c r="AA36" s="16"/>
      <c r="AB36" s="17"/>
      <c r="AC36" s="16"/>
      <c r="AD36" s="17"/>
      <c r="AE36" s="78"/>
      <c r="AF36" s="79"/>
      <c r="AG36" s="78"/>
      <c r="AH36" s="79"/>
    </row>
    <row r="37" spans="2:34" ht="19" customHeight="1" x14ac:dyDescent="0.2">
      <c r="B37" s="35"/>
      <c r="C37" s="35"/>
      <c r="D37" s="35"/>
      <c r="E37" s="37"/>
      <c r="F37" s="37"/>
      <c r="G37" s="37"/>
      <c r="H37" s="37"/>
      <c r="I37" s="37"/>
      <c r="J37" s="37"/>
      <c r="K37" s="39"/>
      <c r="L37" s="39"/>
      <c r="M37" s="39"/>
      <c r="N37" s="39"/>
      <c r="O37" s="39"/>
      <c r="P37" s="39"/>
      <c r="Q37" s="39"/>
      <c r="R37" s="39"/>
      <c r="S37" s="13"/>
      <c r="T37" s="13"/>
      <c r="U37" s="13"/>
      <c r="V37" s="13"/>
      <c r="W37" s="13"/>
      <c r="X37" s="13"/>
      <c r="Y37" s="13"/>
      <c r="Z37" s="13"/>
      <c r="AA37" s="16"/>
      <c r="AB37" s="17"/>
      <c r="AC37" s="16"/>
      <c r="AD37" s="17"/>
      <c r="AE37" s="78"/>
      <c r="AF37" s="79"/>
      <c r="AG37" s="78"/>
      <c r="AH37" s="79"/>
    </row>
    <row r="38" spans="2:34" ht="19" customHeight="1" x14ac:dyDescent="0.2">
      <c r="B38" s="35"/>
      <c r="C38" s="35"/>
      <c r="D38" s="35"/>
      <c r="E38" s="37"/>
      <c r="F38" s="37"/>
      <c r="G38" s="37"/>
      <c r="H38" s="37"/>
      <c r="I38" s="37"/>
      <c r="J38" s="37"/>
      <c r="K38" s="39"/>
      <c r="L38" s="39"/>
      <c r="M38" s="39"/>
      <c r="N38" s="39"/>
      <c r="O38" s="39"/>
      <c r="P38" s="39"/>
      <c r="Q38" s="39"/>
      <c r="R38" s="39"/>
      <c r="S38" s="13"/>
      <c r="T38" s="13"/>
      <c r="U38" s="13"/>
      <c r="V38" s="13"/>
      <c r="W38" s="13"/>
      <c r="X38" s="13"/>
      <c r="Y38" s="13"/>
      <c r="Z38" s="13"/>
      <c r="AA38" s="18"/>
      <c r="AB38" s="19"/>
      <c r="AC38" s="18"/>
      <c r="AD38" s="19"/>
      <c r="AE38" s="80"/>
      <c r="AF38" s="81"/>
      <c r="AG38" s="80"/>
      <c r="AH38" s="81"/>
    </row>
    <row r="39" spans="2:34" ht="19" customHeight="1" x14ac:dyDescent="0.2">
      <c r="B39" s="35" t="s">
        <v>29</v>
      </c>
      <c r="C39" s="35"/>
      <c r="D39" s="35"/>
      <c r="E39" s="36" t="s">
        <v>56</v>
      </c>
      <c r="F39" s="37"/>
      <c r="G39" s="37"/>
      <c r="H39" s="37"/>
      <c r="I39" s="37"/>
      <c r="J39" s="37"/>
      <c r="K39" s="60" t="s">
        <v>61</v>
      </c>
      <c r="L39" s="39"/>
      <c r="M39" s="61" t="s">
        <v>62</v>
      </c>
      <c r="N39" s="62"/>
      <c r="O39" s="6"/>
      <c r="P39" s="7"/>
      <c r="Q39" s="6"/>
      <c r="R39" s="7"/>
      <c r="S39" s="75" t="s">
        <v>59</v>
      </c>
      <c r="T39" s="13"/>
      <c r="U39" s="13"/>
      <c r="V39" s="13"/>
      <c r="W39" s="13"/>
      <c r="X39" s="13"/>
      <c r="Y39" s="13"/>
      <c r="Z39" s="13"/>
      <c r="AA39" s="63" t="s">
        <v>57</v>
      </c>
      <c r="AB39" s="64"/>
      <c r="AC39" s="69" t="s">
        <v>58</v>
      </c>
      <c r="AD39" s="70"/>
      <c r="AE39" s="82"/>
      <c r="AF39" s="83"/>
      <c r="AG39" s="88"/>
      <c r="AH39" s="89"/>
    </row>
    <row r="40" spans="2:34" ht="19" customHeight="1" x14ac:dyDescent="0.2">
      <c r="B40" s="35"/>
      <c r="C40" s="35"/>
      <c r="D40" s="35"/>
      <c r="E40" s="36"/>
      <c r="F40" s="37"/>
      <c r="G40" s="37"/>
      <c r="H40" s="37"/>
      <c r="I40" s="37"/>
      <c r="J40" s="37"/>
      <c r="K40" s="38"/>
      <c r="L40" s="39"/>
      <c r="M40" s="61"/>
      <c r="N40" s="62"/>
      <c r="O40" s="8"/>
      <c r="P40" s="9"/>
      <c r="Q40" s="8"/>
      <c r="R40" s="9"/>
      <c r="S40" s="12"/>
      <c r="T40" s="13"/>
      <c r="U40" s="13"/>
      <c r="V40" s="13"/>
      <c r="W40" s="13"/>
      <c r="X40" s="13"/>
      <c r="Y40" s="13"/>
      <c r="Z40" s="13"/>
      <c r="AA40" s="65"/>
      <c r="AB40" s="66"/>
      <c r="AC40" s="71"/>
      <c r="AD40" s="72"/>
      <c r="AE40" s="84"/>
      <c r="AF40" s="85"/>
      <c r="AG40" s="90"/>
      <c r="AH40" s="91"/>
    </row>
    <row r="41" spans="2:34" ht="19" customHeight="1" x14ac:dyDescent="0.2">
      <c r="B41" s="35"/>
      <c r="C41" s="35"/>
      <c r="D41" s="35"/>
      <c r="E41" s="36"/>
      <c r="F41" s="37"/>
      <c r="G41" s="37"/>
      <c r="H41" s="37"/>
      <c r="I41" s="37"/>
      <c r="J41" s="37"/>
      <c r="K41" s="38"/>
      <c r="L41" s="39"/>
      <c r="M41" s="61"/>
      <c r="N41" s="62"/>
      <c r="O41" s="8"/>
      <c r="P41" s="9"/>
      <c r="Q41" s="8"/>
      <c r="R41" s="9"/>
      <c r="S41" s="12"/>
      <c r="T41" s="13"/>
      <c r="U41" s="13"/>
      <c r="V41" s="13"/>
      <c r="W41" s="13"/>
      <c r="X41" s="13"/>
      <c r="Y41" s="13"/>
      <c r="Z41" s="13"/>
      <c r="AA41" s="65"/>
      <c r="AB41" s="66"/>
      <c r="AC41" s="71"/>
      <c r="AD41" s="72"/>
      <c r="AE41" s="84"/>
      <c r="AF41" s="85"/>
      <c r="AG41" s="90"/>
      <c r="AH41" s="91"/>
    </row>
    <row r="42" spans="2:34" ht="19" customHeight="1" x14ac:dyDescent="0.2">
      <c r="B42" s="35"/>
      <c r="C42" s="35"/>
      <c r="D42" s="35"/>
      <c r="E42" s="36"/>
      <c r="F42" s="37"/>
      <c r="G42" s="37"/>
      <c r="H42" s="37"/>
      <c r="I42" s="37"/>
      <c r="J42" s="37"/>
      <c r="K42" s="38"/>
      <c r="L42" s="39"/>
      <c r="M42" s="61"/>
      <c r="N42" s="62"/>
      <c r="O42" s="8"/>
      <c r="P42" s="9"/>
      <c r="Q42" s="8"/>
      <c r="R42" s="9"/>
      <c r="S42" s="12"/>
      <c r="T42" s="13"/>
      <c r="U42" s="13"/>
      <c r="V42" s="13"/>
      <c r="W42" s="13"/>
      <c r="X42" s="13"/>
      <c r="Y42" s="13"/>
      <c r="Z42" s="13"/>
      <c r="AA42" s="65"/>
      <c r="AB42" s="66"/>
      <c r="AC42" s="71"/>
      <c r="AD42" s="72"/>
      <c r="AE42" s="84"/>
      <c r="AF42" s="85"/>
      <c r="AG42" s="90"/>
      <c r="AH42" s="91"/>
    </row>
    <row r="43" spans="2:34" ht="19" customHeight="1" x14ac:dyDescent="0.2">
      <c r="B43" s="35"/>
      <c r="C43" s="35"/>
      <c r="D43" s="35"/>
      <c r="E43" s="36"/>
      <c r="F43" s="37"/>
      <c r="G43" s="37"/>
      <c r="H43" s="37"/>
      <c r="I43" s="37"/>
      <c r="J43" s="37"/>
      <c r="K43" s="38"/>
      <c r="L43" s="39"/>
      <c r="M43" s="61"/>
      <c r="N43" s="62"/>
      <c r="O43" s="8"/>
      <c r="P43" s="9"/>
      <c r="Q43" s="8"/>
      <c r="R43" s="9"/>
      <c r="S43" s="12"/>
      <c r="T43" s="13"/>
      <c r="U43" s="13"/>
      <c r="V43" s="13"/>
      <c r="W43" s="13"/>
      <c r="X43" s="13"/>
      <c r="Y43" s="13"/>
      <c r="Z43" s="13"/>
      <c r="AA43" s="65"/>
      <c r="AB43" s="66"/>
      <c r="AC43" s="71"/>
      <c r="AD43" s="72"/>
      <c r="AE43" s="84"/>
      <c r="AF43" s="85"/>
      <c r="AG43" s="90"/>
      <c r="AH43" s="91"/>
    </row>
    <row r="44" spans="2:34" ht="19" customHeight="1" x14ac:dyDescent="0.2">
      <c r="B44" s="35"/>
      <c r="C44" s="35"/>
      <c r="D44" s="35"/>
      <c r="E44" s="36"/>
      <c r="F44" s="37"/>
      <c r="G44" s="37"/>
      <c r="H44" s="37"/>
      <c r="I44" s="37"/>
      <c r="J44" s="37"/>
      <c r="K44" s="38"/>
      <c r="L44" s="39"/>
      <c r="M44" s="61"/>
      <c r="N44" s="62"/>
      <c r="O44" s="8"/>
      <c r="P44" s="9"/>
      <c r="Q44" s="8"/>
      <c r="R44" s="9"/>
      <c r="S44" s="12"/>
      <c r="T44" s="13"/>
      <c r="U44" s="13"/>
      <c r="V44" s="13"/>
      <c r="W44" s="13"/>
      <c r="X44" s="13"/>
      <c r="Y44" s="13"/>
      <c r="Z44" s="13"/>
      <c r="AA44" s="65"/>
      <c r="AB44" s="66"/>
      <c r="AC44" s="71"/>
      <c r="AD44" s="72"/>
      <c r="AE44" s="84"/>
      <c r="AF44" s="85"/>
      <c r="AG44" s="90"/>
      <c r="AH44" s="91"/>
    </row>
    <row r="45" spans="2:34" ht="19" customHeight="1" x14ac:dyDescent="0.2">
      <c r="B45" s="35"/>
      <c r="C45" s="35"/>
      <c r="D45" s="35"/>
      <c r="E45" s="36"/>
      <c r="F45" s="37"/>
      <c r="G45" s="37"/>
      <c r="H45" s="37"/>
      <c r="I45" s="37"/>
      <c r="J45" s="37"/>
      <c r="K45" s="39"/>
      <c r="L45" s="39"/>
      <c r="M45" s="62"/>
      <c r="N45" s="62"/>
      <c r="O45" s="8"/>
      <c r="P45" s="9"/>
      <c r="Q45" s="8"/>
      <c r="R45" s="9"/>
      <c r="S45" s="13"/>
      <c r="T45" s="13"/>
      <c r="U45" s="13"/>
      <c r="V45" s="13"/>
      <c r="W45" s="13"/>
      <c r="X45" s="13"/>
      <c r="Y45" s="13"/>
      <c r="Z45" s="13"/>
      <c r="AA45" s="65"/>
      <c r="AB45" s="66"/>
      <c r="AC45" s="71"/>
      <c r="AD45" s="72"/>
      <c r="AE45" s="84"/>
      <c r="AF45" s="85"/>
      <c r="AG45" s="90"/>
      <c r="AH45" s="91"/>
    </row>
    <row r="46" spans="2:34" ht="19" customHeight="1" x14ac:dyDescent="0.2">
      <c r="B46" s="35"/>
      <c r="C46" s="35"/>
      <c r="D46" s="35"/>
      <c r="E46" s="36"/>
      <c r="F46" s="37"/>
      <c r="G46" s="37"/>
      <c r="H46" s="37"/>
      <c r="I46" s="37"/>
      <c r="J46" s="37"/>
      <c r="K46" s="39"/>
      <c r="L46" s="39"/>
      <c r="M46" s="62"/>
      <c r="N46" s="62"/>
      <c r="O46" s="8"/>
      <c r="P46" s="9"/>
      <c r="Q46" s="8"/>
      <c r="R46" s="9"/>
      <c r="S46" s="13"/>
      <c r="T46" s="13"/>
      <c r="U46" s="13"/>
      <c r="V46" s="13"/>
      <c r="W46" s="13"/>
      <c r="X46" s="13"/>
      <c r="Y46" s="13"/>
      <c r="Z46" s="13"/>
      <c r="AA46" s="65"/>
      <c r="AB46" s="66"/>
      <c r="AC46" s="71"/>
      <c r="AD46" s="72"/>
      <c r="AE46" s="84"/>
      <c r="AF46" s="85"/>
      <c r="AG46" s="90"/>
      <c r="AH46" s="91"/>
    </row>
    <row r="47" spans="2:34" ht="19" customHeight="1" x14ac:dyDescent="0.2">
      <c r="B47" s="35"/>
      <c r="C47" s="35"/>
      <c r="D47" s="35"/>
      <c r="E47" s="36"/>
      <c r="F47" s="37"/>
      <c r="G47" s="37"/>
      <c r="H47" s="37"/>
      <c r="I47" s="37"/>
      <c r="J47" s="37"/>
      <c r="K47" s="39"/>
      <c r="L47" s="39"/>
      <c r="M47" s="62"/>
      <c r="N47" s="62"/>
      <c r="O47" s="8"/>
      <c r="P47" s="9"/>
      <c r="Q47" s="8"/>
      <c r="R47" s="9"/>
      <c r="S47" s="13"/>
      <c r="T47" s="13"/>
      <c r="U47" s="13"/>
      <c r="V47" s="13"/>
      <c r="W47" s="13"/>
      <c r="X47" s="13"/>
      <c r="Y47" s="13"/>
      <c r="Z47" s="13"/>
      <c r="AA47" s="65"/>
      <c r="AB47" s="66"/>
      <c r="AC47" s="71"/>
      <c r="AD47" s="72"/>
      <c r="AE47" s="84"/>
      <c r="AF47" s="85"/>
      <c r="AG47" s="90"/>
      <c r="AH47" s="91"/>
    </row>
    <row r="48" spans="2:34" ht="19" customHeight="1" x14ac:dyDescent="0.2">
      <c r="B48" s="35"/>
      <c r="C48" s="35"/>
      <c r="D48" s="35"/>
      <c r="E48" s="36"/>
      <c r="F48" s="37"/>
      <c r="G48" s="37"/>
      <c r="H48" s="37"/>
      <c r="I48" s="37"/>
      <c r="J48" s="37"/>
      <c r="K48" s="39"/>
      <c r="L48" s="39"/>
      <c r="M48" s="62"/>
      <c r="N48" s="62"/>
      <c r="O48" s="8"/>
      <c r="P48" s="9"/>
      <c r="Q48" s="8"/>
      <c r="R48" s="9"/>
      <c r="S48" s="13"/>
      <c r="T48" s="13"/>
      <c r="U48" s="13"/>
      <c r="V48" s="13"/>
      <c r="W48" s="13"/>
      <c r="X48" s="13"/>
      <c r="Y48" s="13"/>
      <c r="Z48" s="13"/>
      <c r="AA48" s="65"/>
      <c r="AB48" s="66"/>
      <c r="AC48" s="71"/>
      <c r="AD48" s="72"/>
      <c r="AE48" s="84"/>
      <c r="AF48" s="85"/>
      <c r="AG48" s="90"/>
      <c r="AH48" s="91"/>
    </row>
    <row r="49" spans="2:34" ht="19" customHeight="1" x14ac:dyDescent="0.2">
      <c r="B49" s="35"/>
      <c r="C49" s="35"/>
      <c r="D49" s="35"/>
      <c r="E49" s="36"/>
      <c r="F49" s="37"/>
      <c r="G49" s="37"/>
      <c r="H49" s="37"/>
      <c r="I49" s="37"/>
      <c r="J49" s="37"/>
      <c r="K49" s="39"/>
      <c r="L49" s="39"/>
      <c r="M49" s="62"/>
      <c r="N49" s="62"/>
      <c r="O49" s="8"/>
      <c r="P49" s="9"/>
      <c r="Q49" s="8"/>
      <c r="R49" s="9"/>
      <c r="S49" s="13"/>
      <c r="T49" s="13"/>
      <c r="U49" s="13"/>
      <c r="V49" s="13"/>
      <c r="W49" s="13"/>
      <c r="X49" s="13"/>
      <c r="Y49" s="13"/>
      <c r="Z49" s="13"/>
      <c r="AA49" s="65"/>
      <c r="AB49" s="66"/>
      <c r="AC49" s="71"/>
      <c r="AD49" s="72"/>
      <c r="AE49" s="84"/>
      <c r="AF49" s="85"/>
      <c r="AG49" s="90"/>
      <c r="AH49" s="91"/>
    </row>
    <row r="50" spans="2:34" ht="19" customHeight="1" x14ac:dyDescent="0.2">
      <c r="B50" s="35"/>
      <c r="C50" s="35"/>
      <c r="D50" s="35"/>
      <c r="E50" s="36"/>
      <c r="F50" s="37"/>
      <c r="G50" s="37"/>
      <c r="H50" s="37"/>
      <c r="I50" s="37"/>
      <c r="J50" s="37"/>
      <c r="K50" s="39"/>
      <c r="L50" s="39"/>
      <c r="M50" s="62"/>
      <c r="N50" s="62"/>
      <c r="O50" s="8"/>
      <c r="P50" s="9"/>
      <c r="Q50" s="8"/>
      <c r="R50" s="9"/>
      <c r="S50" s="13"/>
      <c r="T50" s="13"/>
      <c r="U50" s="13"/>
      <c r="V50" s="13"/>
      <c r="W50" s="13"/>
      <c r="X50" s="13"/>
      <c r="Y50" s="13"/>
      <c r="Z50" s="13"/>
      <c r="AA50" s="65"/>
      <c r="AB50" s="66"/>
      <c r="AC50" s="71"/>
      <c r="AD50" s="72"/>
      <c r="AE50" s="84"/>
      <c r="AF50" s="85"/>
      <c r="AG50" s="90"/>
      <c r="AH50" s="91"/>
    </row>
    <row r="51" spans="2:34" ht="19" customHeight="1" x14ac:dyDescent="0.2">
      <c r="B51" s="35"/>
      <c r="C51" s="35"/>
      <c r="D51" s="35"/>
      <c r="E51" s="36"/>
      <c r="F51" s="37"/>
      <c r="G51" s="37"/>
      <c r="H51" s="37"/>
      <c r="I51" s="37"/>
      <c r="J51" s="37"/>
      <c r="K51" s="39"/>
      <c r="L51" s="39"/>
      <c r="M51" s="62"/>
      <c r="N51" s="62"/>
      <c r="O51" s="8"/>
      <c r="P51" s="9"/>
      <c r="Q51" s="8"/>
      <c r="R51" s="9"/>
      <c r="S51" s="13"/>
      <c r="T51" s="13"/>
      <c r="U51" s="13"/>
      <c r="V51" s="13"/>
      <c r="W51" s="13"/>
      <c r="X51" s="13"/>
      <c r="Y51" s="13"/>
      <c r="Z51" s="13"/>
      <c r="AA51" s="65"/>
      <c r="AB51" s="66"/>
      <c r="AC51" s="71"/>
      <c r="AD51" s="72"/>
      <c r="AE51" s="84"/>
      <c r="AF51" s="85"/>
      <c r="AG51" s="90"/>
      <c r="AH51" s="91"/>
    </row>
    <row r="52" spans="2:34" ht="19" customHeight="1" x14ac:dyDescent="0.2">
      <c r="B52" s="35"/>
      <c r="C52" s="35"/>
      <c r="D52" s="35"/>
      <c r="E52" s="36"/>
      <c r="F52" s="37"/>
      <c r="G52" s="37"/>
      <c r="H52" s="37"/>
      <c r="I52" s="37"/>
      <c r="J52" s="37"/>
      <c r="K52" s="39"/>
      <c r="L52" s="39"/>
      <c r="M52" s="62"/>
      <c r="N52" s="62"/>
      <c r="O52" s="8"/>
      <c r="P52" s="9"/>
      <c r="Q52" s="8"/>
      <c r="R52" s="9"/>
      <c r="S52" s="13"/>
      <c r="T52" s="13"/>
      <c r="U52" s="13"/>
      <c r="V52" s="13"/>
      <c r="W52" s="13"/>
      <c r="X52" s="13"/>
      <c r="Y52" s="13"/>
      <c r="Z52" s="13"/>
      <c r="AA52" s="65"/>
      <c r="AB52" s="66"/>
      <c r="AC52" s="71"/>
      <c r="AD52" s="72"/>
      <c r="AE52" s="84"/>
      <c r="AF52" s="85"/>
      <c r="AG52" s="90"/>
      <c r="AH52" s="91"/>
    </row>
    <row r="53" spans="2:34" ht="19" customHeight="1" x14ac:dyDescent="0.2">
      <c r="B53" s="35"/>
      <c r="C53" s="35"/>
      <c r="D53" s="35"/>
      <c r="E53" s="36"/>
      <c r="F53" s="37"/>
      <c r="G53" s="37"/>
      <c r="H53" s="37"/>
      <c r="I53" s="37"/>
      <c r="J53" s="37"/>
      <c r="K53" s="39"/>
      <c r="L53" s="39"/>
      <c r="M53" s="62"/>
      <c r="N53" s="62"/>
      <c r="O53" s="8"/>
      <c r="P53" s="9"/>
      <c r="Q53" s="8"/>
      <c r="R53" s="9"/>
      <c r="S53" s="13"/>
      <c r="T53" s="13"/>
      <c r="U53" s="13"/>
      <c r="V53" s="13"/>
      <c r="W53" s="13"/>
      <c r="X53" s="13"/>
      <c r="Y53" s="13"/>
      <c r="Z53" s="13"/>
      <c r="AA53" s="65"/>
      <c r="AB53" s="66"/>
      <c r="AC53" s="71"/>
      <c r="AD53" s="72"/>
      <c r="AE53" s="84"/>
      <c r="AF53" s="85"/>
      <c r="AG53" s="90"/>
      <c r="AH53" s="91"/>
    </row>
    <row r="54" spans="2:34" ht="19" customHeight="1" x14ac:dyDescent="0.2">
      <c r="B54" s="35"/>
      <c r="C54" s="35"/>
      <c r="D54" s="35"/>
      <c r="E54" s="37"/>
      <c r="F54" s="37"/>
      <c r="G54" s="37"/>
      <c r="H54" s="37"/>
      <c r="I54" s="37"/>
      <c r="J54" s="37"/>
      <c r="K54" s="39"/>
      <c r="L54" s="39"/>
      <c r="M54" s="62"/>
      <c r="N54" s="62"/>
      <c r="O54" s="8"/>
      <c r="P54" s="9"/>
      <c r="Q54" s="8"/>
      <c r="R54" s="9"/>
      <c r="S54" s="13"/>
      <c r="T54" s="13"/>
      <c r="U54" s="13"/>
      <c r="V54" s="13"/>
      <c r="W54" s="13"/>
      <c r="X54" s="13"/>
      <c r="Y54" s="13"/>
      <c r="Z54" s="13"/>
      <c r="AA54" s="65"/>
      <c r="AB54" s="66"/>
      <c r="AC54" s="71"/>
      <c r="AD54" s="72"/>
      <c r="AE54" s="84"/>
      <c r="AF54" s="85"/>
      <c r="AG54" s="90"/>
      <c r="AH54" s="91"/>
    </row>
    <row r="55" spans="2:34" ht="19" customHeight="1" x14ac:dyDescent="0.2">
      <c r="B55" s="35"/>
      <c r="C55" s="35"/>
      <c r="D55" s="35"/>
      <c r="E55" s="37"/>
      <c r="F55" s="37"/>
      <c r="G55" s="37"/>
      <c r="H55" s="37"/>
      <c r="I55" s="37"/>
      <c r="J55" s="37"/>
      <c r="K55" s="39"/>
      <c r="L55" s="39"/>
      <c r="M55" s="62"/>
      <c r="N55" s="62"/>
      <c r="O55" s="8"/>
      <c r="P55" s="9"/>
      <c r="Q55" s="8"/>
      <c r="R55" s="9"/>
      <c r="S55" s="13"/>
      <c r="T55" s="13"/>
      <c r="U55" s="13"/>
      <c r="V55" s="13"/>
      <c r="W55" s="13"/>
      <c r="X55" s="13"/>
      <c r="Y55" s="13"/>
      <c r="Z55" s="13"/>
      <c r="AA55" s="65"/>
      <c r="AB55" s="66"/>
      <c r="AC55" s="71"/>
      <c r="AD55" s="72"/>
      <c r="AE55" s="84"/>
      <c r="AF55" s="85"/>
      <c r="AG55" s="90"/>
      <c r="AH55" s="91"/>
    </row>
    <row r="56" spans="2:34" ht="19" customHeight="1" x14ac:dyDescent="0.2">
      <c r="B56" s="35"/>
      <c r="C56" s="35"/>
      <c r="D56" s="35"/>
      <c r="E56" s="37"/>
      <c r="F56" s="37"/>
      <c r="G56" s="37"/>
      <c r="H56" s="37"/>
      <c r="I56" s="37"/>
      <c r="J56" s="37"/>
      <c r="K56" s="39"/>
      <c r="L56" s="39"/>
      <c r="M56" s="62"/>
      <c r="N56" s="62"/>
      <c r="O56" s="10"/>
      <c r="P56" s="11"/>
      <c r="Q56" s="10"/>
      <c r="R56" s="11"/>
      <c r="S56" s="13"/>
      <c r="T56" s="13"/>
      <c r="U56" s="13"/>
      <c r="V56" s="13"/>
      <c r="W56" s="13"/>
      <c r="X56" s="13"/>
      <c r="Y56" s="13"/>
      <c r="Z56" s="13"/>
      <c r="AA56" s="67"/>
      <c r="AB56" s="68"/>
      <c r="AC56" s="73"/>
      <c r="AD56" s="74"/>
      <c r="AE56" s="86"/>
      <c r="AF56" s="87"/>
      <c r="AG56" s="92"/>
      <c r="AH56" s="93"/>
    </row>
    <row r="57" spans="2:34" ht="19" customHeight="1" x14ac:dyDescent="0.2">
      <c r="B57" s="35" t="s">
        <v>30</v>
      </c>
      <c r="C57" s="35"/>
      <c r="D57" s="35"/>
      <c r="E57" s="36" t="s">
        <v>60</v>
      </c>
      <c r="F57" s="37"/>
      <c r="G57" s="37"/>
      <c r="H57" s="37"/>
      <c r="I57" s="37"/>
      <c r="J57" s="37"/>
      <c r="K57" s="38" t="s">
        <v>63</v>
      </c>
      <c r="L57" s="39"/>
      <c r="M57" s="38" t="s">
        <v>64</v>
      </c>
      <c r="N57" s="39"/>
      <c r="O57" s="6"/>
      <c r="P57" s="7"/>
      <c r="Q57" s="6"/>
      <c r="R57" s="7"/>
      <c r="S57" s="12" t="s">
        <v>65</v>
      </c>
      <c r="T57" s="13"/>
      <c r="U57" s="13"/>
      <c r="V57" s="13"/>
      <c r="W57" s="13"/>
      <c r="X57" s="13"/>
      <c r="Y57" s="13"/>
      <c r="Z57" s="13"/>
      <c r="AA57" s="14">
        <v>3</v>
      </c>
      <c r="AB57" s="15"/>
      <c r="AC57" s="14">
        <v>30</v>
      </c>
      <c r="AD57" s="15"/>
      <c r="AE57" s="6"/>
      <c r="AF57" s="7"/>
      <c r="AG57" s="6"/>
      <c r="AH57" s="7"/>
    </row>
    <row r="58" spans="2:34" ht="19" customHeight="1" x14ac:dyDescent="0.2">
      <c r="B58" s="35"/>
      <c r="C58" s="35"/>
      <c r="D58" s="35"/>
      <c r="E58" s="36"/>
      <c r="F58" s="37"/>
      <c r="G58" s="37"/>
      <c r="H58" s="37"/>
      <c r="I58" s="37"/>
      <c r="J58" s="37"/>
      <c r="K58" s="39"/>
      <c r="L58" s="39"/>
      <c r="M58" s="39"/>
      <c r="N58" s="39"/>
      <c r="O58" s="8"/>
      <c r="P58" s="9"/>
      <c r="Q58" s="8"/>
      <c r="R58" s="9"/>
      <c r="S58" s="13"/>
      <c r="T58" s="13"/>
      <c r="U58" s="13"/>
      <c r="V58" s="13"/>
      <c r="W58" s="13"/>
      <c r="X58" s="13"/>
      <c r="Y58" s="13"/>
      <c r="Z58" s="13"/>
      <c r="AA58" s="16"/>
      <c r="AB58" s="17"/>
      <c r="AC58" s="16"/>
      <c r="AD58" s="17"/>
      <c r="AE58" s="8"/>
      <c r="AF58" s="9"/>
      <c r="AG58" s="8"/>
      <c r="AH58" s="9"/>
    </row>
    <row r="59" spans="2:34" ht="19" customHeight="1" x14ac:dyDescent="0.2">
      <c r="B59" s="35"/>
      <c r="C59" s="35"/>
      <c r="D59" s="35"/>
      <c r="E59" s="36"/>
      <c r="F59" s="37"/>
      <c r="G59" s="37"/>
      <c r="H59" s="37"/>
      <c r="I59" s="37"/>
      <c r="J59" s="37"/>
      <c r="K59" s="39"/>
      <c r="L59" s="39"/>
      <c r="M59" s="39"/>
      <c r="N59" s="39"/>
      <c r="O59" s="8"/>
      <c r="P59" s="9"/>
      <c r="Q59" s="8"/>
      <c r="R59" s="9"/>
      <c r="S59" s="13"/>
      <c r="T59" s="13"/>
      <c r="U59" s="13"/>
      <c r="V59" s="13"/>
      <c r="W59" s="13"/>
      <c r="X59" s="13"/>
      <c r="Y59" s="13"/>
      <c r="Z59" s="13"/>
      <c r="AA59" s="16"/>
      <c r="AB59" s="17"/>
      <c r="AC59" s="16"/>
      <c r="AD59" s="17"/>
      <c r="AE59" s="8"/>
      <c r="AF59" s="9"/>
      <c r="AG59" s="8"/>
      <c r="AH59" s="9"/>
    </row>
    <row r="60" spans="2:34" ht="19" customHeight="1" x14ac:dyDescent="0.2">
      <c r="B60" s="35"/>
      <c r="C60" s="35"/>
      <c r="D60" s="35"/>
      <c r="E60" s="36"/>
      <c r="F60" s="37"/>
      <c r="G60" s="37"/>
      <c r="H60" s="37"/>
      <c r="I60" s="37"/>
      <c r="J60" s="37"/>
      <c r="K60" s="39"/>
      <c r="L60" s="39"/>
      <c r="M60" s="39"/>
      <c r="N60" s="39"/>
      <c r="O60" s="8"/>
      <c r="P60" s="9"/>
      <c r="Q60" s="8"/>
      <c r="R60" s="9"/>
      <c r="S60" s="13"/>
      <c r="T60" s="13"/>
      <c r="U60" s="13"/>
      <c r="V60" s="13"/>
      <c r="W60" s="13"/>
      <c r="X60" s="13"/>
      <c r="Y60" s="13"/>
      <c r="Z60" s="13"/>
      <c r="AA60" s="16"/>
      <c r="AB60" s="17"/>
      <c r="AC60" s="16"/>
      <c r="AD60" s="17"/>
      <c r="AE60" s="8"/>
      <c r="AF60" s="9"/>
      <c r="AG60" s="8"/>
      <c r="AH60" s="9"/>
    </row>
    <row r="61" spans="2:34" ht="19" customHeight="1" x14ac:dyDescent="0.2">
      <c r="B61" s="35"/>
      <c r="C61" s="35"/>
      <c r="D61" s="35"/>
      <c r="E61" s="36"/>
      <c r="F61" s="37"/>
      <c r="G61" s="37"/>
      <c r="H61" s="37"/>
      <c r="I61" s="37"/>
      <c r="J61" s="37"/>
      <c r="K61" s="39"/>
      <c r="L61" s="39"/>
      <c r="M61" s="39"/>
      <c r="N61" s="39"/>
      <c r="O61" s="8"/>
      <c r="P61" s="9"/>
      <c r="Q61" s="8"/>
      <c r="R61" s="9"/>
      <c r="S61" s="13"/>
      <c r="T61" s="13"/>
      <c r="U61" s="13"/>
      <c r="V61" s="13"/>
      <c r="W61" s="13"/>
      <c r="X61" s="13"/>
      <c r="Y61" s="13"/>
      <c r="Z61" s="13"/>
      <c r="AA61" s="16"/>
      <c r="AB61" s="17"/>
      <c r="AC61" s="16"/>
      <c r="AD61" s="17"/>
      <c r="AE61" s="8"/>
      <c r="AF61" s="9"/>
      <c r="AG61" s="8"/>
      <c r="AH61" s="9"/>
    </row>
    <row r="62" spans="2:34" ht="19" customHeight="1" x14ac:dyDescent="0.2">
      <c r="B62" s="35"/>
      <c r="C62" s="35"/>
      <c r="D62" s="35"/>
      <c r="E62" s="36"/>
      <c r="F62" s="37"/>
      <c r="G62" s="37"/>
      <c r="H62" s="37"/>
      <c r="I62" s="37"/>
      <c r="J62" s="37"/>
      <c r="K62" s="39"/>
      <c r="L62" s="39"/>
      <c r="M62" s="39"/>
      <c r="N62" s="39"/>
      <c r="O62" s="8"/>
      <c r="P62" s="9"/>
      <c r="Q62" s="8"/>
      <c r="R62" s="9"/>
      <c r="S62" s="13"/>
      <c r="T62" s="13"/>
      <c r="U62" s="13"/>
      <c r="V62" s="13"/>
      <c r="W62" s="13"/>
      <c r="X62" s="13"/>
      <c r="Y62" s="13"/>
      <c r="Z62" s="13"/>
      <c r="AA62" s="16"/>
      <c r="AB62" s="17"/>
      <c r="AC62" s="16"/>
      <c r="AD62" s="17"/>
      <c r="AE62" s="8"/>
      <c r="AF62" s="9"/>
      <c r="AG62" s="8"/>
      <c r="AH62" s="9"/>
    </row>
    <row r="63" spans="2:34" ht="19" customHeight="1" x14ac:dyDescent="0.2">
      <c r="B63" s="35"/>
      <c r="C63" s="35"/>
      <c r="D63" s="35"/>
      <c r="E63" s="36"/>
      <c r="F63" s="37"/>
      <c r="G63" s="37"/>
      <c r="H63" s="37"/>
      <c r="I63" s="37"/>
      <c r="J63" s="37"/>
      <c r="K63" s="39"/>
      <c r="L63" s="39"/>
      <c r="M63" s="39"/>
      <c r="N63" s="39"/>
      <c r="O63" s="8"/>
      <c r="P63" s="9"/>
      <c r="Q63" s="8"/>
      <c r="R63" s="9"/>
      <c r="S63" s="13"/>
      <c r="T63" s="13"/>
      <c r="U63" s="13"/>
      <c r="V63" s="13"/>
      <c r="W63" s="13"/>
      <c r="X63" s="13"/>
      <c r="Y63" s="13"/>
      <c r="Z63" s="13"/>
      <c r="AA63" s="16"/>
      <c r="AB63" s="17"/>
      <c r="AC63" s="16"/>
      <c r="AD63" s="17"/>
      <c r="AE63" s="8"/>
      <c r="AF63" s="9"/>
      <c r="AG63" s="8"/>
      <c r="AH63" s="9"/>
    </row>
    <row r="64" spans="2:34" ht="19" customHeight="1" x14ac:dyDescent="0.2">
      <c r="B64" s="35"/>
      <c r="C64" s="35"/>
      <c r="D64" s="35"/>
      <c r="E64" s="37"/>
      <c r="F64" s="37"/>
      <c r="G64" s="37"/>
      <c r="H64" s="37"/>
      <c r="I64" s="37"/>
      <c r="J64" s="37"/>
      <c r="K64" s="39"/>
      <c r="L64" s="39"/>
      <c r="M64" s="39"/>
      <c r="N64" s="39"/>
      <c r="O64" s="8"/>
      <c r="P64" s="9"/>
      <c r="Q64" s="8"/>
      <c r="R64" s="9"/>
      <c r="S64" s="13"/>
      <c r="T64" s="13"/>
      <c r="U64" s="13"/>
      <c r="V64" s="13"/>
      <c r="W64" s="13"/>
      <c r="X64" s="13"/>
      <c r="Y64" s="13"/>
      <c r="Z64" s="13"/>
      <c r="AA64" s="16"/>
      <c r="AB64" s="17"/>
      <c r="AC64" s="16"/>
      <c r="AD64" s="17"/>
      <c r="AE64" s="8"/>
      <c r="AF64" s="9"/>
      <c r="AG64" s="8"/>
      <c r="AH64" s="9"/>
    </row>
    <row r="65" spans="2:34" ht="19" customHeight="1" x14ac:dyDescent="0.2">
      <c r="B65" s="35"/>
      <c r="C65" s="35"/>
      <c r="D65" s="35"/>
      <c r="E65" s="37"/>
      <c r="F65" s="37"/>
      <c r="G65" s="37"/>
      <c r="H65" s="37"/>
      <c r="I65" s="37"/>
      <c r="J65" s="37"/>
      <c r="K65" s="39"/>
      <c r="L65" s="39"/>
      <c r="M65" s="39"/>
      <c r="N65" s="39"/>
      <c r="O65" s="8"/>
      <c r="P65" s="9"/>
      <c r="Q65" s="8"/>
      <c r="R65" s="9"/>
      <c r="S65" s="13"/>
      <c r="T65" s="13"/>
      <c r="U65" s="13"/>
      <c r="V65" s="13"/>
      <c r="W65" s="13"/>
      <c r="X65" s="13"/>
      <c r="Y65" s="13"/>
      <c r="Z65" s="13"/>
      <c r="AA65" s="16"/>
      <c r="AB65" s="17"/>
      <c r="AC65" s="16"/>
      <c r="AD65" s="17"/>
      <c r="AE65" s="8"/>
      <c r="AF65" s="9"/>
      <c r="AG65" s="8"/>
      <c r="AH65" s="9"/>
    </row>
    <row r="66" spans="2:34" ht="19" customHeight="1" x14ac:dyDescent="0.2">
      <c r="B66" s="35"/>
      <c r="C66" s="35"/>
      <c r="D66" s="35"/>
      <c r="E66" s="37"/>
      <c r="F66" s="37"/>
      <c r="G66" s="37"/>
      <c r="H66" s="37"/>
      <c r="I66" s="37"/>
      <c r="J66" s="37"/>
      <c r="K66" s="39"/>
      <c r="L66" s="39"/>
      <c r="M66" s="39"/>
      <c r="N66" s="39"/>
      <c r="O66" s="10"/>
      <c r="P66" s="11"/>
      <c r="Q66" s="10"/>
      <c r="R66" s="11"/>
      <c r="S66" s="13"/>
      <c r="T66" s="13"/>
      <c r="U66" s="13"/>
      <c r="V66" s="13"/>
      <c r="W66" s="13"/>
      <c r="X66" s="13"/>
      <c r="Y66" s="13"/>
      <c r="Z66" s="13"/>
      <c r="AA66" s="18"/>
      <c r="AB66" s="19"/>
      <c r="AC66" s="18"/>
      <c r="AD66" s="19"/>
      <c r="AE66" s="10"/>
      <c r="AF66" s="11"/>
      <c r="AG66" s="10"/>
      <c r="AH66" s="11"/>
    </row>
    <row r="67" spans="2:34" ht="19" customHeight="1" x14ac:dyDescent="0.2">
      <c r="B67" s="35" t="s">
        <v>31</v>
      </c>
      <c r="C67" s="35"/>
      <c r="D67" s="35"/>
      <c r="E67" s="36" t="s">
        <v>67</v>
      </c>
      <c r="F67" s="37"/>
      <c r="G67" s="37"/>
      <c r="H67" s="37"/>
      <c r="I67" s="37"/>
      <c r="J67" s="37"/>
      <c r="K67" s="38" t="s">
        <v>66</v>
      </c>
      <c r="L67" s="39"/>
      <c r="M67" s="6"/>
      <c r="N67" s="7"/>
      <c r="O67" s="6"/>
      <c r="P67" s="7"/>
      <c r="Q67" s="6"/>
      <c r="R67" s="7"/>
      <c r="S67" s="12" t="s">
        <v>68</v>
      </c>
      <c r="T67" s="13"/>
      <c r="U67" s="13"/>
      <c r="V67" s="13"/>
      <c r="W67" s="13"/>
      <c r="X67" s="13"/>
      <c r="Y67" s="13"/>
      <c r="Z67" s="13"/>
      <c r="AA67" s="14">
        <v>20</v>
      </c>
      <c r="AB67" s="15"/>
      <c r="AC67" s="48"/>
      <c r="AD67" s="49"/>
      <c r="AE67" s="48"/>
      <c r="AF67" s="49"/>
      <c r="AG67" s="48"/>
      <c r="AH67" s="49"/>
    </row>
    <row r="68" spans="2:34" ht="19" customHeight="1" x14ac:dyDescent="0.2">
      <c r="B68" s="35"/>
      <c r="C68" s="35"/>
      <c r="D68" s="35"/>
      <c r="E68" s="36"/>
      <c r="F68" s="37"/>
      <c r="G68" s="37"/>
      <c r="H68" s="37"/>
      <c r="I68" s="37"/>
      <c r="J68" s="37"/>
      <c r="K68" s="39"/>
      <c r="L68" s="39"/>
      <c r="M68" s="8"/>
      <c r="N68" s="9"/>
      <c r="O68" s="8"/>
      <c r="P68" s="9"/>
      <c r="Q68" s="8"/>
      <c r="R68" s="9"/>
      <c r="S68" s="13"/>
      <c r="T68" s="13"/>
      <c r="U68" s="13"/>
      <c r="V68" s="13"/>
      <c r="W68" s="13"/>
      <c r="X68" s="13"/>
      <c r="Y68" s="13"/>
      <c r="Z68" s="13"/>
      <c r="AA68" s="16"/>
      <c r="AB68" s="17"/>
      <c r="AC68" s="50"/>
      <c r="AD68" s="51"/>
      <c r="AE68" s="50"/>
      <c r="AF68" s="51"/>
      <c r="AG68" s="50"/>
      <c r="AH68" s="51"/>
    </row>
    <row r="69" spans="2:34" ht="19" customHeight="1" x14ac:dyDescent="0.2">
      <c r="B69" s="35"/>
      <c r="C69" s="35"/>
      <c r="D69" s="35"/>
      <c r="E69" s="36"/>
      <c r="F69" s="37"/>
      <c r="G69" s="37"/>
      <c r="H69" s="37"/>
      <c r="I69" s="37"/>
      <c r="J69" s="37"/>
      <c r="K69" s="39"/>
      <c r="L69" s="39"/>
      <c r="M69" s="8"/>
      <c r="N69" s="9"/>
      <c r="O69" s="8"/>
      <c r="P69" s="9"/>
      <c r="Q69" s="8"/>
      <c r="R69" s="9"/>
      <c r="S69" s="13"/>
      <c r="T69" s="13"/>
      <c r="U69" s="13"/>
      <c r="V69" s="13"/>
      <c r="W69" s="13"/>
      <c r="X69" s="13"/>
      <c r="Y69" s="13"/>
      <c r="Z69" s="13"/>
      <c r="AA69" s="16"/>
      <c r="AB69" s="17"/>
      <c r="AC69" s="50"/>
      <c r="AD69" s="51"/>
      <c r="AE69" s="50"/>
      <c r="AF69" s="51"/>
      <c r="AG69" s="50"/>
      <c r="AH69" s="51"/>
    </row>
    <row r="70" spans="2:34" ht="19" customHeight="1" x14ac:dyDescent="0.2">
      <c r="B70" s="35"/>
      <c r="C70" s="35"/>
      <c r="D70" s="35"/>
      <c r="E70" s="36"/>
      <c r="F70" s="37"/>
      <c r="G70" s="37"/>
      <c r="H70" s="37"/>
      <c r="I70" s="37"/>
      <c r="J70" s="37"/>
      <c r="K70" s="39"/>
      <c r="L70" s="39"/>
      <c r="M70" s="8"/>
      <c r="N70" s="9"/>
      <c r="O70" s="8"/>
      <c r="P70" s="9"/>
      <c r="Q70" s="8"/>
      <c r="R70" s="9"/>
      <c r="S70" s="13"/>
      <c r="T70" s="13"/>
      <c r="U70" s="13"/>
      <c r="V70" s="13"/>
      <c r="W70" s="13"/>
      <c r="X70" s="13"/>
      <c r="Y70" s="13"/>
      <c r="Z70" s="13"/>
      <c r="AA70" s="16"/>
      <c r="AB70" s="17"/>
      <c r="AC70" s="50"/>
      <c r="AD70" s="51"/>
      <c r="AE70" s="50"/>
      <c r="AF70" s="51"/>
      <c r="AG70" s="50"/>
      <c r="AH70" s="51"/>
    </row>
    <row r="71" spans="2:34" ht="19" customHeight="1" x14ac:dyDescent="0.2">
      <c r="B71" s="35"/>
      <c r="C71" s="35"/>
      <c r="D71" s="35"/>
      <c r="E71" s="36"/>
      <c r="F71" s="37"/>
      <c r="G71" s="37"/>
      <c r="H71" s="37"/>
      <c r="I71" s="37"/>
      <c r="J71" s="37"/>
      <c r="K71" s="39"/>
      <c r="L71" s="39"/>
      <c r="M71" s="8"/>
      <c r="N71" s="9"/>
      <c r="O71" s="8"/>
      <c r="P71" s="9"/>
      <c r="Q71" s="8"/>
      <c r="R71" s="9"/>
      <c r="S71" s="13"/>
      <c r="T71" s="13"/>
      <c r="U71" s="13"/>
      <c r="V71" s="13"/>
      <c r="W71" s="13"/>
      <c r="X71" s="13"/>
      <c r="Y71" s="13"/>
      <c r="Z71" s="13"/>
      <c r="AA71" s="16"/>
      <c r="AB71" s="17"/>
      <c r="AC71" s="50"/>
      <c r="AD71" s="51"/>
      <c r="AE71" s="50"/>
      <c r="AF71" s="51"/>
      <c r="AG71" s="50"/>
      <c r="AH71" s="51"/>
    </row>
    <row r="72" spans="2:34" ht="19" customHeight="1" x14ac:dyDescent="0.2">
      <c r="B72" s="35"/>
      <c r="C72" s="35"/>
      <c r="D72" s="35"/>
      <c r="E72" s="37"/>
      <c r="F72" s="37"/>
      <c r="G72" s="37"/>
      <c r="H72" s="37"/>
      <c r="I72" s="37"/>
      <c r="J72" s="37"/>
      <c r="K72" s="39"/>
      <c r="L72" s="39"/>
      <c r="M72" s="8"/>
      <c r="N72" s="9"/>
      <c r="O72" s="8"/>
      <c r="P72" s="9"/>
      <c r="Q72" s="8"/>
      <c r="R72" s="9"/>
      <c r="S72" s="13"/>
      <c r="T72" s="13"/>
      <c r="U72" s="13"/>
      <c r="V72" s="13"/>
      <c r="W72" s="13"/>
      <c r="X72" s="13"/>
      <c r="Y72" s="13"/>
      <c r="Z72" s="13"/>
      <c r="AA72" s="16"/>
      <c r="AB72" s="17"/>
      <c r="AC72" s="50"/>
      <c r="AD72" s="51"/>
      <c r="AE72" s="50"/>
      <c r="AF72" s="51"/>
      <c r="AG72" s="50"/>
      <c r="AH72" s="51"/>
    </row>
    <row r="73" spans="2:34" ht="19" customHeight="1" x14ac:dyDescent="0.2">
      <c r="B73" s="35"/>
      <c r="C73" s="35"/>
      <c r="D73" s="35"/>
      <c r="E73" s="37"/>
      <c r="F73" s="37"/>
      <c r="G73" s="37"/>
      <c r="H73" s="37"/>
      <c r="I73" s="37"/>
      <c r="J73" s="37"/>
      <c r="K73" s="39"/>
      <c r="L73" s="39"/>
      <c r="M73" s="8"/>
      <c r="N73" s="9"/>
      <c r="O73" s="8"/>
      <c r="P73" s="9"/>
      <c r="Q73" s="8"/>
      <c r="R73" s="9"/>
      <c r="S73" s="13"/>
      <c r="T73" s="13"/>
      <c r="U73" s="13"/>
      <c r="V73" s="13"/>
      <c r="W73" s="13"/>
      <c r="X73" s="13"/>
      <c r="Y73" s="13"/>
      <c r="Z73" s="13"/>
      <c r="AA73" s="16"/>
      <c r="AB73" s="17"/>
      <c r="AC73" s="50"/>
      <c r="AD73" s="51"/>
      <c r="AE73" s="50"/>
      <c r="AF73" s="51"/>
      <c r="AG73" s="50"/>
      <c r="AH73" s="51"/>
    </row>
    <row r="74" spans="2:34" ht="19" customHeight="1" x14ac:dyDescent="0.2">
      <c r="B74" s="35"/>
      <c r="C74" s="35"/>
      <c r="D74" s="35"/>
      <c r="E74" s="37"/>
      <c r="F74" s="37"/>
      <c r="G74" s="37"/>
      <c r="H74" s="37"/>
      <c r="I74" s="37"/>
      <c r="J74" s="37"/>
      <c r="K74" s="39"/>
      <c r="L74" s="39"/>
      <c r="M74" s="10"/>
      <c r="N74" s="11"/>
      <c r="O74" s="10"/>
      <c r="P74" s="11"/>
      <c r="Q74" s="10"/>
      <c r="R74" s="11"/>
      <c r="S74" s="13"/>
      <c r="T74" s="13"/>
      <c r="U74" s="13"/>
      <c r="V74" s="13"/>
      <c r="W74" s="13"/>
      <c r="X74" s="13"/>
      <c r="Y74" s="13"/>
      <c r="Z74" s="13"/>
      <c r="AA74" s="18"/>
      <c r="AB74" s="19"/>
      <c r="AC74" s="52"/>
      <c r="AD74" s="53"/>
      <c r="AE74" s="52"/>
      <c r="AF74" s="53"/>
      <c r="AG74" s="52"/>
      <c r="AH74" s="53"/>
    </row>
    <row r="75" spans="2:34" ht="19" customHeight="1" x14ac:dyDescent="0.2">
      <c r="B75" s="35" t="s">
        <v>32</v>
      </c>
      <c r="C75" s="35"/>
      <c r="D75" s="35"/>
      <c r="E75" s="36" t="s">
        <v>71</v>
      </c>
      <c r="F75" s="37"/>
      <c r="G75" s="37"/>
      <c r="H75" s="37"/>
      <c r="I75" s="37"/>
      <c r="J75" s="37"/>
      <c r="K75" s="38" t="s">
        <v>63</v>
      </c>
      <c r="L75" s="39"/>
      <c r="M75" s="38" t="s">
        <v>72</v>
      </c>
      <c r="N75" s="39"/>
      <c r="O75" s="6"/>
      <c r="P75" s="7"/>
      <c r="Q75" s="6"/>
      <c r="R75" s="7"/>
      <c r="S75" s="12" t="s">
        <v>73</v>
      </c>
      <c r="T75" s="13"/>
      <c r="U75" s="13"/>
      <c r="V75" s="13"/>
      <c r="W75" s="13"/>
      <c r="X75" s="13"/>
      <c r="Y75" s="13"/>
      <c r="Z75" s="13"/>
      <c r="AA75" s="14">
        <v>5</v>
      </c>
      <c r="AB75" s="15"/>
      <c r="AC75" s="14">
        <v>2</v>
      </c>
      <c r="AD75" s="15"/>
      <c r="AE75" s="6"/>
      <c r="AF75" s="7"/>
      <c r="AG75" s="6"/>
      <c r="AH75" s="7"/>
    </row>
    <row r="76" spans="2:34" ht="19" customHeight="1" x14ac:dyDescent="0.2">
      <c r="B76" s="35"/>
      <c r="C76" s="35"/>
      <c r="D76" s="35"/>
      <c r="E76" s="36"/>
      <c r="F76" s="37"/>
      <c r="G76" s="37"/>
      <c r="H76" s="37"/>
      <c r="I76" s="37"/>
      <c r="J76" s="37"/>
      <c r="K76" s="39"/>
      <c r="L76" s="39"/>
      <c r="M76" s="39"/>
      <c r="N76" s="39"/>
      <c r="O76" s="8"/>
      <c r="P76" s="9"/>
      <c r="Q76" s="8"/>
      <c r="R76" s="9"/>
      <c r="S76" s="13"/>
      <c r="T76" s="13"/>
      <c r="U76" s="13"/>
      <c r="V76" s="13"/>
      <c r="W76" s="13"/>
      <c r="X76" s="13"/>
      <c r="Y76" s="13"/>
      <c r="Z76" s="13"/>
      <c r="AA76" s="16"/>
      <c r="AB76" s="17"/>
      <c r="AC76" s="16"/>
      <c r="AD76" s="17"/>
      <c r="AE76" s="8"/>
      <c r="AF76" s="9"/>
      <c r="AG76" s="8"/>
      <c r="AH76" s="9"/>
    </row>
    <row r="77" spans="2:34" ht="19" customHeight="1" x14ac:dyDescent="0.2">
      <c r="B77" s="35"/>
      <c r="C77" s="35"/>
      <c r="D77" s="35"/>
      <c r="E77" s="36"/>
      <c r="F77" s="37"/>
      <c r="G77" s="37"/>
      <c r="H77" s="37"/>
      <c r="I77" s="37"/>
      <c r="J77" s="37"/>
      <c r="K77" s="39"/>
      <c r="L77" s="39"/>
      <c r="M77" s="39"/>
      <c r="N77" s="39"/>
      <c r="O77" s="8"/>
      <c r="P77" s="9"/>
      <c r="Q77" s="8"/>
      <c r="R77" s="9"/>
      <c r="S77" s="13"/>
      <c r="T77" s="13"/>
      <c r="U77" s="13"/>
      <c r="V77" s="13"/>
      <c r="W77" s="13"/>
      <c r="X77" s="13"/>
      <c r="Y77" s="13"/>
      <c r="Z77" s="13"/>
      <c r="AA77" s="16"/>
      <c r="AB77" s="17"/>
      <c r="AC77" s="16"/>
      <c r="AD77" s="17"/>
      <c r="AE77" s="8"/>
      <c r="AF77" s="9"/>
      <c r="AG77" s="8"/>
      <c r="AH77" s="9"/>
    </row>
    <row r="78" spans="2:34" ht="19" customHeight="1" x14ac:dyDescent="0.2">
      <c r="B78" s="35"/>
      <c r="C78" s="35"/>
      <c r="D78" s="35"/>
      <c r="E78" s="36"/>
      <c r="F78" s="37"/>
      <c r="G78" s="37"/>
      <c r="H78" s="37"/>
      <c r="I78" s="37"/>
      <c r="J78" s="37"/>
      <c r="K78" s="39"/>
      <c r="L78" s="39"/>
      <c r="M78" s="39"/>
      <c r="N78" s="39"/>
      <c r="O78" s="8"/>
      <c r="P78" s="9"/>
      <c r="Q78" s="8"/>
      <c r="R78" s="9"/>
      <c r="S78" s="13"/>
      <c r="T78" s="13"/>
      <c r="U78" s="13"/>
      <c r="V78" s="13"/>
      <c r="W78" s="13"/>
      <c r="X78" s="13"/>
      <c r="Y78" s="13"/>
      <c r="Z78" s="13"/>
      <c r="AA78" s="16"/>
      <c r="AB78" s="17"/>
      <c r="AC78" s="16"/>
      <c r="AD78" s="17"/>
      <c r="AE78" s="8"/>
      <c r="AF78" s="9"/>
      <c r="AG78" s="8"/>
      <c r="AH78" s="9"/>
    </row>
    <row r="79" spans="2:34" ht="19" customHeight="1" x14ac:dyDescent="0.2">
      <c r="B79" s="35"/>
      <c r="C79" s="35"/>
      <c r="D79" s="35"/>
      <c r="E79" s="36"/>
      <c r="F79" s="37"/>
      <c r="G79" s="37"/>
      <c r="H79" s="37"/>
      <c r="I79" s="37"/>
      <c r="J79" s="37"/>
      <c r="K79" s="39"/>
      <c r="L79" s="39"/>
      <c r="M79" s="39"/>
      <c r="N79" s="39"/>
      <c r="O79" s="8"/>
      <c r="P79" s="9"/>
      <c r="Q79" s="8"/>
      <c r="R79" s="9"/>
      <c r="S79" s="13"/>
      <c r="T79" s="13"/>
      <c r="U79" s="13"/>
      <c r="V79" s="13"/>
      <c r="W79" s="13"/>
      <c r="X79" s="13"/>
      <c r="Y79" s="13"/>
      <c r="Z79" s="13"/>
      <c r="AA79" s="16"/>
      <c r="AB79" s="17"/>
      <c r="AC79" s="16"/>
      <c r="AD79" s="17"/>
      <c r="AE79" s="8"/>
      <c r="AF79" s="9"/>
      <c r="AG79" s="8"/>
      <c r="AH79" s="9"/>
    </row>
    <row r="80" spans="2:34" ht="19" customHeight="1" x14ac:dyDescent="0.2">
      <c r="B80" s="35"/>
      <c r="C80" s="35"/>
      <c r="D80" s="35"/>
      <c r="E80" s="36"/>
      <c r="F80" s="37"/>
      <c r="G80" s="37"/>
      <c r="H80" s="37"/>
      <c r="I80" s="37"/>
      <c r="J80" s="37"/>
      <c r="K80" s="39"/>
      <c r="L80" s="39"/>
      <c r="M80" s="39"/>
      <c r="N80" s="39"/>
      <c r="O80" s="8"/>
      <c r="P80" s="9"/>
      <c r="Q80" s="8"/>
      <c r="R80" s="9"/>
      <c r="S80" s="13"/>
      <c r="T80" s="13"/>
      <c r="U80" s="13"/>
      <c r="V80" s="13"/>
      <c r="W80" s="13"/>
      <c r="X80" s="13"/>
      <c r="Y80" s="13"/>
      <c r="Z80" s="13"/>
      <c r="AA80" s="16"/>
      <c r="AB80" s="17"/>
      <c r="AC80" s="16"/>
      <c r="AD80" s="17"/>
      <c r="AE80" s="8"/>
      <c r="AF80" s="9"/>
      <c r="AG80" s="8"/>
      <c r="AH80" s="9"/>
    </row>
    <row r="81" spans="2:34" ht="19" customHeight="1" x14ac:dyDescent="0.2">
      <c r="B81" s="35"/>
      <c r="C81" s="35"/>
      <c r="D81" s="35"/>
      <c r="E81" s="37"/>
      <c r="F81" s="37"/>
      <c r="G81" s="37"/>
      <c r="H81" s="37"/>
      <c r="I81" s="37"/>
      <c r="J81" s="37"/>
      <c r="K81" s="39"/>
      <c r="L81" s="39"/>
      <c r="M81" s="39"/>
      <c r="N81" s="39"/>
      <c r="O81" s="8"/>
      <c r="P81" s="9"/>
      <c r="Q81" s="8"/>
      <c r="R81" s="9"/>
      <c r="S81" s="13"/>
      <c r="T81" s="13"/>
      <c r="U81" s="13"/>
      <c r="V81" s="13"/>
      <c r="W81" s="13"/>
      <c r="X81" s="13"/>
      <c r="Y81" s="13"/>
      <c r="Z81" s="13"/>
      <c r="AA81" s="16"/>
      <c r="AB81" s="17"/>
      <c r="AC81" s="16"/>
      <c r="AD81" s="17"/>
      <c r="AE81" s="8"/>
      <c r="AF81" s="9"/>
      <c r="AG81" s="8"/>
      <c r="AH81" s="9"/>
    </row>
    <row r="82" spans="2:34" ht="19" customHeight="1" x14ac:dyDescent="0.2">
      <c r="B82" s="35"/>
      <c r="C82" s="35"/>
      <c r="D82" s="35"/>
      <c r="E82" s="37"/>
      <c r="F82" s="37"/>
      <c r="G82" s="37"/>
      <c r="H82" s="37"/>
      <c r="I82" s="37"/>
      <c r="J82" s="37"/>
      <c r="K82" s="39"/>
      <c r="L82" s="39"/>
      <c r="M82" s="39"/>
      <c r="N82" s="39"/>
      <c r="O82" s="8"/>
      <c r="P82" s="9"/>
      <c r="Q82" s="8"/>
      <c r="R82" s="9"/>
      <c r="S82" s="13"/>
      <c r="T82" s="13"/>
      <c r="U82" s="13"/>
      <c r="V82" s="13"/>
      <c r="W82" s="13"/>
      <c r="X82" s="13"/>
      <c r="Y82" s="13"/>
      <c r="Z82" s="13"/>
      <c r="AA82" s="16"/>
      <c r="AB82" s="17"/>
      <c r="AC82" s="16"/>
      <c r="AD82" s="17"/>
      <c r="AE82" s="8"/>
      <c r="AF82" s="9"/>
      <c r="AG82" s="8"/>
      <c r="AH82" s="9"/>
    </row>
    <row r="83" spans="2:34" ht="19" customHeight="1" x14ac:dyDescent="0.2">
      <c r="B83" s="35"/>
      <c r="C83" s="35"/>
      <c r="D83" s="35"/>
      <c r="E83" s="37"/>
      <c r="F83" s="37"/>
      <c r="G83" s="37"/>
      <c r="H83" s="37"/>
      <c r="I83" s="37"/>
      <c r="J83" s="37"/>
      <c r="K83" s="39"/>
      <c r="L83" s="39"/>
      <c r="M83" s="39"/>
      <c r="N83" s="39"/>
      <c r="O83" s="10"/>
      <c r="P83" s="11"/>
      <c r="Q83" s="10"/>
      <c r="R83" s="11"/>
      <c r="S83" s="13"/>
      <c r="T83" s="13"/>
      <c r="U83" s="13"/>
      <c r="V83" s="13"/>
      <c r="W83" s="13"/>
      <c r="X83" s="13"/>
      <c r="Y83" s="13"/>
      <c r="Z83" s="13"/>
      <c r="AA83" s="18"/>
      <c r="AB83" s="19"/>
      <c r="AC83" s="18"/>
      <c r="AD83" s="19"/>
      <c r="AE83" s="10"/>
      <c r="AF83" s="11"/>
      <c r="AG83" s="10"/>
      <c r="AH83" s="11"/>
    </row>
    <row r="84" spans="2:34" ht="19" customHeight="1" x14ac:dyDescent="0.2">
      <c r="B84" s="35" t="s">
        <v>33</v>
      </c>
      <c r="C84" s="35"/>
      <c r="D84" s="35"/>
      <c r="E84" s="36" t="s">
        <v>77</v>
      </c>
      <c r="F84" s="37"/>
      <c r="G84" s="37"/>
      <c r="H84" s="37"/>
      <c r="I84" s="37"/>
      <c r="J84" s="37"/>
      <c r="K84" s="46" t="s">
        <v>75</v>
      </c>
      <c r="L84" s="47"/>
      <c r="M84" s="46" t="s">
        <v>76</v>
      </c>
      <c r="N84" s="47"/>
      <c r="O84" s="6"/>
      <c r="P84" s="7"/>
      <c r="Q84" s="6"/>
      <c r="R84" s="7"/>
      <c r="S84" s="12" t="s">
        <v>74</v>
      </c>
      <c r="T84" s="13"/>
      <c r="U84" s="13"/>
      <c r="V84" s="13"/>
      <c r="W84" s="13"/>
      <c r="X84" s="13"/>
      <c r="Y84" s="13"/>
      <c r="Z84" s="13"/>
      <c r="AA84" s="40">
        <v>1.8</v>
      </c>
      <c r="AB84" s="41"/>
      <c r="AC84" s="40">
        <v>0.8</v>
      </c>
      <c r="AD84" s="41"/>
      <c r="AE84" s="20"/>
      <c r="AF84" s="21"/>
      <c r="AG84" s="20"/>
      <c r="AH84" s="21"/>
    </row>
    <row r="85" spans="2:34" ht="19" customHeight="1" x14ac:dyDescent="0.2">
      <c r="B85" s="35"/>
      <c r="C85" s="35"/>
      <c r="D85" s="35"/>
      <c r="E85" s="36"/>
      <c r="F85" s="37"/>
      <c r="G85" s="37"/>
      <c r="H85" s="37"/>
      <c r="I85" s="37"/>
      <c r="J85" s="37"/>
      <c r="K85" s="46"/>
      <c r="L85" s="47"/>
      <c r="M85" s="46"/>
      <c r="N85" s="47"/>
      <c r="O85" s="8"/>
      <c r="P85" s="9"/>
      <c r="Q85" s="8"/>
      <c r="R85" s="9"/>
      <c r="S85" s="12"/>
      <c r="T85" s="13"/>
      <c r="U85" s="13"/>
      <c r="V85" s="13"/>
      <c r="W85" s="13"/>
      <c r="X85" s="13"/>
      <c r="Y85" s="13"/>
      <c r="Z85" s="13"/>
      <c r="AA85" s="42"/>
      <c r="AB85" s="43"/>
      <c r="AC85" s="42"/>
      <c r="AD85" s="43"/>
      <c r="AE85" s="22"/>
      <c r="AF85" s="23"/>
      <c r="AG85" s="22"/>
      <c r="AH85" s="23"/>
    </row>
    <row r="86" spans="2:34" ht="19" customHeight="1" x14ac:dyDescent="0.2">
      <c r="B86" s="35"/>
      <c r="C86" s="35"/>
      <c r="D86" s="35"/>
      <c r="E86" s="36"/>
      <c r="F86" s="37"/>
      <c r="G86" s="37"/>
      <c r="H86" s="37"/>
      <c r="I86" s="37"/>
      <c r="J86" s="37"/>
      <c r="K86" s="46"/>
      <c r="L86" s="47"/>
      <c r="M86" s="46"/>
      <c r="N86" s="47"/>
      <c r="O86" s="8"/>
      <c r="P86" s="9"/>
      <c r="Q86" s="8"/>
      <c r="R86" s="9"/>
      <c r="S86" s="12"/>
      <c r="T86" s="13"/>
      <c r="U86" s="13"/>
      <c r="V86" s="13"/>
      <c r="W86" s="13"/>
      <c r="X86" s="13"/>
      <c r="Y86" s="13"/>
      <c r="Z86" s="13"/>
      <c r="AA86" s="42"/>
      <c r="AB86" s="43"/>
      <c r="AC86" s="42"/>
      <c r="AD86" s="43"/>
      <c r="AE86" s="22"/>
      <c r="AF86" s="23"/>
      <c r="AG86" s="22"/>
      <c r="AH86" s="23"/>
    </row>
    <row r="87" spans="2:34" ht="19" customHeight="1" x14ac:dyDescent="0.2">
      <c r="B87" s="35"/>
      <c r="C87" s="35"/>
      <c r="D87" s="35"/>
      <c r="E87" s="36"/>
      <c r="F87" s="37"/>
      <c r="G87" s="37"/>
      <c r="H87" s="37"/>
      <c r="I87" s="37"/>
      <c r="J87" s="37"/>
      <c r="K87" s="46"/>
      <c r="L87" s="47"/>
      <c r="M87" s="46"/>
      <c r="N87" s="47"/>
      <c r="O87" s="8"/>
      <c r="P87" s="9"/>
      <c r="Q87" s="8"/>
      <c r="R87" s="9"/>
      <c r="S87" s="12"/>
      <c r="T87" s="13"/>
      <c r="U87" s="13"/>
      <c r="V87" s="13"/>
      <c r="W87" s="13"/>
      <c r="X87" s="13"/>
      <c r="Y87" s="13"/>
      <c r="Z87" s="13"/>
      <c r="AA87" s="42"/>
      <c r="AB87" s="43"/>
      <c r="AC87" s="42"/>
      <c r="AD87" s="43"/>
      <c r="AE87" s="22"/>
      <c r="AF87" s="23"/>
      <c r="AG87" s="22"/>
      <c r="AH87" s="23"/>
    </row>
    <row r="88" spans="2:34" ht="19" customHeight="1" x14ac:dyDescent="0.2">
      <c r="B88" s="35"/>
      <c r="C88" s="35"/>
      <c r="D88" s="35"/>
      <c r="E88" s="36"/>
      <c r="F88" s="37"/>
      <c r="G88" s="37"/>
      <c r="H88" s="37"/>
      <c r="I88" s="37"/>
      <c r="J88" s="37"/>
      <c r="K88" s="46"/>
      <c r="L88" s="47"/>
      <c r="M88" s="46"/>
      <c r="N88" s="47"/>
      <c r="O88" s="8"/>
      <c r="P88" s="9"/>
      <c r="Q88" s="8"/>
      <c r="R88" s="9"/>
      <c r="S88" s="12"/>
      <c r="T88" s="13"/>
      <c r="U88" s="13"/>
      <c r="V88" s="13"/>
      <c r="W88" s="13"/>
      <c r="X88" s="13"/>
      <c r="Y88" s="13"/>
      <c r="Z88" s="13"/>
      <c r="AA88" s="42"/>
      <c r="AB88" s="43"/>
      <c r="AC88" s="42"/>
      <c r="AD88" s="43"/>
      <c r="AE88" s="22"/>
      <c r="AF88" s="23"/>
      <c r="AG88" s="22"/>
      <c r="AH88" s="23"/>
    </row>
    <row r="89" spans="2:34" ht="19" customHeight="1" x14ac:dyDescent="0.2">
      <c r="B89" s="35"/>
      <c r="C89" s="35"/>
      <c r="D89" s="35"/>
      <c r="E89" s="36"/>
      <c r="F89" s="37"/>
      <c r="G89" s="37"/>
      <c r="H89" s="37"/>
      <c r="I89" s="37"/>
      <c r="J89" s="37"/>
      <c r="K89" s="46"/>
      <c r="L89" s="47"/>
      <c r="M89" s="46"/>
      <c r="N89" s="47"/>
      <c r="O89" s="8"/>
      <c r="P89" s="9"/>
      <c r="Q89" s="8"/>
      <c r="R89" s="9"/>
      <c r="S89" s="12"/>
      <c r="T89" s="13"/>
      <c r="U89" s="13"/>
      <c r="V89" s="13"/>
      <c r="W89" s="13"/>
      <c r="X89" s="13"/>
      <c r="Y89" s="13"/>
      <c r="Z89" s="13"/>
      <c r="AA89" s="42"/>
      <c r="AB89" s="43"/>
      <c r="AC89" s="42"/>
      <c r="AD89" s="43"/>
      <c r="AE89" s="22"/>
      <c r="AF89" s="23"/>
      <c r="AG89" s="22"/>
      <c r="AH89" s="23"/>
    </row>
    <row r="90" spans="2:34" ht="19" customHeight="1" x14ac:dyDescent="0.2">
      <c r="B90" s="35"/>
      <c r="C90" s="35"/>
      <c r="D90" s="35"/>
      <c r="E90" s="36"/>
      <c r="F90" s="37"/>
      <c r="G90" s="37"/>
      <c r="H90" s="37"/>
      <c r="I90" s="37"/>
      <c r="J90" s="37"/>
      <c r="K90" s="46"/>
      <c r="L90" s="47"/>
      <c r="M90" s="46"/>
      <c r="N90" s="47"/>
      <c r="O90" s="8"/>
      <c r="P90" s="9"/>
      <c r="Q90" s="8"/>
      <c r="R90" s="9"/>
      <c r="S90" s="12"/>
      <c r="T90" s="13"/>
      <c r="U90" s="13"/>
      <c r="V90" s="13"/>
      <c r="W90" s="13"/>
      <c r="X90" s="13"/>
      <c r="Y90" s="13"/>
      <c r="Z90" s="13"/>
      <c r="AA90" s="42"/>
      <c r="AB90" s="43"/>
      <c r="AC90" s="42"/>
      <c r="AD90" s="43"/>
      <c r="AE90" s="22"/>
      <c r="AF90" s="23"/>
      <c r="AG90" s="22"/>
      <c r="AH90" s="23"/>
    </row>
    <row r="91" spans="2:34" ht="19" customHeight="1" x14ac:dyDescent="0.2">
      <c r="B91" s="35"/>
      <c r="C91" s="35"/>
      <c r="D91" s="35"/>
      <c r="E91" s="36"/>
      <c r="F91" s="37"/>
      <c r="G91" s="37"/>
      <c r="H91" s="37"/>
      <c r="I91" s="37"/>
      <c r="J91" s="37"/>
      <c r="K91" s="46"/>
      <c r="L91" s="47"/>
      <c r="M91" s="46"/>
      <c r="N91" s="47"/>
      <c r="O91" s="8"/>
      <c r="P91" s="9"/>
      <c r="Q91" s="8"/>
      <c r="R91" s="9"/>
      <c r="S91" s="12"/>
      <c r="T91" s="13"/>
      <c r="U91" s="13"/>
      <c r="V91" s="13"/>
      <c r="W91" s="13"/>
      <c r="X91" s="13"/>
      <c r="Y91" s="13"/>
      <c r="Z91" s="13"/>
      <c r="AA91" s="42"/>
      <c r="AB91" s="43"/>
      <c r="AC91" s="42"/>
      <c r="AD91" s="43"/>
      <c r="AE91" s="22"/>
      <c r="AF91" s="23"/>
      <c r="AG91" s="22"/>
      <c r="AH91" s="23"/>
    </row>
    <row r="92" spans="2:34" ht="19" customHeight="1" x14ac:dyDescent="0.2">
      <c r="B92" s="35"/>
      <c r="C92" s="35"/>
      <c r="D92" s="35"/>
      <c r="E92" s="36"/>
      <c r="F92" s="37"/>
      <c r="G92" s="37"/>
      <c r="H92" s="37"/>
      <c r="I92" s="37"/>
      <c r="J92" s="37"/>
      <c r="K92" s="46"/>
      <c r="L92" s="47"/>
      <c r="M92" s="46"/>
      <c r="N92" s="47"/>
      <c r="O92" s="8"/>
      <c r="P92" s="9"/>
      <c r="Q92" s="8"/>
      <c r="R92" s="9"/>
      <c r="S92" s="12"/>
      <c r="T92" s="13"/>
      <c r="U92" s="13"/>
      <c r="V92" s="13"/>
      <c r="W92" s="13"/>
      <c r="X92" s="13"/>
      <c r="Y92" s="13"/>
      <c r="Z92" s="13"/>
      <c r="AA92" s="42"/>
      <c r="AB92" s="43"/>
      <c r="AC92" s="42"/>
      <c r="AD92" s="43"/>
      <c r="AE92" s="22"/>
      <c r="AF92" s="23"/>
      <c r="AG92" s="22"/>
      <c r="AH92" s="23"/>
    </row>
    <row r="93" spans="2:34" ht="19" customHeight="1" x14ac:dyDescent="0.2">
      <c r="B93" s="35"/>
      <c r="C93" s="35"/>
      <c r="D93" s="35"/>
      <c r="E93" s="36"/>
      <c r="F93" s="37"/>
      <c r="G93" s="37"/>
      <c r="H93" s="37"/>
      <c r="I93" s="37"/>
      <c r="J93" s="37"/>
      <c r="K93" s="46"/>
      <c r="L93" s="47"/>
      <c r="M93" s="46"/>
      <c r="N93" s="47"/>
      <c r="O93" s="8"/>
      <c r="P93" s="9"/>
      <c r="Q93" s="8"/>
      <c r="R93" s="9"/>
      <c r="S93" s="12"/>
      <c r="T93" s="13"/>
      <c r="U93" s="13"/>
      <c r="V93" s="13"/>
      <c r="W93" s="13"/>
      <c r="X93" s="13"/>
      <c r="Y93" s="13"/>
      <c r="Z93" s="13"/>
      <c r="AA93" s="42"/>
      <c r="AB93" s="43"/>
      <c r="AC93" s="42"/>
      <c r="AD93" s="43"/>
      <c r="AE93" s="22"/>
      <c r="AF93" s="23"/>
      <c r="AG93" s="22"/>
      <c r="AH93" s="23"/>
    </row>
    <row r="94" spans="2:34" ht="19" customHeight="1" x14ac:dyDescent="0.2">
      <c r="B94" s="35"/>
      <c r="C94" s="35"/>
      <c r="D94" s="35"/>
      <c r="E94" s="36"/>
      <c r="F94" s="37"/>
      <c r="G94" s="37"/>
      <c r="H94" s="37"/>
      <c r="I94" s="37"/>
      <c r="J94" s="37"/>
      <c r="K94" s="47"/>
      <c r="L94" s="47"/>
      <c r="M94" s="47"/>
      <c r="N94" s="47"/>
      <c r="O94" s="8"/>
      <c r="P94" s="9"/>
      <c r="Q94" s="8"/>
      <c r="R94" s="9"/>
      <c r="S94" s="13"/>
      <c r="T94" s="13"/>
      <c r="U94" s="13"/>
      <c r="V94" s="13"/>
      <c r="W94" s="13"/>
      <c r="X94" s="13"/>
      <c r="Y94" s="13"/>
      <c r="Z94" s="13"/>
      <c r="AA94" s="42"/>
      <c r="AB94" s="43"/>
      <c r="AC94" s="42"/>
      <c r="AD94" s="43"/>
      <c r="AE94" s="22"/>
      <c r="AF94" s="23"/>
      <c r="AG94" s="22"/>
      <c r="AH94" s="23"/>
    </row>
    <row r="95" spans="2:34" ht="19" customHeight="1" x14ac:dyDescent="0.2">
      <c r="B95" s="35"/>
      <c r="C95" s="35"/>
      <c r="D95" s="35"/>
      <c r="E95" s="36"/>
      <c r="F95" s="37"/>
      <c r="G95" s="37"/>
      <c r="H95" s="37"/>
      <c r="I95" s="37"/>
      <c r="J95" s="37"/>
      <c r="K95" s="47"/>
      <c r="L95" s="47"/>
      <c r="M95" s="47"/>
      <c r="N95" s="47"/>
      <c r="O95" s="8"/>
      <c r="P95" s="9"/>
      <c r="Q95" s="8"/>
      <c r="R95" s="9"/>
      <c r="S95" s="13"/>
      <c r="T95" s="13"/>
      <c r="U95" s="13"/>
      <c r="V95" s="13"/>
      <c r="W95" s="13"/>
      <c r="X95" s="13"/>
      <c r="Y95" s="13"/>
      <c r="Z95" s="13"/>
      <c r="AA95" s="42"/>
      <c r="AB95" s="43"/>
      <c r="AC95" s="42"/>
      <c r="AD95" s="43"/>
      <c r="AE95" s="22"/>
      <c r="AF95" s="23"/>
      <c r="AG95" s="22"/>
      <c r="AH95" s="23"/>
    </row>
    <row r="96" spans="2:34" ht="19" customHeight="1" x14ac:dyDescent="0.2">
      <c r="B96" s="35"/>
      <c r="C96" s="35"/>
      <c r="D96" s="35"/>
      <c r="E96" s="36"/>
      <c r="F96" s="37"/>
      <c r="G96" s="37"/>
      <c r="H96" s="37"/>
      <c r="I96" s="37"/>
      <c r="J96" s="37"/>
      <c r="K96" s="47"/>
      <c r="L96" s="47"/>
      <c r="M96" s="47"/>
      <c r="N96" s="47"/>
      <c r="O96" s="8"/>
      <c r="P96" s="9"/>
      <c r="Q96" s="8"/>
      <c r="R96" s="9"/>
      <c r="S96" s="13"/>
      <c r="T96" s="13"/>
      <c r="U96" s="13"/>
      <c r="V96" s="13"/>
      <c r="W96" s="13"/>
      <c r="X96" s="13"/>
      <c r="Y96" s="13"/>
      <c r="Z96" s="13"/>
      <c r="AA96" s="42"/>
      <c r="AB96" s="43"/>
      <c r="AC96" s="42"/>
      <c r="AD96" s="43"/>
      <c r="AE96" s="22"/>
      <c r="AF96" s="23"/>
      <c r="AG96" s="22"/>
      <c r="AH96" s="23"/>
    </row>
    <row r="97" spans="2:34" ht="19" customHeight="1" x14ac:dyDescent="0.2">
      <c r="B97" s="35"/>
      <c r="C97" s="35"/>
      <c r="D97" s="35"/>
      <c r="E97" s="36"/>
      <c r="F97" s="37"/>
      <c r="G97" s="37"/>
      <c r="H97" s="37"/>
      <c r="I97" s="37"/>
      <c r="J97" s="37"/>
      <c r="K97" s="47"/>
      <c r="L97" s="47"/>
      <c r="M97" s="47"/>
      <c r="N97" s="47"/>
      <c r="O97" s="8"/>
      <c r="P97" s="9"/>
      <c r="Q97" s="8"/>
      <c r="R97" s="9"/>
      <c r="S97" s="13"/>
      <c r="T97" s="13"/>
      <c r="U97" s="13"/>
      <c r="V97" s="13"/>
      <c r="W97" s="13"/>
      <c r="X97" s="13"/>
      <c r="Y97" s="13"/>
      <c r="Z97" s="13"/>
      <c r="AA97" s="42"/>
      <c r="AB97" s="43"/>
      <c r="AC97" s="42"/>
      <c r="AD97" s="43"/>
      <c r="AE97" s="22"/>
      <c r="AF97" s="23"/>
      <c r="AG97" s="22"/>
      <c r="AH97" s="23"/>
    </row>
    <row r="98" spans="2:34" ht="19" customHeight="1" x14ac:dyDescent="0.2">
      <c r="B98" s="35"/>
      <c r="C98" s="35"/>
      <c r="D98" s="35"/>
      <c r="E98" s="36"/>
      <c r="F98" s="37"/>
      <c r="G98" s="37"/>
      <c r="H98" s="37"/>
      <c r="I98" s="37"/>
      <c r="J98" s="37"/>
      <c r="K98" s="47"/>
      <c r="L98" s="47"/>
      <c r="M98" s="47"/>
      <c r="N98" s="47"/>
      <c r="O98" s="8"/>
      <c r="P98" s="9"/>
      <c r="Q98" s="8"/>
      <c r="R98" s="9"/>
      <c r="S98" s="13"/>
      <c r="T98" s="13"/>
      <c r="U98" s="13"/>
      <c r="V98" s="13"/>
      <c r="W98" s="13"/>
      <c r="X98" s="13"/>
      <c r="Y98" s="13"/>
      <c r="Z98" s="13"/>
      <c r="AA98" s="42"/>
      <c r="AB98" s="43"/>
      <c r="AC98" s="42"/>
      <c r="AD98" s="43"/>
      <c r="AE98" s="22"/>
      <c r="AF98" s="23"/>
      <c r="AG98" s="22"/>
      <c r="AH98" s="23"/>
    </row>
    <row r="99" spans="2:34" ht="19" customHeight="1" x14ac:dyDescent="0.2">
      <c r="B99" s="35"/>
      <c r="C99" s="35"/>
      <c r="D99" s="35"/>
      <c r="E99" s="36"/>
      <c r="F99" s="37"/>
      <c r="G99" s="37"/>
      <c r="H99" s="37"/>
      <c r="I99" s="37"/>
      <c r="J99" s="37"/>
      <c r="K99" s="47"/>
      <c r="L99" s="47"/>
      <c r="M99" s="47"/>
      <c r="N99" s="47"/>
      <c r="O99" s="8"/>
      <c r="P99" s="9"/>
      <c r="Q99" s="8"/>
      <c r="R99" s="9"/>
      <c r="S99" s="13"/>
      <c r="T99" s="13"/>
      <c r="U99" s="13"/>
      <c r="V99" s="13"/>
      <c r="W99" s="13"/>
      <c r="X99" s="13"/>
      <c r="Y99" s="13"/>
      <c r="Z99" s="13"/>
      <c r="AA99" s="42"/>
      <c r="AB99" s="43"/>
      <c r="AC99" s="42"/>
      <c r="AD99" s="43"/>
      <c r="AE99" s="22"/>
      <c r="AF99" s="23"/>
      <c r="AG99" s="22"/>
      <c r="AH99" s="23"/>
    </row>
    <row r="100" spans="2:34" ht="19" customHeight="1" x14ac:dyDescent="0.2">
      <c r="B100" s="35"/>
      <c r="C100" s="35"/>
      <c r="D100" s="35"/>
      <c r="E100" s="36"/>
      <c r="F100" s="37"/>
      <c r="G100" s="37"/>
      <c r="H100" s="37"/>
      <c r="I100" s="37"/>
      <c r="J100" s="37"/>
      <c r="K100" s="47"/>
      <c r="L100" s="47"/>
      <c r="M100" s="47"/>
      <c r="N100" s="47"/>
      <c r="O100" s="8"/>
      <c r="P100" s="9"/>
      <c r="Q100" s="8"/>
      <c r="R100" s="9"/>
      <c r="S100" s="13"/>
      <c r="T100" s="13"/>
      <c r="U100" s="13"/>
      <c r="V100" s="13"/>
      <c r="W100" s="13"/>
      <c r="X100" s="13"/>
      <c r="Y100" s="13"/>
      <c r="Z100" s="13"/>
      <c r="AA100" s="42"/>
      <c r="AB100" s="43"/>
      <c r="AC100" s="42"/>
      <c r="AD100" s="43"/>
      <c r="AE100" s="22"/>
      <c r="AF100" s="23"/>
      <c r="AG100" s="22"/>
      <c r="AH100" s="23"/>
    </row>
    <row r="101" spans="2:34" ht="19" customHeight="1" x14ac:dyDescent="0.2">
      <c r="B101" s="35"/>
      <c r="C101" s="35"/>
      <c r="D101" s="35"/>
      <c r="E101" s="37"/>
      <c r="F101" s="37"/>
      <c r="G101" s="37"/>
      <c r="H101" s="37"/>
      <c r="I101" s="37"/>
      <c r="J101" s="37"/>
      <c r="K101" s="47"/>
      <c r="L101" s="47"/>
      <c r="M101" s="47"/>
      <c r="N101" s="47"/>
      <c r="O101" s="8"/>
      <c r="P101" s="9"/>
      <c r="Q101" s="8"/>
      <c r="R101" s="9"/>
      <c r="S101" s="13"/>
      <c r="T101" s="13"/>
      <c r="U101" s="13"/>
      <c r="V101" s="13"/>
      <c r="W101" s="13"/>
      <c r="X101" s="13"/>
      <c r="Y101" s="13"/>
      <c r="Z101" s="13"/>
      <c r="AA101" s="42"/>
      <c r="AB101" s="43"/>
      <c r="AC101" s="42"/>
      <c r="AD101" s="43"/>
      <c r="AE101" s="22"/>
      <c r="AF101" s="23"/>
      <c r="AG101" s="22"/>
      <c r="AH101" s="23"/>
    </row>
    <row r="102" spans="2:34" ht="19" customHeight="1" x14ac:dyDescent="0.2">
      <c r="B102" s="35"/>
      <c r="C102" s="35"/>
      <c r="D102" s="35"/>
      <c r="E102" s="37"/>
      <c r="F102" s="37"/>
      <c r="G102" s="37"/>
      <c r="H102" s="37"/>
      <c r="I102" s="37"/>
      <c r="J102" s="37"/>
      <c r="K102" s="47"/>
      <c r="L102" s="47"/>
      <c r="M102" s="47"/>
      <c r="N102" s="47"/>
      <c r="O102" s="8"/>
      <c r="P102" s="9"/>
      <c r="Q102" s="8"/>
      <c r="R102" s="9"/>
      <c r="S102" s="13"/>
      <c r="T102" s="13"/>
      <c r="U102" s="13"/>
      <c r="V102" s="13"/>
      <c r="W102" s="13"/>
      <c r="X102" s="13"/>
      <c r="Y102" s="13"/>
      <c r="Z102" s="13"/>
      <c r="AA102" s="42"/>
      <c r="AB102" s="43"/>
      <c r="AC102" s="42"/>
      <c r="AD102" s="43"/>
      <c r="AE102" s="22"/>
      <c r="AF102" s="23"/>
      <c r="AG102" s="22"/>
      <c r="AH102" s="23"/>
    </row>
    <row r="103" spans="2:34" ht="19" customHeight="1" x14ac:dyDescent="0.2">
      <c r="B103" s="35"/>
      <c r="C103" s="35"/>
      <c r="D103" s="35"/>
      <c r="E103" s="37"/>
      <c r="F103" s="37"/>
      <c r="G103" s="37"/>
      <c r="H103" s="37"/>
      <c r="I103" s="37"/>
      <c r="J103" s="37"/>
      <c r="K103" s="47"/>
      <c r="L103" s="47"/>
      <c r="M103" s="47"/>
      <c r="N103" s="47"/>
      <c r="O103" s="10"/>
      <c r="P103" s="11"/>
      <c r="Q103" s="10"/>
      <c r="R103" s="11"/>
      <c r="S103" s="13"/>
      <c r="T103" s="13"/>
      <c r="U103" s="13"/>
      <c r="V103" s="13"/>
      <c r="W103" s="13"/>
      <c r="X103" s="13"/>
      <c r="Y103" s="13"/>
      <c r="Z103" s="13"/>
      <c r="AA103" s="44"/>
      <c r="AB103" s="45"/>
      <c r="AC103" s="44"/>
      <c r="AD103" s="45"/>
      <c r="AE103" s="24"/>
      <c r="AF103" s="25"/>
      <c r="AG103" s="24"/>
      <c r="AH103" s="25"/>
    </row>
    <row r="104" spans="2:34" ht="19" customHeight="1" x14ac:dyDescent="0.2">
      <c r="B104" s="35" t="s">
        <v>78</v>
      </c>
      <c r="C104" s="35"/>
      <c r="D104" s="35"/>
      <c r="E104" s="36" t="s">
        <v>79</v>
      </c>
      <c r="F104" s="37"/>
      <c r="G104" s="37"/>
      <c r="H104" s="37"/>
      <c r="I104" s="37"/>
      <c r="J104" s="37"/>
      <c r="K104" s="38" t="s">
        <v>66</v>
      </c>
      <c r="L104" s="39"/>
      <c r="M104" s="38" t="s">
        <v>80</v>
      </c>
      <c r="N104" s="39"/>
      <c r="O104" s="6"/>
      <c r="P104" s="7"/>
      <c r="Q104" s="6"/>
      <c r="R104" s="7"/>
      <c r="S104" s="12" t="s">
        <v>81</v>
      </c>
      <c r="T104" s="13"/>
      <c r="U104" s="13"/>
      <c r="V104" s="13"/>
      <c r="W104" s="13"/>
      <c r="X104" s="13"/>
      <c r="Y104" s="13"/>
      <c r="Z104" s="13"/>
      <c r="AA104" s="14">
        <v>5000</v>
      </c>
      <c r="AB104" s="15"/>
      <c r="AC104" s="14">
        <v>500</v>
      </c>
      <c r="AD104" s="15"/>
      <c r="AE104" s="20"/>
      <c r="AF104" s="21"/>
      <c r="AG104" s="20"/>
      <c r="AH104" s="21"/>
    </row>
    <row r="105" spans="2:34" ht="19" customHeight="1" x14ac:dyDescent="0.2">
      <c r="B105" s="35"/>
      <c r="C105" s="35"/>
      <c r="D105" s="35"/>
      <c r="E105" s="36"/>
      <c r="F105" s="37"/>
      <c r="G105" s="37"/>
      <c r="H105" s="37"/>
      <c r="I105" s="37"/>
      <c r="J105" s="37"/>
      <c r="K105" s="39"/>
      <c r="L105" s="39"/>
      <c r="M105" s="39"/>
      <c r="N105" s="39"/>
      <c r="O105" s="8"/>
      <c r="P105" s="9"/>
      <c r="Q105" s="8"/>
      <c r="R105" s="9"/>
      <c r="S105" s="13"/>
      <c r="T105" s="13"/>
      <c r="U105" s="13"/>
      <c r="V105" s="13"/>
      <c r="W105" s="13"/>
      <c r="X105" s="13"/>
      <c r="Y105" s="13"/>
      <c r="Z105" s="13"/>
      <c r="AA105" s="16"/>
      <c r="AB105" s="17"/>
      <c r="AC105" s="16"/>
      <c r="AD105" s="17"/>
      <c r="AE105" s="22"/>
      <c r="AF105" s="23"/>
      <c r="AG105" s="22"/>
      <c r="AH105" s="23"/>
    </row>
    <row r="106" spans="2:34" ht="19" customHeight="1" x14ac:dyDescent="0.2">
      <c r="B106" s="35"/>
      <c r="C106" s="35"/>
      <c r="D106" s="35"/>
      <c r="E106" s="36"/>
      <c r="F106" s="37"/>
      <c r="G106" s="37"/>
      <c r="H106" s="37"/>
      <c r="I106" s="37"/>
      <c r="J106" s="37"/>
      <c r="K106" s="39"/>
      <c r="L106" s="39"/>
      <c r="M106" s="39"/>
      <c r="N106" s="39"/>
      <c r="O106" s="8"/>
      <c r="P106" s="9"/>
      <c r="Q106" s="8"/>
      <c r="R106" s="9"/>
      <c r="S106" s="13"/>
      <c r="T106" s="13"/>
      <c r="U106" s="13"/>
      <c r="V106" s="13"/>
      <c r="W106" s="13"/>
      <c r="X106" s="13"/>
      <c r="Y106" s="13"/>
      <c r="Z106" s="13"/>
      <c r="AA106" s="16"/>
      <c r="AB106" s="17"/>
      <c r="AC106" s="16"/>
      <c r="AD106" s="17"/>
      <c r="AE106" s="22"/>
      <c r="AF106" s="23"/>
      <c r="AG106" s="22"/>
      <c r="AH106" s="23"/>
    </row>
    <row r="107" spans="2:34" ht="19" customHeight="1" x14ac:dyDescent="0.2">
      <c r="B107" s="35"/>
      <c r="C107" s="35"/>
      <c r="D107" s="35"/>
      <c r="E107" s="36"/>
      <c r="F107" s="37"/>
      <c r="G107" s="37"/>
      <c r="H107" s="37"/>
      <c r="I107" s="37"/>
      <c r="J107" s="37"/>
      <c r="K107" s="39"/>
      <c r="L107" s="39"/>
      <c r="M107" s="39"/>
      <c r="N107" s="39"/>
      <c r="O107" s="8"/>
      <c r="P107" s="9"/>
      <c r="Q107" s="8"/>
      <c r="R107" s="9"/>
      <c r="S107" s="13"/>
      <c r="T107" s="13"/>
      <c r="U107" s="13"/>
      <c r="V107" s="13"/>
      <c r="W107" s="13"/>
      <c r="X107" s="13"/>
      <c r="Y107" s="13"/>
      <c r="Z107" s="13"/>
      <c r="AA107" s="16"/>
      <c r="AB107" s="17"/>
      <c r="AC107" s="16"/>
      <c r="AD107" s="17"/>
      <c r="AE107" s="22"/>
      <c r="AF107" s="23"/>
      <c r="AG107" s="22"/>
      <c r="AH107" s="23"/>
    </row>
    <row r="108" spans="2:34" ht="19" customHeight="1" x14ac:dyDescent="0.2">
      <c r="B108" s="35"/>
      <c r="C108" s="35"/>
      <c r="D108" s="35"/>
      <c r="E108" s="36"/>
      <c r="F108" s="37"/>
      <c r="G108" s="37"/>
      <c r="H108" s="37"/>
      <c r="I108" s="37"/>
      <c r="J108" s="37"/>
      <c r="K108" s="39"/>
      <c r="L108" s="39"/>
      <c r="M108" s="39"/>
      <c r="N108" s="39"/>
      <c r="O108" s="8"/>
      <c r="P108" s="9"/>
      <c r="Q108" s="8"/>
      <c r="R108" s="9"/>
      <c r="S108" s="13"/>
      <c r="T108" s="13"/>
      <c r="U108" s="13"/>
      <c r="V108" s="13"/>
      <c r="W108" s="13"/>
      <c r="X108" s="13"/>
      <c r="Y108" s="13"/>
      <c r="Z108" s="13"/>
      <c r="AA108" s="16"/>
      <c r="AB108" s="17"/>
      <c r="AC108" s="16"/>
      <c r="AD108" s="17"/>
      <c r="AE108" s="22"/>
      <c r="AF108" s="23"/>
      <c r="AG108" s="22"/>
      <c r="AH108" s="23"/>
    </row>
    <row r="109" spans="2:34" ht="19" customHeight="1" x14ac:dyDescent="0.2">
      <c r="B109" s="35"/>
      <c r="C109" s="35"/>
      <c r="D109" s="35"/>
      <c r="E109" s="36"/>
      <c r="F109" s="37"/>
      <c r="G109" s="37"/>
      <c r="H109" s="37"/>
      <c r="I109" s="37"/>
      <c r="J109" s="37"/>
      <c r="K109" s="39"/>
      <c r="L109" s="39"/>
      <c r="M109" s="39"/>
      <c r="N109" s="39"/>
      <c r="O109" s="8"/>
      <c r="P109" s="9"/>
      <c r="Q109" s="8"/>
      <c r="R109" s="9"/>
      <c r="S109" s="13"/>
      <c r="T109" s="13"/>
      <c r="U109" s="13"/>
      <c r="V109" s="13"/>
      <c r="W109" s="13"/>
      <c r="X109" s="13"/>
      <c r="Y109" s="13"/>
      <c r="Z109" s="13"/>
      <c r="AA109" s="16"/>
      <c r="AB109" s="17"/>
      <c r="AC109" s="16"/>
      <c r="AD109" s="17"/>
      <c r="AE109" s="22"/>
      <c r="AF109" s="23"/>
      <c r="AG109" s="22"/>
      <c r="AH109" s="23"/>
    </row>
    <row r="110" spans="2:34" ht="19" customHeight="1" x14ac:dyDescent="0.2">
      <c r="B110" s="35"/>
      <c r="C110" s="35"/>
      <c r="D110" s="35"/>
      <c r="E110" s="36"/>
      <c r="F110" s="37"/>
      <c r="G110" s="37"/>
      <c r="H110" s="37"/>
      <c r="I110" s="37"/>
      <c r="J110" s="37"/>
      <c r="K110" s="39"/>
      <c r="L110" s="39"/>
      <c r="M110" s="39"/>
      <c r="N110" s="39"/>
      <c r="O110" s="8"/>
      <c r="P110" s="9"/>
      <c r="Q110" s="8"/>
      <c r="R110" s="9"/>
      <c r="S110" s="13"/>
      <c r="T110" s="13"/>
      <c r="U110" s="13"/>
      <c r="V110" s="13"/>
      <c r="W110" s="13"/>
      <c r="X110" s="13"/>
      <c r="Y110" s="13"/>
      <c r="Z110" s="13"/>
      <c r="AA110" s="16"/>
      <c r="AB110" s="17"/>
      <c r="AC110" s="16"/>
      <c r="AD110" s="17"/>
      <c r="AE110" s="22"/>
      <c r="AF110" s="23"/>
      <c r="AG110" s="22"/>
      <c r="AH110" s="23"/>
    </row>
    <row r="111" spans="2:34" ht="19" customHeight="1" x14ac:dyDescent="0.2">
      <c r="B111" s="35"/>
      <c r="C111" s="35"/>
      <c r="D111" s="35"/>
      <c r="E111" s="37"/>
      <c r="F111" s="37"/>
      <c r="G111" s="37"/>
      <c r="H111" s="37"/>
      <c r="I111" s="37"/>
      <c r="J111" s="37"/>
      <c r="K111" s="39"/>
      <c r="L111" s="39"/>
      <c r="M111" s="39"/>
      <c r="N111" s="39"/>
      <c r="O111" s="8"/>
      <c r="P111" s="9"/>
      <c r="Q111" s="8"/>
      <c r="R111" s="9"/>
      <c r="S111" s="13"/>
      <c r="T111" s="13"/>
      <c r="U111" s="13"/>
      <c r="V111" s="13"/>
      <c r="W111" s="13"/>
      <c r="X111" s="13"/>
      <c r="Y111" s="13"/>
      <c r="Z111" s="13"/>
      <c r="AA111" s="16"/>
      <c r="AB111" s="17"/>
      <c r="AC111" s="16"/>
      <c r="AD111" s="17"/>
      <c r="AE111" s="22"/>
      <c r="AF111" s="23"/>
      <c r="AG111" s="22"/>
      <c r="AH111" s="23"/>
    </row>
    <row r="112" spans="2:34" ht="19" customHeight="1" x14ac:dyDescent="0.2">
      <c r="B112" s="35"/>
      <c r="C112" s="35"/>
      <c r="D112" s="35"/>
      <c r="E112" s="37"/>
      <c r="F112" s="37"/>
      <c r="G112" s="37"/>
      <c r="H112" s="37"/>
      <c r="I112" s="37"/>
      <c r="J112" s="37"/>
      <c r="K112" s="39"/>
      <c r="L112" s="39"/>
      <c r="M112" s="39"/>
      <c r="N112" s="39"/>
      <c r="O112" s="8"/>
      <c r="P112" s="9"/>
      <c r="Q112" s="8"/>
      <c r="R112" s="9"/>
      <c r="S112" s="13"/>
      <c r="T112" s="13"/>
      <c r="U112" s="13"/>
      <c r="V112" s="13"/>
      <c r="W112" s="13"/>
      <c r="X112" s="13"/>
      <c r="Y112" s="13"/>
      <c r="Z112" s="13"/>
      <c r="AA112" s="16"/>
      <c r="AB112" s="17"/>
      <c r="AC112" s="16"/>
      <c r="AD112" s="17"/>
      <c r="AE112" s="22"/>
      <c r="AF112" s="23"/>
      <c r="AG112" s="22"/>
      <c r="AH112" s="23"/>
    </row>
    <row r="113" spans="2:34" ht="19" customHeight="1" x14ac:dyDescent="0.2">
      <c r="B113" s="35"/>
      <c r="C113" s="35"/>
      <c r="D113" s="35"/>
      <c r="E113" s="37"/>
      <c r="F113" s="37"/>
      <c r="G113" s="37"/>
      <c r="H113" s="37"/>
      <c r="I113" s="37"/>
      <c r="J113" s="37"/>
      <c r="K113" s="39"/>
      <c r="L113" s="39"/>
      <c r="M113" s="39"/>
      <c r="N113" s="39"/>
      <c r="O113" s="10"/>
      <c r="P113" s="11"/>
      <c r="Q113" s="10"/>
      <c r="R113" s="11"/>
      <c r="S113" s="13"/>
      <c r="T113" s="13"/>
      <c r="U113" s="13"/>
      <c r="V113" s="13"/>
      <c r="W113" s="13"/>
      <c r="X113" s="13"/>
      <c r="Y113" s="13"/>
      <c r="Z113" s="13"/>
      <c r="AA113" s="18"/>
      <c r="AB113" s="19"/>
      <c r="AC113" s="18"/>
      <c r="AD113" s="19"/>
      <c r="AE113" s="24"/>
      <c r="AF113" s="25"/>
      <c r="AG113" s="24"/>
      <c r="AH113" s="25"/>
    </row>
    <row r="114" spans="2:34" ht="19" customHeight="1" x14ac:dyDescent="0.2">
      <c r="B114" s="35" t="s">
        <v>34</v>
      </c>
      <c r="C114" s="35"/>
      <c r="D114" s="35"/>
      <c r="E114" s="36" t="s">
        <v>83</v>
      </c>
      <c r="F114" s="37"/>
      <c r="G114" s="37"/>
      <c r="H114" s="37"/>
      <c r="I114" s="37"/>
      <c r="J114" s="37"/>
      <c r="K114" s="38" t="s">
        <v>51</v>
      </c>
      <c r="L114" s="39"/>
      <c r="M114" s="38" t="s">
        <v>82</v>
      </c>
      <c r="N114" s="39"/>
      <c r="O114" s="38" t="s">
        <v>52</v>
      </c>
      <c r="P114" s="39"/>
      <c r="Q114" s="6"/>
      <c r="R114" s="7"/>
      <c r="S114" s="12" t="s">
        <v>84</v>
      </c>
      <c r="T114" s="13"/>
      <c r="U114" s="13"/>
      <c r="V114" s="13"/>
      <c r="W114" s="13"/>
      <c r="X114" s="13"/>
      <c r="Y114" s="13"/>
      <c r="Z114" s="13"/>
      <c r="AA114" s="14">
        <v>30</v>
      </c>
      <c r="AB114" s="15"/>
      <c r="AC114" s="14">
        <v>45</v>
      </c>
      <c r="AD114" s="15"/>
      <c r="AE114" s="14">
        <v>60</v>
      </c>
      <c r="AF114" s="15"/>
      <c r="AG114" s="20"/>
      <c r="AH114" s="21"/>
    </row>
    <row r="115" spans="2:34" ht="19" customHeight="1" x14ac:dyDescent="0.2">
      <c r="B115" s="35"/>
      <c r="C115" s="35"/>
      <c r="D115" s="35"/>
      <c r="E115" s="36"/>
      <c r="F115" s="37"/>
      <c r="G115" s="37"/>
      <c r="H115" s="37"/>
      <c r="I115" s="37"/>
      <c r="J115" s="37"/>
      <c r="K115" s="39"/>
      <c r="L115" s="39"/>
      <c r="M115" s="39"/>
      <c r="N115" s="39"/>
      <c r="O115" s="39"/>
      <c r="P115" s="39"/>
      <c r="Q115" s="8"/>
      <c r="R115" s="9"/>
      <c r="S115" s="13"/>
      <c r="T115" s="13"/>
      <c r="U115" s="13"/>
      <c r="V115" s="13"/>
      <c r="W115" s="13"/>
      <c r="X115" s="13"/>
      <c r="Y115" s="13"/>
      <c r="Z115" s="13"/>
      <c r="AA115" s="16"/>
      <c r="AB115" s="17"/>
      <c r="AC115" s="16"/>
      <c r="AD115" s="17"/>
      <c r="AE115" s="16"/>
      <c r="AF115" s="17"/>
      <c r="AG115" s="22"/>
      <c r="AH115" s="23"/>
    </row>
    <row r="116" spans="2:34" ht="19" customHeight="1" x14ac:dyDescent="0.2">
      <c r="B116" s="35"/>
      <c r="C116" s="35"/>
      <c r="D116" s="35"/>
      <c r="E116" s="36"/>
      <c r="F116" s="37"/>
      <c r="G116" s="37"/>
      <c r="H116" s="37"/>
      <c r="I116" s="37"/>
      <c r="J116" s="37"/>
      <c r="K116" s="39"/>
      <c r="L116" s="39"/>
      <c r="M116" s="39"/>
      <c r="N116" s="39"/>
      <c r="O116" s="39"/>
      <c r="P116" s="39"/>
      <c r="Q116" s="8"/>
      <c r="R116" s="9"/>
      <c r="S116" s="13"/>
      <c r="T116" s="13"/>
      <c r="U116" s="13"/>
      <c r="V116" s="13"/>
      <c r="W116" s="13"/>
      <c r="X116" s="13"/>
      <c r="Y116" s="13"/>
      <c r="Z116" s="13"/>
      <c r="AA116" s="16"/>
      <c r="AB116" s="17"/>
      <c r="AC116" s="16"/>
      <c r="AD116" s="17"/>
      <c r="AE116" s="16"/>
      <c r="AF116" s="17"/>
      <c r="AG116" s="22"/>
      <c r="AH116" s="23"/>
    </row>
    <row r="117" spans="2:34" ht="19" customHeight="1" x14ac:dyDescent="0.2">
      <c r="B117" s="35"/>
      <c r="C117" s="35"/>
      <c r="D117" s="35"/>
      <c r="E117" s="36"/>
      <c r="F117" s="37"/>
      <c r="G117" s="37"/>
      <c r="H117" s="37"/>
      <c r="I117" s="37"/>
      <c r="J117" s="37"/>
      <c r="K117" s="39"/>
      <c r="L117" s="39"/>
      <c r="M117" s="39"/>
      <c r="N117" s="39"/>
      <c r="O117" s="39"/>
      <c r="P117" s="39"/>
      <c r="Q117" s="8"/>
      <c r="R117" s="9"/>
      <c r="S117" s="13"/>
      <c r="T117" s="13"/>
      <c r="U117" s="13"/>
      <c r="V117" s="13"/>
      <c r="W117" s="13"/>
      <c r="X117" s="13"/>
      <c r="Y117" s="13"/>
      <c r="Z117" s="13"/>
      <c r="AA117" s="16"/>
      <c r="AB117" s="17"/>
      <c r="AC117" s="16"/>
      <c r="AD117" s="17"/>
      <c r="AE117" s="16"/>
      <c r="AF117" s="17"/>
      <c r="AG117" s="22"/>
      <c r="AH117" s="23"/>
    </row>
    <row r="118" spans="2:34" ht="19" customHeight="1" x14ac:dyDescent="0.2">
      <c r="B118" s="35"/>
      <c r="C118" s="35"/>
      <c r="D118" s="35"/>
      <c r="E118" s="36"/>
      <c r="F118" s="37"/>
      <c r="G118" s="37"/>
      <c r="H118" s="37"/>
      <c r="I118" s="37"/>
      <c r="J118" s="37"/>
      <c r="K118" s="39"/>
      <c r="L118" s="39"/>
      <c r="M118" s="39"/>
      <c r="N118" s="39"/>
      <c r="O118" s="39"/>
      <c r="P118" s="39"/>
      <c r="Q118" s="8"/>
      <c r="R118" s="9"/>
      <c r="S118" s="13"/>
      <c r="T118" s="13"/>
      <c r="U118" s="13"/>
      <c r="V118" s="13"/>
      <c r="W118" s="13"/>
      <c r="X118" s="13"/>
      <c r="Y118" s="13"/>
      <c r="Z118" s="13"/>
      <c r="AA118" s="16"/>
      <c r="AB118" s="17"/>
      <c r="AC118" s="16"/>
      <c r="AD118" s="17"/>
      <c r="AE118" s="16"/>
      <c r="AF118" s="17"/>
      <c r="AG118" s="22"/>
      <c r="AH118" s="23"/>
    </row>
    <row r="119" spans="2:34" ht="19" customHeight="1" x14ac:dyDescent="0.2">
      <c r="B119" s="35"/>
      <c r="C119" s="35"/>
      <c r="D119" s="35"/>
      <c r="E119" s="36"/>
      <c r="F119" s="37"/>
      <c r="G119" s="37"/>
      <c r="H119" s="37"/>
      <c r="I119" s="37"/>
      <c r="J119" s="37"/>
      <c r="K119" s="39"/>
      <c r="L119" s="39"/>
      <c r="M119" s="39"/>
      <c r="N119" s="39"/>
      <c r="O119" s="39"/>
      <c r="P119" s="39"/>
      <c r="Q119" s="8"/>
      <c r="R119" s="9"/>
      <c r="S119" s="13"/>
      <c r="T119" s="13"/>
      <c r="U119" s="13"/>
      <c r="V119" s="13"/>
      <c r="W119" s="13"/>
      <c r="X119" s="13"/>
      <c r="Y119" s="13"/>
      <c r="Z119" s="13"/>
      <c r="AA119" s="16"/>
      <c r="AB119" s="17"/>
      <c r="AC119" s="16"/>
      <c r="AD119" s="17"/>
      <c r="AE119" s="16"/>
      <c r="AF119" s="17"/>
      <c r="AG119" s="22"/>
      <c r="AH119" s="23"/>
    </row>
    <row r="120" spans="2:34" ht="19" customHeight="1" x14ac:dyDescent="0.2">
      <c r="B120" s="35"/>
      <c r="C120" s="35"/>
      <c r="D120" s="35"/>
      <c r="E120" s="36"/>
      <c r="F120" s="37"/>
      <c r="G120" s="37"/>
      <c r="H120" s="37"/>
      <c r="I120" s="37"/>
      <c r="J120" s="37"/>
      <c r="K120" s="39"/>
      <c r="L120" s="39"/>
      <c r="M120" s="39"/>
      <c r="N120" s="39"/>
      <c r="O120" s="39"/>
      <c r="P120" s="39"/>
      <c r="Q120" s="8"/>
      <c r="R120" s="9"/>
      <c r="S120" s="13"/>
      <c r="T120" s="13"/>
      <c r="U120" s="13"/>
      <c r="V120" s="13"/>
      <c r="W120" s="13"/>
      <c r="X120" s="13"/>
      <c r="Y120" s="13"/>
      <c r="Z120" s="13"/>
      <c r="AA120" s="16"/>
      <c r="AB120" s="17"/>
      <c r="AC120" s="16"/>
      <c r="AD120" s="17"/>
      <c r="AE120" s="16"/>
      <c r="AF120" s="17"/>
      <c r="AG120" s="22"/>
      <c r="AH120" s="23"/>
    </row>
    <row r="121" spans="2:34" ht="19" customHeight="1" x14ac:dyDescent="0.2">
      <c r="B121" s="35"/>
      <c r="C121" s="35"/>
      <c r="D121" s="35"/>
      <c r="E121" s="36"/>
      <c r="F121" s="37"/>
      <c r="G121" s="37"/>
      <c r="H121" s="37"/>
      <c r="I121" s="37"/>
      <c r="J121" s="37"/>
      <c r="K121" s="39"/>
      <c r="L121" s="39"/>
      <c r="M121" s="39"/>
      <c r="N121" s="39"/>
      <c r="O121" s="39"/>
      <c r="P121" s="39"/>
      <c r="Q121" s="8"/>
      <c r="R121" s="9"/>
      <c r="S121" s="13"/>
      <c r="T121" s="13"/>
      <c r="U121" s="13"/>
      <c r="V121" s="13"/>
      <c r="W121" s="13"/>
      <c r="X121" s="13"/>
      <c r="Y121" s="13"/>
      <c r="Z121" s="13"/>
      <c r="AA121" s="16"/>
      <c r="AB121" s="17"/>
      <c r="AC121" s="16"/>
      <c r="AD121" s="17"/>
      <c r="AE121" s="16"/>
      <c r="AF121" s="17"/>
      <c r="AG121" s="22"/>
      <c r="AH121" s="23"/>
    </row>
    <row r="122" spans="2:34" ht="19" customHeight="1" x14ac:dyDescent="0.2">
      <c r="B122" s="35"/>
      <c r="C122" s="35"/>
      <c r="D122" s="35"/>
      <c r="E122" s="37"/>
      <c r="F122" s="37"/>
      <c r="G122" s="37"/>
      <c r="H122" s="37"/>
      <c r="I122" s="37"/>
      <c r="J122" s="37"/>
      <c r="K122" s="39"/>
      <c r="L122" s="39"/>
      <c r="M122" s="39"/>
      <c r="N122" s="39"/>
      <c r="O122" s="39"/>
      <c r="P122" s="39"/>
      <c r="Q122" s="8"/>
      <c r="R122" s="9"/>
      <c r="S122" s="13"/>
      <c r="T122" s="13"/>
      <c r="U122" s="13"/>
      <c r="V122" s="13"/>
      <c r="W122" s="13"/>
      <c r="X122" s="13"/>
      <c r="Y122" s="13"/>
      <c r="Z122" s="13"/>
      <c r="AA122" s="16"/>
      <c r="AB122" s="17"/>
      <c r="AC122" s="16"/>
      <c r="AD122" s="17"/>
      <c r="AE122" s="16"/>
      <c r="AF122" s="17"/>
      <c r="AG122" s="22"/>
      <c r="AH122" s="23"/>
    </row>
    <row r="123" spans="2:34" ht="19" customHeight="1" x14ac:dyDescent="0.2">
      <c r="B123" s="35"/>
      <c r="C123" s="35"/>
      <c r="D123" s="35"/>
      <c r="E123" s="37"/>
      <c r="F123" s="37"/>
      <c r="G123" s="37"/>
      <c r="H123" s="37"/>
      <c r="I123" s="37"/>
      <c r="J123" s="37"/>
      <c r="K123" s="39"/>
      <c r="L123" s="39"/>
      <c r="M123" s="39"/>
      <c r="N123" s="39"/>
      <c r="O123" s="39"/>
      <c r="P123" s="39"/>
      <c r="Q123" s="8"/>
      <c r="R123" s="9"/>
      <c r="S123" s="13"/>
      <c r="T123" s="13"/>
      <c r="U123" s="13"/>
      <c r="V123" s="13"/>
      <c r="W123" s="13"/>
      <c r="X123" s="13"/>
      <c r="Y123" s="13"/>
      <c r="Z123" s="13"/>
      <c r="AA123" s="16"/>
      <c r="AB123" s="17"/>
      <c r="AC123" s="16"/>
      <c r="AD123" s="17"/>
      <c r="AE123" s="16"/>
      <c r="AF123" s="17"/>
      <c r="AG123" s="22"/>
      <c r="AH123" s="23"/>
    </row>
    <row r="124" spans="2:34" ht="19" customHeight="1" x14ac:dyDescent="0.2">
      <c r="B124" s="35"/>
      <c r="C124" s="35"/>
      <c r="D124" s="35"/>
      <c r="E124" s="37"/>
      <c r="F124" s="37"/>
      <c r="G124" s="37"/>
      <c r="H124" s="37"/>
      <c r="I124" s="37"/>
      <c r="J124" s="37"/>
      <c r="K124" s="39"/>
      <c r="L124" s="39"/>
      <c r="M124" s="39"/>
      <c r="N124" s="39"/>
      <c r="O124" s="39"/>
      <c r="P124" s="39"/>
      <c r="Q124" s="10"/>
      <c r="R124" s="11"/>
      <c r="S124" s="13"/>
      <c r="T124" s="13"/>
      <c r="U124" s="13"/>
      <c r="V124" s="13"/>
      <c r="W124" s="13"/>
      <c r="X124" s="13"/>
      <c r="Y124" s="13"/>
      <c r="Z124" s="13"/>
      <c r="AA124" s="18"/>
      <c r="AB124" s="19"/>
      <c r="AC124" s="18"/>
      <c r="AD124" s="19"/>
      <c r="AE124" s="18"/>
      <c r="AF124" s="19"/>
      <c r="AG124" s="24"/>
      <c r="AH124" s="25"/>
    </row>
    <row r="125" spans="2:34" ht="19" customHeight="1" x14ac:dyDescent="0.2">
      <c r="B125" s="35" t="s">
        <v>35</v>
      </c>
      <c r="C125" s="35"/>
      <c r="D125" s="35"/>
      <c r="E125" s="36" t="s">
        <v>85</v>
      </c>
      <c r="F125" s="37"/>
      <c r="G125" s="37"/>
      <c r="H125" s="37"/>
      <c r="I125" s="37"/>
      <c r="J125" s="37"/>
      <c r="K125" s="38" t="s">
        <v>51</v>
      </c>
      <c r="L125" s="39"/>
      <c r="M125" s="38" t="s">
        <v>82</v>
      </c>
      <c r="N125" s="39"/>
      <c r="O125" s="38" t="s">
        <v>52</v>
      </c>
      <c r="P125" s="39"/>
      <c r="Q125" s="6"/>
      <c r="R125" s="7"/>
      <c r="S125" s="12" t="s">
        <v>86</v>
      </c>
      <c r="T125" s="13"/>
      <c r="U125" s="13"/>
      <c r="V125" s="13"/>
      <c r="W125" s="13"/>
      <c r="X125" s="13"/>
      <c r="Y125" s="13"/>
      <c r="Z125" s="13"/>
      <c r="AA125" s="14">
        <v>2</v>
      </c>
      <c r="AB125" s="15"/>
      <c r="AC125" s="14">
        <v>5</v>
      </c>
      <c r="AD125" s="15"/>
      <c r="AE125" s="14">
        <v>8</v>
      </c>
      <c r="AF125" s="15"/>
      <c r="AG125" s="20"/>
      <c r="AH125" s="21"/>
    </row>
    <row r="126" spans="2:34" ht="19" customHeight="1" x14ac:dyDescent="0.2">
      <c r="B126" s="35"/>
      <c r="C126" s="35"/>
      <c r="D126" s="35"/>
      <c r="E126" s="36"/>
      <c r="F126" s="37"/>
      <c r="G126" s="37"/>
      <c r="H126" s="37"/>
      <c r="I126" s="37"/>
      <c r="J126" s="37"/>
      <c r="K126" s="39"/>
      <c r="L126" s="39"/>
      <c r="M126" s="39"/>
      <c r="N126" s="39"/>
      <c r="O126" s="39"/>
      <c r="P126" s="39"/>
      <c r="Q126" s="8"/>
      <c r="R126" s="9"/>
      <c r="S126" s="13"/>
      <c r="T126" s="13"/>
      <c r="U126" s="13"/>
      <c r="V126" s="13"/>
      <c r="W126" s="13"/>
      <c r="X126" s="13"/>
      <c r="Y126" s="13"/>
      <c r="Z126" s="13"/>
      <c r="AA126" s="16"/>
      <c r="AB126" s="17"/>
      <c r="AC126" s="16"/>
      <c r="AD126" s="17"/>
      <c r="AE126" s="16"/>
      <c r="AF126" s="17"/>
      <c r="AG126" s="22"/>
      <c r="AH126" s="23"/>
    </row>
    <row r="127" spans="2:34" ht="19" customHeight="1" x14ac:dyDescent="0.2">
      <c r="B127" s="35"/>
      <c r="C127" s="35"/>
      <c r="D127" s="35"/>
      <c r="E127" s="36"/>
      <c r="F127" s="37"/>
      <c r="G127" s="37"/>
      <c r="H127" s="37"/>
      <c r="I127" s="37"/>
      <c r="J127" s="37"/>
      <c r="K127" s="39"/>
      <c r="L127" s="39"/>
      <c r="M127" s="39"/>
      <c r="N127" s="39"/>
      <c r="O127" s="39"/>
      <c r="P127" s="39"/>
      <c r="Q127" s="8"/>
      <c r="R127" s="9"/>
      <c r="S127" s="13"/>
      <c r="T127" s="13"/>
      <c r="U127" s="13"/>
      <c r="V127" s="13"/>
      <c r="W127" s="13"/>
      <c r="X127" s="13"/>
      <c r="Y127" s="13"/>
      <c r="Z127" s="13"/>
      <c r="AA127" s="16"/>
      <c r="AB127" s="17"/>
      <c r="AC127" s="16"/>
      <c r="AD127" s="17"/>
      <c r="AE127" s="16"/>
      <c r="AF127" s="17"/>
      <c r="AG127" s="22"/>
      <c r="AH127" s="23"/>
    </row>
    <row r="128" spans="2:34" ht="19" customHeight="1" x14ac:dyDescent="0.2">
      <c r="B128" s="35"/>
      <c r="C128" s="35"/>
      <c r="D128" s="35"/>
      <c r="E128" s="36"/>
      <c r="F128" s="37"/>
      <c r="G128" s="37"/>
      <c r="H128" s="37"/>
      <c r="I128" s="37"/>
      <c r="J128" s="37"/>
      <c r="K128" s="39"/>
      <c r="L128" s="39"/>
      <c r="M128" s="39"/>
      <c r="N128" s="39"/>
      <c r="O128" s="39"/>
      <c r="P128" s="39"/>
      <c r="Q128" s="8"/>
      <c r="R128" s="9"/>
      <c r="S128" s="13"/>
      <c r="T128" s="13"/>
      <c r="U128" s="13"/>
      <c r="V128" s="13"/>
      <c r="W128" s="13"/>
      <c r="X128" s="13"/>
      <c r="Y128" s="13"/>
      <c r="Z128" s="13"/>
      <c r="AA128" s="16"/>
      <c r="AB128" s="17"/>
      <c r="AC128" s="16"/>
      <c r="AD128" s="17"/>
      <c r="AE128" s="16"/>
      <c r="AF128" s="17"/>
      <c r="AG128" s="22"/>
      <c r="AH128" s="23"/>
    </row>
    <row r="129" spans="2:34" ht="19" customHeight="1" x14ac:dyDescent="0.2">
      <c r="B129" s="35"/>
      <c r="C129" s="35"/>
      <c r="D129" s="35"/>
      <c r="E129" s="36"/>
      <c r="F129" s="37"/>
      <c r="G129" s="37"/>
      <c r="H129" s="37"/>
      <c r="I129" s="37"/>
      <c r="J129" s="37"/>
      <c r="K129" s="39"/>
      <c r="L129" s="39"/>
      <c r="M129" s="39"/>
      <c r="N129" s="39"/>
      <c r="O129" s="39"/>
      <c r="P129" s="39"/>
      <c r="Q129" s="8"/>
      <c r="R129" s="9"/>
      <c r="S129" s="13"/>
      <c r="T129" s="13"/>
      <c r="U129" s="13"/>
      <c r="V129" s="13"/>
      <c r="W129" s="13"/>
      <c r="X129" s="13"/>
      <c r="Y129" s="13"/>
      <c r="Z129" s="13"/>
      <c r="AA129" s="16"/>
      <c r="AB129" s="17"/>
      <c r="AC129" s="16"/>
      <c r="AD129" s="17"/>
      <c r="AE129" s="16"/>
      <c r="AF129" s="17"/>
      <c r="AG129" s="22"/>
      <c r="AH129" s="23"/>
    </row>
    <row r="130" spans="2:34" ht="19" customHeight="1" x14ac:dyDescent="0.2">
      <c r="B130" s="35"/>
      <c r="C130" s="35"/>
      <c r="D130" s="35"/>
      <c r="E130" s="36"/>
      <c r="F130" s="37"/>
      <c r="G130" s="37"/>
      <c r="H130" s="37"/>
      <c r="I130" s="37"/>
      <c r="J130" s="37"/>
      <c r="K130" s="39"/>
      <c r="L130" s="39"/>
      <c r="M130" s="39"/>
      <c r="N130" s="39"/>
      <c r="O130" s="39"/>
      <c r="P130" s="39"/>
      <c r="Q130" s="8"/>
      <c r="R130" s="9"/>
      <c r="S130" s="13"/>
      <c r="T130" s="13"/>
      <c r="U130" s="13"/>
      <c r="V130" s="13"/>
      <c r="W130" s="13"/>
      <c r="X130" s="13"/>
      <c r="Y130" s="13"/>
      <c r="Z130" s="13"/>
      <c r="AA130" s="16"/>
      <c r="AB130" s="17"/>
      <c r="AC130" s="16"/>
      <c r="AD130" s="17"/>
      <c r="AE130" s="16"/>
      <c r="AF130" s="17"/>
      <c r="AG130" s="22"/>
      <c r="AH130" s="23"/>
    </row>
    <row r="131" spans="2:34" ht="19" customHeight="1" x14ac:dyDescent="0.2">
      <c r="B131" s="35"/>
      <c r="C131" s="35"/>
      <c r="D131" s="35"/>
      <c r="E131" s="36"/>
      <c r="F131" s="37"/>
      <c r="G131" s="37"/>
      <c r="H131" s="37"/>
      <c r="I131" s="37"/>
      <c r="J131" s="37"/>
      <c r="K131" s="39"/>
      <c r="L131" s="39"/>
      <c r="M131" s="39"/>
      <c r="N131" s="39"/>
      <c r="O131" s="39"/>
      <c r="P131" s="39"/>
      <c r="Q131" s="8"/>
      <c r="R131" s="9"/>
      <c r="S131" s="13"/>
      <c r="T131" s="13"/>
      <c r="U131" s="13"/>
      <c r="V131" s="13"/>
      <c r="W131" s="13"/>
      <c r="X131" s="13"/>
      <c r="Y131" s="13"/>
      <c r="Z131" s="13"/>
      <c r="AA131" s="16"/>
      <c r="AB131" s="17"/>
      <c r="AC131" s="16"/>
      <c r="AD131" s="17"/>
      <c r="AE131" s="16"/>
      <c r="AF131" s="17"/>
      <c r="AG131" s="22"/>
      <c r="AH131" s="23"/>
    </row>
    <row r="132" spans="2:34" ht="19" customHeight="1" x14ac:dyDescent="0.2">
      <c r="B132" s="35"/>
      <c r="C132" s="35"/>
      <c r="D132" s="35"/>
      <c r="E132" s="36"/>
      <c r="F132" s="37"/>
      <c r="G132" s="37"/>
      <c r="H132" s="37"/>
      <c r="I132" s="37"/>
      <c r="J132" s="37"/>
      <c r="K132" s="39"/>
      <c r="L132" s="39"/>
      <c r="M132" s="39"/>
      <c r="N132" s="39"/>
      <c r="O132" s="39"/>
      <c r="P132" s="39"/>
      <c r="Q132" s="8"/>
      <c r="R132" s="9"/>
      <c r="S132" s="13"/>
      <c r="T132" s="13"/>
      <c r="U132" s="13"/>
      <c r="V132" s="13"/>
      <c r="W132" s="13"/>
      <c r="X132" s="13"/>
      <c r="Y132" s="13"/>
      <c r="Z132" s="13"/>
      <c r="AA132" s="16"/>
      <c r="AB132" s="17"/>
      <c r="AC132" s="16"/>
      <c r="AD132" s="17"/>
      <c r="AE132" s="16"/>
      <c r="AF132" s="17"/>
      <c r="AG132" s="22"/>
      <c r="AH132" s="23"/>
    </row>
    <row r="133" spans="2:34" ht="19" customHeight="1" x14ac:dyDescent="0.2">
      <c r="B133" s="35"/>
      <c r="C133" s="35"/>
      <c r="D133" s="35"/>
      <c r="E133" s="37"/>
      <c r="F133" s="37"/>
      <c r="G133" s="37"/>
      <c r="H133" s="37"/>
      <c r="I133" s="37"/>
      <c r="J133" s="37"/>
      <c r="K133" s="39"/>
      <c r="L133" s="39"/>
      <c r="M133" s="39"/>
      <c r="N133" s="39"/>
      <c r="O133" s="39"/>
      <c r="P133" s="39"/>
      <c r="Q133" s="8"/>
      <c r="R133" s="9"/>
      <c r="S133" s="13"/>
      <c r="T133" s="13"/>
      <c r="U133" s="13"/>
      <c r="V133" s="13"/>
      <c r="W133" s="13"/>
      <c r="X133" s="13"/>
      <c r="Y133" s="13"/>
      <c r="Z133" s="13"/>
      <c r="AA133" s="16"/>
      <c r="AB133" s="17"/>
      <c r="AC133" s="16"/>
      <c r="AD133" s="17"/>
      <c r="AE133" s="16"/>
      <c r="AF133" s="17"/>
      <c r="AG133" s="22"/>
      <c r="AH133" s="23"/>
    </row>
    <row r="134" spans="2:34" ht="19" customHeight="1" x14ac:dyDescent="0.2">
      <c r="B134" s="35"/>
      <c r="C134" s="35"/>
      <c r="D134" s="35"/>
      <c r="E134" s="37"/>
      <c r="F134" s="37"/>
      <c r="G134" s="37"/>
      <c r="H134" s="37"/>
      <c r="I134" s="37"/>
      <c r="J134" s="37"/>
      <c r="K134" s="39"/>
      <c r="L134" s="39"/>
      <c r="M134" s="39"/>
      <c r="N134" s="39"/>
      <c r="O134" s="39"/>
      <c r="P134" s="39"/>
      <c r="Q134" s="8"/>
      <c r="R134" s="9"/>
      <c r="S134" s="13"/>
      <c r="T134" s="13"/>
      <c r="U134" s="13"/>
      <c r="V134" s="13"/>
      <c r="W134" s="13"/>
      <c r="X134" s="13"/>
      <c r="Y134" s="13"/>
      <c r="Z134" s="13"/>
      <c r="AA134" s="16"/>
      <c r="AB134" s="17"/>
      <c r="AC134" s="16"/>
      <c r="AD134" s="17"/>
      <c r="AE134" s="16"/>
      <c r="AF134" s="17"/>
      <c r="AG134" s="22"/>
      <c r="AH134" s="23"/>
    </row>
    <row r="135" spans="2:34" ht="19" customHeight="1" x14ac:dyDescent="0.2">
      <c r="B135" s="35"/>
      <c r="C135" s="35"/>
      <c r="D135" s="35"/>
      <c r="E135" s="37"/>
      <c r="F135" s="37"/>
      <c r="G135" s="37"/>
      <c r="H135" s="37"/>
      <c r="I135" s="37"/>
      <c r="J135" s="37"/>
      <c r="K135" s="39"/>
      <c r="L135" s="39"/>
      <c r="M135" s="39"/>
      <c r="N135" s="39"/>
      <c r="O135" s="39"/>
      <c r="P135" s="39"/>
      <c r="Q135" s="10"/>
      <c r="R135" s="11"/>
      <c r="S135" s="13"/>
      <c r="T135" s="13"/>
      <c r="U135" s="13"/>
      <c r="V135" s="13"/>
      <c r="W135" s="13"/>
      <c r="X135" s="13"/>
      <c r="Y135" s="13"/>
      <c r="Z135" s="13"/>
      <c r="AA135" s="18"/>
      <c r="AB135" s="19"/>
      <c r="AC135" s="18"/>
      <c r="AD135" s="19"/>
      <c r="AE135" s="18"/>
      <c r="AF135" s="19"/>
      <c r="AG135" s="24"/>
      <c r="AH135" s="25"/>
    </row>
    <row r="136" spans="2:34" ht="19" customHeight="1" x14ac:dyDescent="0.2">
      <c r="B136" s="35" t="s">
        <v>36</v>
      </c>
      <c r="C136" s="35"/>
      <c r="D136" s="35"/>
      <c r="E136" s="36" t="s">
        <v>87</v>
      </c>
      <c r="F136" s="37"/>
      <c r="G136" s="37"/>
      <c r="H136" s="37"/>
      <c r="I136" s="37"/>
      <c r="J136" s="37"/>
      <c r="K136" s="38" t="s">
        <v>51</v>
      </c>
      <c r="L136" s="39"/>
      <c r="M136" s="38" t="s">
        <v>52</v>
      </c>
      <c r="N136" s="39"/>
      <c r="O136" s="6"/>
      <c r="P136" s="7"/>
      <c r="Q136" s="6"/>
      <c r="R136" s="7"/>
      <c r="S136" s="12" t="s">
        <v>88</v>
      </c>
      <c r="T136" s="13"/>
      <c r="U136" s="13"/>
      <c r="V136" s="13"/>
      <c r="W136" s="13"/>
      <c r="X136" s="13"/>
      <c r="Y136" s="13"/>
      <c r="Z136" s="13"/>
      <c r="AA136" s="14">
        <v>1</v>
      </c>
      <c r="AB136" s="15"/>
      <c r="AC136" s="14">
        <v>90</v>
      </c>
      <c r="AD136" s="15"/>
      <c r="AE136" s="20"/>
      <c r="AF136" s="21"/>
      <c r="AG136" s="20"/>
      <c r="AH136" s="21"/>
    </row>
    <row r="137" spans="2:34" ht="19" customHeight="1" x14ac:dyDescent="0.2">
      <c r="B137" s="35"/>
      <c r="C137" s="35"/>
      <c r="D137" s="35"/>
      <c r="E137" s="36"/>
      <c r="F137" s="37"/>
      <c r="G137" s="37"/>
      <c r="H137" s="37"/>
      <c r="I137" s="37"/>
      <c r="J137" s="37"/>
      <c r="K137" s="39"/>
      <c r="L137" s="39"/>
      <c r="M137" s="39"/>
      <c r="N137" s="39"/>
      <c r="O137" s="8"/>
      <c r="P137" s="9"/>
      <c r="Q137" s="8"/>
      <c r="R137" s="9"/>
      <c r="S137" s="13"/>
      <c r="T137" s="13"/>
      <c r="U137" s="13"/>
      <c r="V137" s="13"/>
      <c r="W137" s="13"/>
      <c r="X137" s="13"/>
      <c r="Y137" s="13"/>
      <c r="Z137" s="13"/>
      <c r="AA137" s="16"/>
      <c r="AB137" s="17"/>
      <c r="AC137" s="16"/>
      <c r="AD137" s="17"/>
      <c r="AE137" s="22"/>
      <c r="AF137" s="23"/>
      <c r="AG137" s="22"/>
      <c r="AH137" s="23"/>
    </row>
    <row r="138" spans="2:34" ht="19" customHeight="1" x14ac:dyDescent="0.2">
      <c r="B138" s="35"/>
      <c r="C138" s="35"/>
      <c r="D138" s="35"/>
      <c r="E138" s="36"/>
      <c r="F138" s="37"/>
      <c r="G138" s="37"/>
      <c r="H138" s="37"/>
      <c r="I138" s="37"/>
      <c r="J138" s="37"/>
      <c r="K138" s="39"/>
      <c r="L138" s="39"/>
      <c r="M138" s="39"/>
      <c r="N138" s="39"/>
      <c r="O138" s="8"/>
      <c r="P138" s="9"/>
      <c r="Q138" s="8"/>
      <c r="R138" s="9"/>
      <c r="S138" s="13"/>
      <c r="T138" s="13"/>
      <c r="U138" s="13"/>
      <c r="V138" s="13"/>
      <c r="W138" s="13"/>
      <c r="X138" s="13"/>
      <c r="Y138" s="13"/>
      <c r="Z138" s="13"/>
      <c r="AA138" s="16"/>
      <c r="AB138" s="17"/>
      <c r="AC138" s="16"/>
      <c r="AD138" s="17"/>
      <c r="AE138" s="22"/>
      <c r="AF138" s="23"/>
      <c r="AG138" s="22"/>
      <c r="AH138" s="23"/>
    </row>
    <row r="139" spans="2:34" ht="19" customHeight="1" x14ac:dyDescent="0.2">
      <c r="B139" s="35"/>
      <c r="C139" s="35"/>
      <c r="D139" s="35"/>
      <c r="E139" s="36"/>
      <c r="F139" s="37"/>
      <c r="G139" s="37"/>
      <c r="H139" s="37"/>
      <c r="I139" s="37"/>
      <c r="J139" s="37"/>
      <c r="K139" s="39"/>
      <c r="L139" s="39"/>
      <c r="M139" s="39"/>
      <c r="N139" s="39"/>
      <c r="O139" s="8"/>
      <c r="P139" s="9"/>
      <c r="Q139" s="8"/>
      <c r="R139" s="9"/>
      <c r="S139" s="13"/>
      <c r="T139" s="13"/>
      <c r="U139" s="13"/>
      <c r="V139" s="13"/>
      <c r="W139" s="13"/>
      <c r="X139" s="13"/>
      <c r="Y139" s="13"/>
      <c r="Z139" s="13"/>
      <c r="AA139" s="16"/>
      <c r="AB139" s="17"/>
      <c r="AC139" s="16"/>
      <c r="AD139" s="17"/>
      <c r="AE139" s="22"/>
      <c r="AF139" s="23"/>
      <c r="AG139" s="22"/>
      <c r="AH139" s="23"/>
    </row>
    <row r="140" spans="2:34" ht="19" customHeight="1" x14ac:dyDescent="0.2">
      <c r="B140" s="35"/>
      <c r="C140" s="35"/>
      <c r="D140" s="35"/>
      <c r="E140" s="36"/>
      <c r="F140" s="37"/>
      <c r="G140" s="37"/>
      <c r="H140" s="37"/>
      <c r="I140" s="37"/>
      <c r="J140" s="37"/>
      <c r="K140" s="39"/>
      <c r="L140" s="39"/>
      <c r="M140" s="39"/>
      <c r="N140" s="39"/>
      <c r="O140" s="8"/>
      <c r="P140" s="9"/>
      <c r="Q140" s="8"/>
      <c r="R140" s="9"/>
      <c r="S140" s="13"/>
      <c r="T140" s="13"/>
      <c r="U140" s="13"/>
      <c r="V140" s="13"/>
      <c r="W140" s="13"/>
      <c r="X140" s="13"/>
      <c r="Y140" s="13"/>
      <c r="Z140" s="13"/>
      <c r="AA140" s="16"/>
      <c r="AB140" s="17"/>
      <c r="AC140" s="16"/>
      <c r="AD140" s="17"/>
      <c r="AE140" s="22"/>
      <c r="AF140" s="23"/>
      <c r="AG140" s="22"/>
      <c r="AH140" s="23"/>
    </row>
    <row r="141" spans="2:34" ht="19" customHeight="1" x14ac:dyDescent="0.2">
      <c r="B141" s="35"/>
      <c r="C141" s="35"/>
      <c r="D141" s="35"/>
      <c r="E141" s="37"/>
      <c r="F141" s="37"/>
      <c r="G141" s="37"/>
      <c r="H141" s="37"/>
      <c r="I141" s="37"/>
      <c r="J141" s="37"/>
      <c r="K141" s="39"/>
      <c r="L141" s="39"/>
      <c r="M141" s="39"/>
      <c r="N141" s="39"/>
      <c r="O141" s="8"/>
      <c r="P141" s="9"/>
      <c r="Q141" s="8"/>
      <c r="R141" s="9"/>
      <c r="S141" s="13"/>
      <c r="T141" s="13"/>
      <c r="U141" s="13"/>
      <c r="V141" s="13"/>
      <c r="W141" s="13"/>
      <c r="X141" s="13"/>
      <c r="Y141" s="13"/>
      <c r="Z141" s="13"/>
      <c r="AA141" s="16"/>
      <c r="AB141" s="17"/>
      <c r="AC141" s="16"/>
      <c r="AD141" s="17"/>
      <c r="AE141" s="22"/>
      <c r="AF141" s="23"/>
      <c r="AG141" s="22"/>
      <c r="AH141" s="23"/>
    </row>
    <row r="142" spans="2:34" ht="19" customHeight="1" x14ac:dyDescent="0.2">
      <c r="B142" s="35"/>
      <c r="C142" s="35"/>
      <c r="D142" s="35"/>
      <c r="E142" s="37"/>
      <c r="F142" s="37"/>
      <c r="G142" s="37"/>
      <c r="H142" s="37"/>
      <c r="I142" s="37"/>
      <c r="J142" s="37"/>
      <c r="K142" s="39"/>
      <c r="L142" s="39"/>
      <c r="M142" s="39"/>
      <c r="N142" s="39"/>
      <c r="O142" s="8"/>
      <c r="P142" s="9"/>
      <c r="Q142" s="8"/>
      <c r="R142" s="9"/>
      <c r="S142" s="13"/>
      <c r="T142" s="13"/>
      <c r="U142" s="13"/>
      <c r="V142" s="13"/>
      <c r="W142" s="13"/>
      <c r="X142" s="13"/>
      <c r="Y142" s="13"/>
      <c r="Z142" s="13"/>
      <c r="AA142" s="16"/>
      <c r="AB142" s="17"/>
      <c r="AC142" s="16"/>
      <c r="AD142" s="17"/>
      <c r="AE142" s="22"/>
      <c r="AF142" s="23"/>
      <c r="AG142" s="22"/>
      <c r="AH142" s="23"/>
    </row>
    <row r="143" spans="2:34" ht="19" customHeight="1" thickBot="1" x14ac:dyDescent="0.25">
      <c r="B143" s="35"/>
      <c r="C143" s="35"/>
      <c r="D143" s="35"/>
      <c r="E143" s="37"/>
      <c r="F143" s="37"/>
      <c r="G143" s="37"/>
      <c r="H143" s="37"/>
      <c r="I143" s="37"/>
      <c r="J143" s="37"/>
      <c r="K143" s="39"/>
      <c r="L143" s="39"/>
      <c r="M143" s="39"/>
      <c r="N143" s="39"/>
      <c r="O143" s="10"/>
      <c r="P143" s="11"/>
      <c r="Q143" s="10"/>
      <c r="R143" s="11"/>
      <c r="S143" s="13"/>
      <c r="T143" s="13"/>
      <c r="U143" s="13"/>
      <c r="V143" s="13"/>
      <c r="W143" s="13"/>
      <c r="X143" s="13"/>
      <c r="Y143" s="13"/>
      <c r="Z143" s="13"/>
      <c r="AA143" s="18"/>
      <c r="AB143" s="19"/>
      <c r="AC143" s="18"/>
      <c r="AD143" s="19"/>
      <c r="AE143" s="24"/>
      <c r="AF143" s="25"/>
      <c r="AG143" s="22"/>
      <c r="AH143" s="23"/>
    </row>
    <row r="144" spans="2:34" ht="19" customHeight="1" x14ac:dyDescent="0.2">
      <c r="B144" s="35" t="s">
        <v>37</v>
      </c>
      <c r="C144" s="35"/>
      <c r="D144" s="35"/>
      <c r="E144" s="36" t="s">
        <v>91</v>
      </c>
      <c r="F144" s="37"/>
      <c r="G144" s="37"/>
      <c r="H144" s="37"/>
      <c r="I144" s="37"/>
      <c r="J144" s="37"/>
      <c r="K144" s="38" t="s">
        <v>90</v>
      </c>
      <c r="L144" s="39"/>
      <c r="M144" s="38" t="s">
        <v>89</v>
      </c>
      <c r="N144" s="39"/>
      <c r="O144" s="6"/>
      <c r="P144" s="7"/>
      <c r="Q144" s="6"/>
      <c r="R144" s="7"/>
      <c r="S144" s="12" t="s">
        <v>92</v>
      </c>
      <c r="T144" s="13"/>
      <c r="U144" s="13"/>
      <c r="V144" s="13"/>
      <c r="W144" s="13"/>
      <c r="X144" s="13"/>
      <c r="Y144" s="13"/>
      <c r="Z144" s="13"/>
      <c r="AA144" s="14">
        <v>2.5</v>
      </c>
      <c r="AB144" s="15"/>
      <c r="AC144" s="14">
        <v>365</v>
      </c>
      <c r="AD144" s="15"/>
      <c r="AE144" s="20"/>
      <c r="AF144" s="26"/>
      <c r="AG144" s="29"/>
      <c r="AH144" s="30"/>
    </row>
    <row r="145" spans="2:34" ht="19" customHeight="1" x14ac:dyDescent="0.2">
      <c r="B145" s="35"/>
      <c r="C145" s="35"/>
      <c r="D145" s="35"/>
      <c r="E145" s="36"/>
      <c r="F145" s="37"/>
      <c r="G145" s="37"/>
      <c r="H145" s="37"/>
      <c r="I145" s="37"/>
      <c r="J145" s="37"/>
      <c r="K145" s="38"/>
      <c r="L145" s="39"/>
      <c r="M145" s="38"/>
      <c r="N145" s="39"/>
      <c r="O145" s="8"/>
      <c r="P145" s="9"/>
      <c r="Q145" s="8"/>
      <c r="R145" s="9"/>
      <c r="S145" s="12"/>
      <c r="T145" s="13"/>
      <c r="U145" s="13"/>
      <c r="V145" s="13"/>
      <c r="W145" s="13"/>
      <c r="X145" s="13"/>
      <c r="Y145" s="13"/>
      <c r="Z145" s="13"/>
      <c r="AA145" s="16"/>
      <c r="AB145" s="17"/>
      <c r="AC145" s="16"/>
      <c r="AD145" s="17"/>
      <c r="AE145" s="22"/>
      <c r="AF145" s="27"/>
      <c r="AG145" s="31"/>
      <c r="AH145" s="32"/>
    </row>
    <row r="146" spans="2:34" ht="19" customHeight="1" x14ac:dyDescent="0.2">
      <c r="B146" s="35"/>
      <c r="C146" s="35"/>
      <c r="D146" s="35"/>
      <c r="E146" s="36"/>
      <c r="F146" s="37"/>
      <c r="G146" s="37"/>
      <c r="H146" s="37"/>
      <c r="I146" s="37"/>
      <c r="J146" s="37"/>
      <c r="K146" s="38"/>
      <c r="L146" s="39"/>
      <c r="M146" s="38"/>
      <c r="N146" s="39"/>
      <c r="O146" s="8"/>
      <c r="P146" s="9"/>
      <c r="Q146" s="8"/>
      <c r="R146" s="9"/>
      <c r="S146" s="12"/>
      <c r="T146" s="13"/>
      <c r="U146" s="13"/>
      <c r="V146" s="13"/>
      <c r="W146" s="13"/>
      <c r="X146" s="13"/>
      <c r="Y146" s="13"/>
      <c r="Z146" s="13"/>
      <c r="AA146" s="16"/>
      <c r="AB146" s="17"/>
      <c r="AC146" s="16"/>
      <c r="AD146" s="17"/>
      <c r="AE146" s="22"/>
      <c r="AF146" s="27"/>
      <c r="AG146" s="31"/>
      <c r="AH146" s="32"/>
    </row>
    <row r="147" spans="2:34" ht="19" customHeight="1" x14ac:dyDescent="0.2">
      <c r="B147" s="35"/>
      <c r="C147" s="35"/>
      <c r="D147" s="35"/>
      <c r="E147" s="36"/>
      <c r="F147" s="37"/>
      <c r="G147" s="37"/>
      <c r="H147" s="37"/>
      <c r="I147" s="37"/>
      <c r="J147" s="37"/>
      <c r="K147" s="38"/>
      <c r="L147" s="39"/>
      <c r="M147" s="38"/>
      <c r="N147" s="39"/>
      <c r="O147" s="8"/>
      <c r="P147" s="9"/>
      <c r="Q147" s="8"/>
      <c r="R147" s="9"/>
      <c r="S147" s="12"/>
      <c r="T147" s="13"/>
      <c r="U147" s="13"/>
      <c r="V147" s="13"/>
      <c r="W147" s="13"/>
      <c r="X147" s="13"/>
      <c r="Y147" s="13"/>
      <c r="Z147" s="13"/>
      <c r="AA147" s="16"/>
      <c r="AB147" s="17"/>
      <c r="AC147" s="16"/>
      <c r="AD147" s="17"/>
      <c r="AE147" s="22"/>
      <c r="AF147" s="27"/>
      <c r="AG147" s="31"/>
      <c r="AH147" s="32"/>
    </row>
    <row r="148" spans="2:34" ht="19" customHeight="1" x14ac:dyDescent="0.2">
      <c r="B148" s="35"/>
      <c r="C148" s="35"/>
      <c r="D148" s="35"/>
      <c r="E148" s="36"/>
      <c r="F148" s="37"/>
      <c r="G148" s="37"/>
      <c r="H148" s="37"/>
      <c r="I148" s="37"/>
      <c r="J148" s="37"/>
      <c r="K148" s="38"/>
      <c r="L148" s="39"/>
      <c r="M148" s="38"/>
      <c r="N148" s="39"/>
      <c r="O148" s="8"/>
      <c r="P148" s="9"/>
      <c r="Q148" s="8"/>
      <c r="R148" s="9"/>
      <c r="S148" s="12"/>
      <c r="T148" s="13"/>
      <c r="U148" s="13"/>
      <c r="V148" s="13"/>
      <c r="W148" s="13"/>
      <c r="X148" s="13"/>
      <c r="Y148" s="13"/>
      <c r="Z148" s="13"/>
      <c r="AA148" s="16"/>
      <c r="AB148" s="17"/>
      <c r="AC148" s="16"/>
      <c r="AD148" s="17"/>
      <c r="AE148" s="22"/>
      <c r="AF148" s="27"/>
      <c r="AG148" s="31"/>
      <c r="AH148" s="32"/>
    </row>
    <row r="149" spans="2:34" ht="19" customHeight="1" x14ac:dyDescent="0.2">
      <c r="B149" s="35"/>
      <c r="C149" s="35"/>
      <c r="D149" s="35"/>
      <c r="E149" s="36"/>
      <c r="F149" s="37"/>
      <c r="G149" s="37"/>
      <c r="H149" s="37"/>
      <c r="I149" s="37"/>
      <c r="J149" s="37"/>
      <c r="K149" s="38"/>
      <c r="L149" s="39"/>
      <c r="M149" s="38"/>
      <c r="N149" s="39"/>
      <c r="O149" s="8"/>
      <c r="P149" s="9"/>
      <c r="Q149" s="8"/>
      <c r="R149" s="9"/>
      <c r="S149" s="12"/>
      <c r="T149" s="13"/>
      <c r="U149" s="13"/>
      <c r="V149" s="13"/>
      <c r="W149" s="13"/>
      <c r="X149" s="13"/>
      <c r="Y149" s="13"/>
      <c r="Z149" s="13"/>
      <c r="AA149" s="16"/>
      <c r="AB149" s="17"/>
      <c r="AC149" s="16"/>
      <c r="AD149" s="17"/>
      <c r="AE149" s="22"/>
      <c r="AF149" s="27"/>
      <c r="AG149" s="31"/>
      <c r="AH149" s="32"/>
    </row>
    <row r="150" spans="2:34" ht="19" customHeight="1" x14ac:dyDescent="0.2">
      <c r="B150" s="35"/>
      <c r="C150" s="35"/>
      <c r="D150" s="35"/>
      <c r="E150" s="36"/>
      <c r="F150" s="37"/>
      <c r="G150" s="37"/>
      <c r="H150" s="37"/>
      <c r="I150" s="37"/>
      <c r="J150" s="37"/>
      <c r="K150" s="38"/>
      <c r="L150" s="39"/>
      <c r="M150" s="38"/>
      <c r="N150" s="39"/>
      <c r="O150" s="8"/>
      <c r="P150" s="9"/>
      <c r="Q150" s="8"/>
      <c r="R150" s="9"/>
      <c r="S150" s="12"/>
      <c r="T150" s="13"/>
      <c r="U150" s="13"/>
      <c r="V150" s="13"/>
      <c r="W150" s="13"/>
      <c r="X150" s="13"/>
      <c r="Y150" s="13"/>
      <c r="Z150" s="13"/>
      <c r="AA150" s="16"/>
      <c r="AB150" s="17"/>
      <c r="AC150" s="16"/>
      <c r="AD150" s="17"/>
      <c r="AE150" s="22"/>
      <c r="AF150" s="27"/>
      <c r="AG150" s="31"/>
      <c r="AH150" s="32"/>
    </row>
    <row r="151" spans="2:34" ht="19" customHeight="1" x14ac:dyDescent="0.2">
      <c r="B151" s="35"/>
      <c r="C151" s="35"/>
      <c r="D151" s="35"/>
      <c r="E151" s="36"/>
      <c r="F151" s="37"/>
      <c r="G151" s="37"/>
      <c r="H151" s="37"/>
      <c r="I151" s="37"/>
      <c r="J151" s="37"/>
      <c r="K151" s="38"/>
      <c r="L151" s="39"/>
      <c r="M151" s="38"/>
      <c r="N151" s="39"/>
      <c r="O151" s="8"/>
      <c r="P151" s="9"/>
      <c r="Q151" s="8"/>
      <c r="R151" s="9"/>
      <c r="S151" s="12"/>
      <c r="T151" s="13"/>
      <c r="U151" s="13"/>
      <c r="V151" s="13"/>
      <c r="W151" s="13"/>
      <c r="X151" s="13"/>
      <c r="Y151" s="13"/>
      <c r="Z151" s="13"/>
      <c r="AA151" s="16"/>
      <c r="AB151" s="17"/>
      <c r="AC151" s="16"/>
      <c r="AD151" s="17"/>
      <c r="AE151" s="22"/>
      <c r="AF151" s="27"/>
      <c r="AG151" s="31"/>
      <c r="AH151" s="32"/>
    </row>
    <row r="152" spans="2:34" ht="19" customHeight="1" x14ac:dyDescent="0.2">
      <c r="B152" s="35"/>
      <c r="C152" s="35"/>
      <c r="D152" s="35"/>
      <c r="E152" s="36"/>
      <c r="F152" s="37"/>
      <c r="G152" s="37"/>
      <c r="H152" s="37"/>
      <c r="I152" s="37"/>
      <c r="J152" s="37"/>
      <c r="K152" s="38"/>
      <c r="L152" s="39"/>
      <c r="M152" s="38"/>
      <c r="N152" s="39"/>
      <c r="O152" s="8"/>
      <c r="P152" s="9"/>
      <c r="Q152" s="8"/>
      <c r="R152" s="9"/>
      <c r="S152" s="12"/>
      <c r="T152" s="13"/>
      <c r="U152" s="13"/>
      <c r="V152" s="13"/>
      <c r="W152" s="13"/>
      <c r="X152" s="13"/>
      <c r="Y152" s="13"/>
      <c r="Z152" s="13"/>
      <c r="AA152" s="16"/>
      <c r="AB152" s="17"/>
      <c r="AC152" s="16"/>
      <c r="AD152" s="17"/>
      <c r="AE152" s="22"/>
      <c r="AF152" s="27"/>
      <c r="AG152" s="31"/>
      <c r="AH152" s="32"/>
    </row>
    <row r="153" spans="2:34" ht="19" customHeight="1" x14ac:dyDescent="0.2">
      <c r="B153" s="35"/>
      <c r="C153" s="35"/>
      <c r="D153" s="35"/>
      <c r="E153" s="36"/>
      <c r="F153" s="37"/>
      <c r="G153" s="37"/>
      <c r="H153" s="37"/>
      <c r="I153" s="37"/>
      <c r="J153" s="37"/>
      <c r="K153" s="38"/>
      <c r="L153" s="39"/>
      <c r="M153" s="38"/>
      <c r="N153" s="39"/>
      <c r="O153" s="8"/>
      <c r="P153" s="9"/>
      <c r="Q153" s="8"/>
      <c r="R153" s="9"/>
      <c r="S153" s="12"/>
      <c r="T153" s="13"/>
      <c r="U153" s="13"/>
      <c r="V153" s="13"/>
      <c r="W153" s="13"/>
      <c r="X153" s="13"/>
      <c r="Y153" s="13"/>
      <c r="Z153" s="13"/>
      <c r="AA153" s="16"/>
      <c r="AB153" s="17"/>
      <c r="AC153" s="16"/>
      <c r="AD153" s="17"/>
      <c r="AE153" s="22"/>
      <c r="AF153" s="27"/>
      <c r="AG153" s="31"/>
      <c r="AH153" s="32"/>
    </row>
    <row r="154" spans="2:34" ht="19" customHeight="1" x14ac:dyDescent="0.2">
      <c r="B154" s="35"/>
      <c r="C154" s="35"/>
      <c r="D154" s="35"/>
      <c r="E154" s="36"/>
      <c r="F154" s="37"/>
      <c r="G154" s="37"/>
      <c r="H154" s="37"/>
      <c r="I154" s="37"/>
      <c r="J154" s="37"/>
      <c r="K154" s="38"/>
      <c r="L154" s="39"/>
      <c r="M154" s="38"/>
      <c r="N154" s="39"/>
      <c r="O154" s="8"/>
      <c r="P154" s="9"/>
      <c r="Q154" s="8"/>
      <c r="R154" s="9"/>
      <c r="S154" s="12"/>
      <c r="T154" s="13"/>
      <c r="U154" s="13"/>
      <c r="V154" s="13"/>
      <c r="W154" s="13"/>
      <c r="X154" s="13"/>
      <c r="Y154" s="13"/>
      <c r="Z154" s="13"/>
      <c r="AA154" s="16"/>
      <c r="AB154" s="17"/>
      <c r="AC154" s="16"/>
      <c r="AD154" s="17"/>
      <c r="AE154" s="22"/>
      <c r="AF154" s="27"/>
      <c r="AG154" s="31"/>
      <c r="AH154" s="32"/>
    </row>
    <row r="155" spans="2:34" ht="19" customHeight="1" x14ac:dyDescent="0.2">
      <c r="B155" s="35"/>
      <c r="C155" s="35"/>
      <c r="D155" s="35"/>
      <c r="E155" s="36"/>
      <c r="F155" s="37"/>
      <c r="G155" s="37"/>
      <c r="H155" s="37"/>
      <c r="I155" s="37"/>
      <c r="J155" s="37"/>
      <c r="K155" s="38"/>
      <c r="L155" s="39"/>
      <c r="M155" s="38"/>
      <c r="N155" s="39"/>
      <c r="O155" s="8"/>
      <c r="P155" s="9"/>
      <c r="Q155" s="8"/>
      <c r="R155" s="9"/>
      <c r="S155" s="12"/>
      <c r="T155" s="13"/>
      <c r="U155" s="13"/>
      <c r="V155" s="13"/>
      <c r="W155" s="13"/>
      <c r="X155" s="13"/>
      <c r="Y155" s="13"/>
      <c r="Z155" s="13"/>
      <c r="AA155" s="16"/>
      <c r="AB155" s="17"/>
      <c r="AC155" s="16"/>
      <c r="AD155" s="17"/>
      <c r="AE155" s="22"/>
      <c r="AF155" s="27"/>
      <c r="AG155" s="31"/>
      <c r="AH155" s="32"/>
    </row>
    <row r="156" spans="2:34" ht="19" customHeight="1" x14ac:dyDescent="0.2">
      <c r="B156" s="35"/>
      <c r="C156" s="35"/>
      <c r="D156" s="35"/>
      <c r="E156" s="36"/>
      <c r="F156" s="37"/>
      <c r="G156" s="37"/>
      <c r="H156" s="37"/>
      <c r="I156" s="37"/>
      <c r="J156" s="37"/>
      <c r="K156" s="38"/>
      <c r="L156" s="39"/>
      <c r="M156" s="38"/>
      <c r="N156" s="39"/>
      <c r="O156" s="8"/>
      <c r="P156" s="9"/>
      <c r="Q156" s="8"/>
      <c r="R156" s="9"/>
      <c r="S156" s="12"/>
      <c r="T156" s="13"/>
      <c r="U156" s="13"/>
      <c r="V156" s="13"/>
      <c r="W156" s="13"/>
      <c r="X156" s="13"/>
      <c r="Y156" s="13"/>
      <c r="Z156" s="13"/>
      <c r="AA156" s="16"/>
      <c r="AB156" s="17"/>
      <c r="AC156" s="16"/>
      <c r="AD156" s="17"/>
      <c r="AE156" s="22"/>
      <c r="AF156" s="27"/>
      <c r="AG156" s="31"/>
      <c r="AH156" s="32"/>
    </row>
    <row r="157" spans="2:34" ht="19" customHeight="1" x14ac:dyDescent="0.2">
      <c r="B157" s="35"/>
      <c r="C157" s="35"/>
      <c r="D157" s="35"/>
      <c r="E157" s="36"/>
      <c r="F157" s="37"/>
      <c r="G157" s="37"/>
      <c r="H157" s="37"/>
      <c r="I157" s="37"/>
      <c r="J157" s="37"/>
      <c r="K157" s="38"/>
      <c r="L157" s="39"/>
      <c r="M157" s="38"/>
      <c r="N157" s="39"/>
      <c r="O157" s="8"/>
      <c r="P157" s="9"/>
      <c r="Q157" s="8"/>
      <c r="R157" s="9"/>
      <c r="S157" s="12"/>
      <c r="T157" s="13"/>
      <c r="U157" s="13"/>
      <c r="V157" s="13"/>
      <c r="W157" s="13"/>
      <c r="X157" s="13"/>
      <c r="Y157" s="13"/>
      <c r="Z157" s="13"/>
      <c r="AA157" s="16"/>
      <c r="AB157" s="17"/>
      <c r="AC157" s="16"/>
      <c r="AD157" s="17"/>
      <c r="AE157" s="22"/>
      <c r="AF157" s="27"/>
      <c r="AG157" s="31"/>
      <c r="AH157" s="32"/>
    </row>
    <row r="158" spans="2:34" ht="19" customHeight="1" x14ac:dyDescent="0.2">
      <c r="B158" s="35"/>
      <c r="C158" s="35"/>
      <c r="D158" s="35"/>
      <c r="E158" s="36"/>
      <c r="F158" s="37"/>
      <c r="G158" s="37"/>
      <c r="H158" s="37"/>
      <c r="I158" s="37"/>
      <c r="J158" s="37"/>
      <c r="K158" s="38"/>
      <c r="L158" s="39"/>
      <c r="M158" s="38"/>
      <c r="N158" s="39"/>
      <c r="O158" s="8"/>
      <c r="P158" s="9"/>
      <c r="Q158" s="8"/>
      <c r="R158" s="9"/>
      <c r="S158" s="12"/>
      <c r="T158" s="13"/>
      <c r="U158" s="13"/>
      <c r="V158" s="13"/>
      <c r="W158" s="13"/>
      <c r="X158" s="13"/>
      <c r="Y158" s="13"/>
      <c r="Z158" s="13"/>
      <c r="AA158" s="16"/>
      <c r="AB158" s="17"/>
      <c r="AC158" s="16"/>
      <c r="AD158" s="17"/>
      <c r="AE158" s="22"/>
      <c r="AF158" s="27"/>
      <c r="AG158" s="31"/>
      <c r="AH158" s="32"/>
    </row>
    <row r="159" spans="2:34" ht="19" customHeight="1" x14ac:dyDescent="0.2">
      <c r="B159" s="35"/>
      <c r="C159" s="35"/>
      <c r="D159" s="35"/>
      <c r="E159" s="36"/>
      <c r="F159" s="37"/>
      <c r="G159" s="37"/>
      <c r="H159" s="37"/>
      <c r="I159" s="37"/>
      <c r="J159" s="37"/>
      <c r="K159" s="38"/>
      <c r="L159" s="39"/>
      <c r="M159" s="38"/>
      <c r="N159" s="39"/>
      <c r="O159" s="8"/>
      <c r="P159" s="9"/>
      <c r="Q159" s="8"/>
      <c r="R159" s="9"/>
      <c r="S159" s="12"/>
      <c r="T159" s="13"/>
      <c r="U159" s="13"/>
      <c r="V159" s="13"/>
      <c r="W159" s="13"/>
      <c r="X159" s="13"/>
      <c r="Y159" s="13"/>
      <c r="Z159" s="13"/>
      <c r="AA159" s="16"/>
      <c r="AB159" s="17"/>
      <c r="AC159" s="16"/>
      <c r="AD159" s="17"/>
      <c r="AE159" s="22"/>
      <c r="AF159" s="27"/>
      <c r="AG159" s="31"/>
      <c r="AH159" s="32"/>
    </row>
    <row r="160" spans="2:34" ht="19" customHeight="1" x14ac:dyDescent="0.2">
      <c r="B160" s="35"/>
      <c r="C160" s="35"/>
      <c r="D160" s="35"/>
      <c r="E160" s="36"/>
      <c r="F160" s="37"/>
      <c r="G160" s="37"/>
      <c r="H160" s="37"/>
      <c r="I160" s="37"/>
      <c r="J160" s="37"/>
      <c r="K160" s="38"/>
      <c r="L160" s="39"/>
      <c r="M160" s="38"/>
      <c r="N160" s="39"/>
      <c r="O160" s="8"/>
      <c r="P160" s="9"/>
      <c r="Q160" s="8"/>
      <c r="R160" s="9"/>
      <c r="S160" s="12"/>
      <c r="T160" s="13"/>
      <c r="U160" s="13"/>
      <c r="V160" s="13"/>
      <c r="W160" s="13"/>
      <c r="X160" s="13"/>
      <c r="Y160" s="13"/>
      <c r="Z160" s="13"/>
      <c r="AA160" s="16"/>
      <c r="AB160" s="17"/>
      <c r="AC160" s="16"/>
      <c r="AD160" s="17"/>
      <c r="AE160" s="22"/>
      <c r="AF160" s="27"/>
      <c r="AG160" s="31"/>
      <c r="AH160" s="32"/>
    </row>
    <row r="161" spans="2:34" ht="19" customHeight="1" x14ac:dyDescent="0.2">
      <c r="B161" s="35"/>
      <c r="C161" s="35"/>
      <c r="D161" s="35"/>
      <c r="E161" s="36"/>
      <c r="F161" s="37"/>
      <c r="G161" s="37"/>
      <c r="H161" s="37"/>
      <c r="I161" s="37"/>
      <c r="J161" s="37"/>
      <c r="K161" s="38"/>
      <c r="L161" s="39"/>
      <c r="M161" s="38"/>
      <c r="N161" s="39"/>
      <c r="O161" s="8"/>
      <c r="P161" s="9"/>
      <c r="Q161" s="8"/>
      <c r="R161" s="9"/>
      <c r="S161" s="12"/>
      <c r="T161" s="13"/>
      <c r="U161" s="13"/>
      <c r="V161" s="13"/>
      <c r="W161" s="13"/>
      <c r="X161" s="13"/>
      <c r="Y161" s="13"/>
      <c r="Z161" s="13"/>
      <c r="AA161" s="16"/>
      <c r="AB161" s="17"/>
      <c r="AC161" s="16"/>
      <c r="AD161" s="17"/>
      <c r="AE161" s="22"/>
      <c r="AF161" s="27"/>
      <c r="AG161" s="31"/>
      <c r="AH161" s="32"/>
    </row>
    <row r="162" spans="2:34" ht="19" customHeight="1" x14ac:dyDescent="0.2">
      <c r="B162" s="35"/>
      <c r="C162" s="35"/>
      <c r="D162" s="35"/>
      <c r="E162" s="36"/>
      <c r="F162" s="37"/>
      <c r="G162" s="37"/>
      <c r="H162" s="37"/>
      <c r="I162" s="37"/>
      <c r="J162" s="37"/>
      <c r="K162" s="38"/>
      <c r="L162" s="39"/>
      <c r="M162" s="38"/>
      <c r="N162" s="39"/>
      <c r="O162" s="8"/>
      <c r="P162" s="9"/>
      <c r="Q162" s="8"/>
      <c r="R162" s="9"/>
      <c r="S162" s="12"/>
      <c r="T162" s="13"/>
      <c r="U162" s="13"/>
      <c r="V162" s="13"/>
      <c r="W162" s="13"/>
      <c r="X162" s="13"/>
      <c r="Y162" s="13"/>
      <c r="Z162" s="13"/>
      <c r="AA162" s="16"/>
      <c r="AB162" s="17"/>
      <c r="AC162" s="16"/>
      <c r="AD162" s="17"/>
      <c r="AE162" s="22"/>
      <c r="AF162" s="27"/>
      <c r="AG162" s="31"/>
      <c r="AH162" s="32"/>
    </row>
    <row r="163" spans="2:34" ht="19" customHeight="1" x14ac:dyDescent="0.2">
      <c r="B163" s="35"/>
      <c r="C163" s="35"/>
      <c r="D163" s="35"/>
      <c r="E163" s="36"/>
      <c r="F163" s="37"/>
      <c r="G163" s="37"/>
      <c r="H163" s="37"/>
      <c r="I163" s="37"/>
      <c r="J163" s="37"/>
      <c r="K163" s="38"/>
      <c r="L163" s="39"/>
      <c r="M163" s="38"/>
      <c r="N163" s="39"/>
      <c r="O163" s="8"/>
      <c r="P163" s="9"/>
      <c r="Q163" s="8"/>
      <c r="R163" s="9"/>
      <c r="S163" s="12"/>
      <c r="T163" s="13"/>
      <c r="U163" s="13"/>
      <c r="V163" s="13"/>
      <c r="W163" s="13"/>
      <c r="X163" s="13"/>
      <c r="Y163" s="13"/>
      <c r="Z163" s="13"/>
      <c r="AA163" s="16"/>
      <c r="AB163" s="17"/>
      <c r="AC163" s="16"/>
      <c r="AD163" s="17"/>
      <c r="AE163" s="22"/>
      <c r="AF163" s="27"/>
      <c r="AG163" s="31"/>
      <c r="AH163" s="32"/>
    </row>
    <row r="164" spans="2:34" ht="19" customHeight="1" x14ac:dyDescent="0.2">
      <c r="B164" s="35"/>
      <c r="C164" s="35"/>
      <c r="D164" s="35"/>
      <c r="E164" s="36"/>
      <c r="F164" s="37"/>
      <c r="G164" s="37"/>
      <c r="H164" s="37"/>
      <c r="I164" s="37"/>
      <c r="J164" s="37"/>
      <c r="K164" s="38"/>
      <c r="L164" s="39"/>
      <c r="M164" s="38"/>
      <c r="N164" s="39"/>
      <c r="O164" s="8"/>
      <c r="P164" s="9"/>
      <c r="Q164" s="8"/>
      <c r="R164" s="9"/>
      <c r="S164" s="12"/>
      <c r="T164" s="13"/>
      <c r="U164" s="13"/>
      <c r="V164" s="13"/>
      <c r="W164" s="13"/>
      <c r="X164" s="13"/>
      <c r="Y164" s="13"/>
      <c r="Z164" s="13"/>
      <c r="AA164" s="16"/>
      <c r="AB164" s="17"/>
      <c r="AC164" s="16"/>
      <c r="AD164" s="17"/>
      <c r="AE164" s="22"/>
      <c r="AF164" s="27"/>
      <c r="AG164" s="31"/>
      <c r="AH164" s="32"/>
    </row>
    <row r="165" spans="2:34" ht="19" customHeight="1" x14ac:dyDescent="0.2">
      <c r="B165" s="35"/>
      <c r="C165" s="35"/>
      <c r="D165" s="35"/>
      <c r="E165" s="36"/>
      <c r="F165" s="37"/>
      <c r="G165" s="37"/>
      <c r="H165" s="37"/>
      <c r="I165" s="37"/>
      <c r="J165" s="37"/>
      <c r="K165" s="38"/>
      <c r="L165" s="39"/>
      <c r="M165" s="38"/>
      <c r="N165" s="39"/>
      <c r="O165" s="8"/>
      <c r="P165" s="9"/>
      <c r="Q165" s="8"/>
      <c r="R165" s="9"/>
      <c r="S165" s="12"/>
      <c r="T165" s="13"/>
      <c r="U165" s="13"/>
      <c r="V165" s="13"/>
      <c r="W165" s="13"/>
      <c r="X165" s="13"/>
      <c r="Y165" s="13"/>
      <c r="Z165" s="13"/>
      <c r="AA165" s="16"/>
      <c r="AB165" s="17"/>
      <c r="AC165" s="16"/>
      <c r="AD165" s="17"/>
      <c r="AE165" s="22"/>
      <c r="AF165" s="27"/>
      <c r="AG165" s="31"/>
      <c r="AH165" s="32"/>
    </row>
    <row r="166" spans="2:34" ht="19" customHeight="1" x14ac:dyDescent="0.2">
      <c r="B166" s="35"/>
      <c r="C166" s="35"/>
      <c r="D166" s="35"/>
      <c r="E166" s="36"/>
      <c r="F166" s="37"/>
      <c r="G166" s="37"/>
      <c r="H166" s="37"/>
      <c r="I166" s="37"/>
      <c r="J166" s="37"/>
      <c r="K166" s="38"/>
      <c r="L166" s="39"/>
      <c r="M166" s="38"/>
      <c r="N166" s="39"/>
      <c r="O166" s="8"/>
      <c r="P166" s="9"/>
      <c r="Q166" s="8"/>
      <c r="R166" s="9"/>
      <c r="S166" s="12"/>
      <c r="T166" s="13"/>
      <c r="U166" s="13"/>
      <c r="V166" s="13"/>
      <c r="W166" s="13"/>
      <c r="X166" s="13"/>
      <c r="Y166" s="13"/>
      <c r="Z166" s="13"/>
      <c r="AA166" s="16"/>
      <c r="AB166" s="17"/>
      <c r="AC166" s="16"/>
      <c r="AD166" s="17"/>
      <c r="AE166" s="22"/>
      <c r="AF166" s="27"/>
      <c r="AG166" s="31"/>
      <c r="AH166" s="32"/>
    </row>
    <row r="167" spans="2:34" ht="19" customHeight="1" x14ac:dyDescent="0.2">
      <c r="B167" s="35"/>
      <c r="C167" s="35"/>
      <c r="D167" s="35"/>
      <c r="E167" s="36"/>
      <c r="F167" s="37"/>
      <c r="G167" s="37"/>
      <c r="H167" s="37"/>
      <c r="I167" s="37"/>
      <c r="J167" s="37"/>
      <c r="K167" s="38"/>
      <c r="L167" s="39"/>
      <c r="M167" s="38"/>
      <c r="N167" s="39"/>
      <c r="O167" s="8"/>
      <c r="P167" s="9"/>
      <c r="Q167" s="8"/>
      <c r="R167" s="9"/>
      <c r="S167" s="12"/>
      <c r="T167" s="13"/>
      <c r="U167" s="13"/>
      <c r="V167" s="13"/>
      <c r="W167" s="13"/>
      <c r="X167" s="13"/>
      <c r="Y167" s="13"/>
      <c r="Z167" s="13"/>
      <c r="AA167" s="16"/>
      <c r="AB167" s="17"/>
      <c r="AC167" s="16"/>
      <c r="AD167" s="17"/>
      <c r="AE167" s="22"/>
      <c r="AF167" s="27"/>
      <c r="AG167" s="31"/>
      <c r="AH167" s="32"/>
    </row>
    <row r="168" spans="2:34" ht="19" customHeight="1" x14ac:dyDescent="0.2">
      <c r="B168" s="35"/>
      <c r="C168" s="35"/>
      <c r="D168" s="35"/>
      <c r="E168" s="36"/>
      <c r="F168" s="37"/>
      <c r="G168" s="37"/>
      <c r="H168" s="37"/>
      <c r="I168" s="37"/>
      <c r="J168" s="37"/>
      <c r="K168" s="38"/>
      <c r="L168" s="39"/>
      <c r="M168" s="38"/>
      <c r="N168" s="39"/>
      <c r="O168" s="8"/>
      <c r="P168" s="9"/>
      <c r="Q168" s="8"/>
      <c r="R168" s="9"/>
      <c r="S168" s="12"/>
      <c r="T168" s="13"/>
      <c r="U168" s="13"/>
      <c r="V168" s="13"/>
      <c r="W168" s="13"/>
      <c r="X168" s="13"/>
      <c r="Y168" s="13"/>
      <c r="Z168" s="13"/>
      <c r="AA168" s="16"/>
      <c r="AB168" s="17"/>
      <c r="AC168" s="16"/>
      <c r="AD168" s="17"/>
      <c r="AE168" s="22"/>
      <c r="AF168" s="27"/>
      <c r="AG168" s="31"/>
      <c r="AH168" s="32"/>
    </row>
    <row r="169" spans="2:34" ht="19" customHeight="1" x14ac:dyDescent="0.2">
      <c r="B169" s="35"/>
      <c r="C169" s="35"/>
      <c r="D169" s="35"/>
      <c r="E169" s="36"/>
      <c r="F169" s="37"/>
      <c r="G169" s="37"/>
      <c r="H169" s="37"/>
      <c r="I169" s="37"/>
      <c r="J169" s="37"/>
      <c r="K169" s="38"/>
      <c r="L169" s="39"/>
      <c r="M169" s="38"/>
      <c r="N169" s="39"/>
      <c r="O169" s="8"/>
      <c r="P169" s="9"/>
      <c r="Q169" s="8"/>
      <c r="R169" s="9"/>
      <c r="S169" s="12"/>
      <c r="T169" s="13"/>
      <c r="U169" s="13"/>
      <c r="V169" s="13"/>
      <c r="W169" s="13"/>
      <c r="X169" s="13"/>
      <c r="Y169" s="13"/>
      <c r="Z169" s="13"/>
      <c r="AA169" s="16"/>
      <c r="AB169" s="17"/>
      <c r="AC169" s="16"/>
      <c r="AD169" s="17"/>
      <c r="AE169" s="22"/>
      <c r="AF169" s="27"/>
      <c r="AG169" s="31"/>
      <c r="AH169" s="32"/>
    </row>
    <row r="170" spans="2:34" ht="19" customHeight="1" x14ac:dyDescent="0.2">
      <c r="B170" s="35"/>
      <c r="C170" s="35"/>
      <c r="D170" s="35"/>
      <c r="E170" s="36"/>
      <c r="F170" s="37"/>
      <c r="G170" s="37"/>
      <c r="H170" s="37"/>
      <c r="I170" s="37"/>
      <c r="J170" s="37"/>
      <c r="K170" s="38"/>
      <c r="L170" s="39"/>
      <c r="M170" s="38"/>
      <c r="N170" s="39"/>
      <c r="O170" s="8"/>
      <c r="P170" s="9"/>
      <c r="Q170" s="8"/>
      <c r="R170" s="9"/>
      <c r="S170" s="12"/>
      <c r="T170" s="13"/>
      <c r="U170" s="13"/>
      <c r="V170" s="13"/>
      <c r="W170" s="13"/>
      <c r="X170" s="13"/>
      <c r="Y170" s="13"/>
      <c r="Z170" s="13"/>
      <c r="AA170" s="16"/>
      <c r="AB170" s="17"/>
      <c r="AC170" s="16"/>
      <c r="AD170" s="17"/>
      <c r="AE170" s="22"/>
      <c r="AF170" s="27"/>
      <c r="AG170" s="31"/>
      <c r="AH170" s="32"/>
    </row>
    <row r="171" spans="2:34" ht="19" customHeight="1" x14ac:dyDescent="0.2">
      <c r="B171" s="35"/>
      <c r="C171" s="35"/>
      <c r="D171" s="35"/>
      <c r="E171" s="36"/>
      <c r="F171" s="37"/>
      <c r="G171" s="37"/>
      <c r="H171" s="37"/>
      <c r="I171" s="37"/>
      <c r="J171" s="37"/>
      <c r="K171" s="38"/>
      <c r="L171" s="39"/>
      <c r="M171" s="38"/>
      <c r="N171" s="39"/>
      <c r="O171" s="8"/>
      <c r="P171" s="9"/>
      <c r="Q171" s="8"/>
      <c r="R171" s="9"/>
      <c r="S171" s="12"/>
      <c r="T171" s="13"/>
      <c r="U171" s="13"/>
      <c r="V171" s="13"/>
      <c r="W171" s="13"/>
      <c r="X171" s="13"/>
      <c r="Y171" s="13"/>
      <c r="Z171" s="13"/>
      <c r="AA171" s="16"/>
      <c r="AB171" s="17"/>
      <c r="AC171" s="16"/>
      <c r="AD171" s="17"/>
      <c r="AE171" s="22"/>
      <c r="AF171" s="27"/>
      <c r="AG171" s="31"/>
      <c r="AH171" s="32"/>
    </row>
    <row r="172" spans="2:34" ht="19" customHeight="1" x14ac:dyDescent="0.2">
      <c r="B172" s="35"/>
      <c r="C172" s="35"/>
      <c r="D172" s="35"/>
      <c r="E172" s="36"/>
      <c r="F172" s="37"/>
      <c r="G172" s="37"/>
      <c r="H172" s="37"/>
      <c r="I172" s="37"/>
      <c r="J172" s="37"/>
      <c r="K172" s="38"/>
      <c r="L172" s="39"/>
      <c r="M172" s="38"/>
      <c r="N172" s="39"/>
      <c r="O172" s="8"/>
      <c r="P172" s="9"/>
      <c r="Q172" s="8"/>
      <c r="R172" s="9"/>
      <c r="S172" s="12"/>
      <c r="T172" s="13"/>
      <c r="U172" s="13"/>
      <c r="V172" s="13"/>
      <c r="W172" s="13"/>
      <c r="X172" s="13"/>
      <c r="Y172" s="13"/>
      <c r="Z172" s="13"/>
      <c r="AA172" s="16"/>
      <c r="AB172" s="17"/>
      <c r="AC172" s="16"/>
      <c r="AD172" s="17"/>
      <c r="AE172" s="22"/>
      <c r="AF172" s="27"/>
      <c r="AG172" s="31"/>
      <c r="AH172" s="32"/>
    </row>
    <row r="173" spans="2:34" ht="19" customHeight="1" x14ac:dyDescent="0.2">
      <c r="B173" s="35"/>
      <c r="C173" s="35"/>
      <c r="D173" s="35"/>
      <c r="E173" s="36"/>
      <c r="F173" s="37"/>
      <c r="G173" s="37"/>
      <c r="H173" s="37"/>
      <c r="I173" s="37"/>
      <c r="J173" s="37"/>
      <c r="K173" s="38"/>
      <c r="L173" s="39"/>
      <c r="M173" s="38"/>
      <c r="N173" s="39"/>
      <c r="O173" s="8"/>
      <c r="P173" s="9"/>
      <c r="Q173" s="8"/>
      <c r="R173" s="9"/>
      <c r="S173" s="12"/>
      <c r="T173" s="13"/>
      <c r="U173" s="13"/>
      <c r="V173" s="13"/>
      <c r="W173" s="13"/>
      <c r="X173" s="13"/>
      <c r="Y173" s="13"/>
      <c r="Z173" s="13"/>
      <c r="AA173" s="16"/>
      <c r="AB173" s="17"/>
      <c r="AC173" s="16"/>
      <c r="AD173" s="17"/>
      <c r="AE173" s="22"/>
      <c r="AF173" s="27"/>
      <c r="AG173" s="31"/>
      <c r="AH173" s="32"/>
    </row>
    <row r="174" spans="2:34" ht="19" customHeight="1" x14ac:dyDescent="0.2">
      <c r="B174" s="35"/>
      <c r="C174" s="35"/>
      <c r="D174" s="35"/>
      <c r="E174" s="36"/>
      <c r="F174" s="37"/>
      <c r="G174" s="37"/>
      <c r="H174" s="37"/>
      <c r="I174" s="37"/>
      <c r="J174" s="37"/>
      <c r="K174" s="38"/>
      <c r="L174" s="39"/>
      <c r="M174" s="38"/>
      <c r="N174" s="39"/>
      <c r="O174" s="8"/>
      <c r="P174" s="9"/>
      <c r="Q174" s="8"/>
      <c r="R174" s="9"/>
      <c r="S174" s="12"/>
      <c r="T174" s="13"/>
      <c r="U174" s="13"/>
      <c r="V174" s="13"/>
      <c r="W174" s="13"/>
      <c r="X174" s="13"/>
      <c r="Y174" s="13"/>
      <c r="Z174" s="13"/>
      <c r="AA174" s="16"/>
      <c r="AB174" s="17"/>
      <c r="AC174" s="16"/>
      <c r="AD174" s="17"/>
      <c r="AE174" s="22"/>
      <c r="AF174" s="27"/>
      <c r="AG174" s="31"/>
      <c r="AH174" s="32"/>
    </row>
    <row r="175" spans="2:34" ht="19" customHeight="1" x14ac:dyDescent="0.2">
      <c r="B175" s="35"/>
      <c r="C175" s="35"/>
      <c r="D175" s="35"/>
      <c r="E175" s="36"/>
      <c r="F175" s="37"/>
      <c r="G175" s="37"/>
      <c r="H175" s="37"/>
      <c r="I175" s="37"/>
      <c r="J175" s="37"/>
      <c r="K175" s="38"/>
      <c r="L175" s="39"/>
      <c r="M175" s="38"/>
      <c r="N175" s="39"/>
      <c r="O175" s="8"/>
      <c r="P175" s="9"/>
      <c r="Q175" s="8"/>
      <c r="R175" s="9"/>
      <c r="S175" s="12"/>
      <c r="T175" s="13"/>
      <c r="U175" s="13"/>
      <c r="V175" s="13"/>
      <c r="W175" s="13"/>
      <c r="X175" s="13"/>
      <c r="Y175" s="13"/>
      <c r="Z175" s="13"/>
      <c r="AA175" s="16"/>
      <c r="AB175" s="17"/>
      <c r="AC175" s="16"/>
      <c r="AD175" s="17"/>
      <c r="AE175" s="22"/>
      <c r="AF175" s="27"/>
      <c r="AG175" s="31"/>
      <c r="AH175" s="32"/>
    </row>
    <row r="176" spans="2:34" ht="19" customHeight="1" x14ac:dyDescent="0.2">
      <c r="B176" s="35"/>
      <c r="C176" s="35"/>
      <c r="D176" s="35"/>
      <c r="E176" s="36"/>
      <c r="F176" s="37"/>
      <c r="G176" s="37"/>
      <c r="H176" s="37"/>
      <c r="I176" s="37"/>
      <c r="J176" s="37"/>
      <c r="K176" s="38"/>
      <c r="L176" s="39"/>
      <c r="M176" s="38"/>
      <c r="N176" s="39"/>
      <c r="O176" s="8"/>
      <c r="P176" s="9"/>
      <c r="Q176" s="8"/>
      <c r="R176" s="9"/>
      <c r="S176" s="12"/>
      <c r="T176" s="13"/>
      <c r="U176" s="13"/>
      <c r="V176" s="13"/>
      <c r="W176" s="13"/>
      <c r="X176" s="13"/>
      <c r="Y176" s="13"/>
      <c r="Z176" s="13"/>
      <c r="AA176" s="16"/>
      <c r="AB176" s="17"/>
      <c r="AC176" s="16"/>
      <c r="AD176" s="17"/>
      <c r="AE176" s="22"/>
      <c r="AF176" s="27"/>
      <c r="AG176" s="31"/>
      <c r="AH176" s="32"/>
    </row>
    <row r="177" spans="2:34" ht="19" customHeight="1" x14ac:dyDescent="0.2">
      <c r="B177" s="35"/>
      <c r="C177" s="35"/>
      <c r="D177" s="35"/>
      <c r="E177" s="36"/>
      <c r="F177" s="37"/>
      <c r="G177" s="37"/>
      <c r="H177" s="37"/>
      <c r="I177" s="37"/>
      <c r="J177" s="37"/>
      <c r="K177" s="38"/>
      <c r="L177" s="39"/>
      <c r="M177" s="38"/>
      <c r="N177" s="39"/>
      <c r="O177" s="8"/>
      <c r="P177" s="9"/>
      <c r="Q177" s="8"/>
      <c r="R177" s="9"/>
      <c r="S177" s="12"/>
      <c r="T177" s="13"/>
      <c r="U177" s="13"/>
      <c r="V177" s="13"/>
      <c r="W177" s="13"/>
      <c r="X177" s="13"/>
      <c r="Y177" s="13"/>
      <c r="Z177" s="13"/>
      <c r="AA177" s="16"/>
      <c r="AB177" s="17"/>
      <c r="AC177" s="16"/>
      <c r="AD177" s="17"/>
      <c r="AE177" s="22"/>
      <c r="AF177" s="27"/>
      <c r="AG177" s="31"/>
      <c r="AH177" s="32"/>
    </row>
    <row r="178" spans="2:34" ht="19" customHeight="1" x14ac:dyDescent="0.2">
      <c r="B178" s="35"/>
      <c r="C178" s="35"/>
      <c r="D178" s="35"/>
      <c r="E178" s="36"/>
      <c r="F178" s="37"/>
      <c r="G178" s="37"/>
      <c r="H178" s="37"/>
      <c r="I178" s="37"/>
      <c r="J178" s="37"/>
      <c r="K178" s="38"/>
      <c r="L178" s="39"/>
      <c r="M178" s="38"/>
      <c r="N178" s="39"/>
      <c r="O178" s="8"/>
      <c r="P178" s="9"/>
      <c r="Q178" s="8"/>
      <c r="R178" s="9"/>
      <c r="S178" s="12"/>
      <c r="T178" s="13"/>
      <c r="U178" s="13"/>
      <c r="V178" s="13"/>
      <c r="W178" s="13"/>
      <c r="X178" s="13"/>
      <c r="Y178" s="13"/>
      <c r="Z178" s="13"/>
      <c r="AA178" s="16"/>
      <c r="AB178" s="17"/>
      <c r="AC178" s="16"/>
      <c r="AD178" s="17"/>
      <c r="AE178" s="22"/>
      <c r="AF178" s="27"/>
      <c r="AG178" s="31"/>
      <c r="AH178" s="32"/>
    </row>
    <row r="179" spans="2:34" ht="19" customHeight="1" x14ac:dyDescent="0.2">
      <c r="B179" s="35"/>
      <c r="C179" s="35"/>
      <c r="D179" s="35"/>
      <c r="E179" s="36"/>
      <c r="F179" s="37"/>
      <c r="G179" s="37"/>
      <c r="H179" s="37"/>
      <c r="I179" s="37"/>
      <c r="J179" s="37"/>
      <c r="K179" s="39"/>
      <c r="L179" s="39"/>
      <c r="M179" s="39"/>
      <c r="N179" s="39"/>
      <c r="O179" s="8"/>
      <c r="P179" s="9"/>
      <c r="Q179" s="8"/>
      <c r="R179" s="9"/>
      <c r="S179" s="13"/>
      <c r="T179" s="13"/>
      <c r="U179" s="13"/>
      <c r="V179" s="13"/>
      <c r="W179" s="13"/>
      <c r="X179" s="13"/>
      <c r="Y179" s="13"/>
      <c r="Z179" s="13"/>
      <c r="AA179" s="16"/>
      <c r="AB179" s="17"/>
      <c r="AC179" s="16"/>
      <c r="AD179" s="17"/>
      <c r="AE179" s="22"/>
      <c r="AF179" s="27"/>
      <c r="AG179" s="31"/>
      <c r="AH179" s="32"/>
    </row>
    <row r="180" spans="2:34" ht="19" customHeight="1" x14ac:dyDescent="0.2">
      <c r="B180" s="35"/>
      <c r="C180" s="35"/>
      <c r="D180" s="35"/>
      <c r="E180" s="36"/>
      <c r="F180" s="37"/>
      <c r="G180" s="37"/>
      <c r="H180" s="37"/>
      <c r="I180" s="37"/>
      <c r="J180" s="37"/>
      <c r="K180" s="39"/>
      <c r="L180" s="39"/>
      <c r="M180" s="39"/>
      <c r="N180" s="39"/>
      <c r="O180" s="8"/>
      <c r="P180" s="9"/>
      <c r="Q180" s="8"/>
      <c r="R180" s="9"/>
      <c r="S180" s="13"/>
      <c r="T180" s="13"/>
      <c r="U180" s="13"/>
      <c r="V180" s="13"/>
      <c r="W180" s="13"/>
      <c r="X180" s="13"/>
      <c r="Y180" s="13"/>
      <c r="Z180" s="13"/>
      <c r="AA180" s="16"/>
      <c r="AB180" s="17"/>
      <c r="AC180" s="16"/>
      <c r="AD180" s="17"/>
      <c r="AE180" s="22"/>
      <c r="AF180" s="27"/>
      <c r="AG180" s="31"/>
      <c r="AH180" s="32"/>
    </row>
    <row r="181" spans="2:34" ht="19" customHeight="1" x14ac:dyDescent="0.2">
      <c r="B181" s="35"/>
      <c r="C181" s="35"/>
      <c r="D181" s="35"/>
      <c r="E181" s="36"/>
      <c r="F181" s="37"/>
      <c r="G181" s="37"/>
      <c r="H181" s="37"/>
      <c r="I181" s="37"/>
      <c r="J181" s="37"/>
      <c r="K181" s="39"/>
      <c r="L181" s="39"/>
      <c r="M181" s="39"/>
      <c r="N181" s="39"/>
      <c r="O181" s="8"/>
      <c r="P181" s="9"/>
      <c r="Q181" s="8"/>
      <c r="R181" s="9"/>
      <c r="S181" s="13"/>
      <c r="T181" s="13"/>
      <c r="U181" s="13"/>
      <c r="V181" s="13"/>
      <c r="W181" s="13"/>
      <c r="X181" s="13"/>
      <c r="Y181" s="13"/>
      <c r="Z181" s="13"/>
      <c r="AA181" s="16"/>
      <c r="AB181" s="17"/>
      <c r="AC181" s="16"/>
      <c r="AD181" s="17"/>
      <c r="AE181" s="22"/>
      <c r="AF181" s="27"/>
      <c r="AG181" s="31"/>
      <c r="AH181" s="32"/>
    </row>
    <row r="182" spans="2:34" ht="19" customHeight="1" x14ac:dyDescent="0.2">
      <c r="B182" s="35"/>
      <c r="C182" s="35"/>
      <c r="D182" s="35"/>
      <c r="E182" s="36"/>
      <c r="F182" s="37"/>
      <c r="G182" s="37"/>
      <c r="H182" s="37"/>
      <c r="I182" s="37"/>
      <c r="J182" s="37"/>
      <c r="K182" s="39"/>
      <c r="L182" s="39"/>
      <c r="M182" s="39"/>
      <c r="N182" s="39"/>
      <c r="O182" s="8"/>
      <c r="P182" s="9"/>
      <c r="Q182" s="8"/>
      <c r="R182" s="9"/>
      <c r="S182" s="13"/>
      <c r="T182" s="13"/>
      <c r="U182" s="13"/>
      <c r="V182" s="13"/>
      <c r="W182" s="13"/>
      <c r="X182" s="13"/>
      <c r="Y182" s="13"/>
      <c r="Z182" s="13"/>
      <c r="AA182" s="16"/>
      <c r="AB182" s="17"/>
      <c r="AC182" s="16"/>
      <c r="AD182" s="17"/>
      <c r="AE182" s="22"/>
      <c r="AF182" s="27"/>
      <c r="AG182" s="31"/>
      <c r="AH182" s="32"/>
    </row>
    <row r="183" spans="2:34" ht="19" customHeight="1" x14ac:dyDescent="0.2">
      <c r="B183" s="35"/>
      <c r="C183" s="35"/>
      <c r="D183" s="35"/>
      <c r="E183" s="37"/>
      <c r="F183" s="37"/>
      <c r="G183" s="37"/>
      <c r="H183" s="37"/>
      <c r="I183" s="37"/>
      <c r="J183" s="37"/>
      <c r="K183" s="39"/>
      <c r="L183" s="39"/>
      <c r="M183" s="39"/>
      <c r="N183" s="39"/>
      <c r="O183" s="8"/>
      <c r="P183" s="9"/>
      <c r="Q183" s="8"/>
      <c r="R183" s="9"/>
      <c r="S183" s="13"/>
      <c r="T183" s="13"/>
      <c r="U183" s="13"/>
      <c r="V183" s="13"/>
      <c r="W183" s="13"/>
      <c r="X183" s="13"/>
      <c r="Y183" s="13"/>
      <c r="Z183" s="13"/>
      <c r="AA183" s="16"/>
      <c r="AB183" s="17"/>
      <c r="AC183" s="16"/>
      <c r="AD183" s="17"/>
      <c r="AE183" s="22"/>
      <c r="AF183" s="27"/>
      <c r="AG183" s="31"/>
      <c r="AH183" s="32"/>
    </row>
    <row r="184" spans="2:34" ht="19" customHeight="1" x14ac:dyDescent="0.2">
      <c r="B184" s="35"/>
      <c r="C184" s="35"/>
      <c r="D184" s="35"/>
      <c r="E184" s="37"/>
      <c r="F184" s="37"/>
      <c r="G184" s="37"/>
      <c r="H184" s="37"/>
      <c r="I184" s="37"/>
      <c r="J184" s="37"/>
      <c r="K184" s="39"/>
      <c r="L184" s="39"/>
      <c r="M184" s="39"/>
      <c r="N184" s="39"/>
      <c r="O184" s="8"/>
      <c r="P184" s="9"/>
      <c r="Q184" s="8"/>
      <c r="R184" s="9"/>
      <c r="S184" s="13"/>
      <c r="T184" s="13"/>
      <c r="U184" s="13"/>
      <c r="V184" s="13"/>
      <c r="W184" s="13"/>
      <c r="X184" s="13"/>
      <c r="Y184" s="13"/>
      <c r="Z184" s="13"/>
      <c r="AA184" s="16"/>
      <c r="AB184" s="17"/>
      <c r="AC184" s="16"/>
      <c r="AD184" s="17"/>
      <c r="AE184" s="22"/>
      <c r="AF184" s="27"/>
      <c r="AG184" s="31"/>
      <c r="AH184" s="32"/>
    </row>
    <row r="185" spans="2:34" ht="19" customHeight="1" thickBot="1" x14ac:dyDescent="0.25">
      <c r="B185" s="35"/>
      <c r="C185" s="35"/>
      <c r="D185" s="35"/>
      <c r="E185" s="37"/>
      <c r="F185" s="37"/>
      <c r="G185" s="37"/>
      <c r="H185" s="37"/>
      <c r="I185" s="37"/>
      <c r="J185" s="37"/>
      <c r="K185" s="39"/>
      <c r="L185" s="39"/>
      <c r="M185" s="39"/>
      <c r="N185" s="39"/>
      <c r="O185" s="10"/>
      <c r="P185" s="11"/>
      <c r="Q185" s="10"/>
      <c r="R185" s="11"/>
      <c r="S185" s="13"/>
      <c r="T185" s="13"/>
      <c r="U185" s="13"/>
      <c r="V185" s="13"/>
      <c r="W185" s="13"/>
      <c r="X185" s="13"/>
      <c r="Y185" s="13"/>
      <c r="Z185" s="13"/>
      <c r="AA185" s="18"/>
      <c r="AB185" s="19"/>
      <c r="AC185" s="18"/>
      <c r="AD185" s="19"/>
      <c r="AE185" s="24"/>
      <c r="AF185" s="28"/>
      <c r="AG185" s="33"/>
      <c r="AH185" s="34"/>
    </row>
  </sheetData>
  <mergeCells count="165">
    <mergeCell ref="AE104:AF113"/>
    <mergeCell ref="AG104:AH113"/>
    <mergeCell ref="B104:D113"/>
    <mergeCell ref="E104:J113"/>
    <mergeCell ref="K104:L113"/>
    <mergeCell ref="M104:N113"/>
    <mergeCell ref="O104:P113"/>
    <mergeCell ref="Q104:R113"/>
    <mergeCell ref="S104:Z113"/>
    <mergeCell ref="AA104:AB113"/>
    <mergeCell ref="AC104:AD113"/>
    <mergeCell ref="B6:D13"/>
    <mergeCell ref="E6:J13"/>
    <mergeCell ref="K2:L5"/>
    <mergeCell ref="M2:N5"/>
    <mergeCell ref="O2:P5"/>
    <mergeCell ref="Q2:R5"/>
    <mergeCell ref="K6:L13"/>
    <mergeCell ref="B2:D5"/>
    <mergeCell ref="E2:J5"/>
    <mergeCell ref="AA2:AB5"/>
    <mergeCell ref="AA6:AB13"/>
    <mergeCell ref="AC6:AD13"/>
    <mergeCell ref="AC2:AD5"/>
    <mergeCell ref="AE2:AF5"/>
    <mergeCell ref="AE6:AF13"/>
    <mergeCell ref="AG2:AH5"/>
    <mergeCell ref="AG6:AH13"/>
    <mergeCell ref="B14:D21"/>
    <mergeCell ref="E14:J21"/>
    <mergeCell ref="K14:L21"/>
    <mergeCell ref="M14:N21"/>
    <mergeCell ref="O14:P21"/>
    <mergeCell ref="Q14:R21"/>
    <mergeCell ref="S14:Z21"/>
    <mergeCell ref="M6:N13"/>
    <mergeCell ref="O6:P13"/>
    <mergeCell ref="Q6:R13"/>
    <mergeCell ref="S6:Z13"/>
    <mergeCell ref="AA14:AB21"/>
    <mergeCell ref="AC14:AD21"/>
    <mergeCell ref="AE14:AF21"/>
    <mergeCell ref="AG14:AH21"/>
    <mergeCell ref="S2:Z5"/>
    <mergeCell ref="B22:D29"/>
    <mergeCell ref="E22:J29"/>
    <mergeCell ref="K22:L29"/>
    <mergeCell ref="M22:N29"/>
    <mergeCell ref="O22:P29"/>
    <mergeCell ref="Q22:R29"/>
    <mergeCell ref="S22:Z29"/>
    <mergeCell ref="AA22:AB29"/>
    <mergeCell ref="AC22:AD29"/>
    <mergeCell ref="AE22:AF29"/>
    <mergeCell ref="AG22:AH29"/>
    <mergeCell ref="B39:D56"/>
    <mergeCell ref="E39:J56"/>
    <mergeCell ref="K39:L56"/>
    <mergeCell ref="M39:N56"/>
    <mergeCell ref="O39:P56"/>
    <mergeCell ref="B30:D38"/>
    <mergeCell ref="E30:J38"/>
    <mergeCell ref="K30:L38"/>
    <mergeCell ref="M30:N38"/>
    <mergeCell ref="O30:P38"/>
    <mergeCell ref="Q30:R38"/>
    <mergeCell ref="AA30:AB38"/>
    <mergeCell ref="AA39:AB56"/>
    <mergeCell ref="AC30:AD38"/>
    <mergeCell ref="AC39:AD56"/>
    <mergeCell ref="Q39:R56"/>
    <mergeCell ref="S39:Z56"/>
    <mergeCell ref="S30:Z38"/>
    <mergeCell ref="AE30:AF38"/>
    <mergeCell ref="AG30:AH38"/>
    <mergeCell ref="AE39:AF56"/>
    <mergeCell ref="AG39:AH56"/>
    <mergeCell ref="B67:D74"/>
    <mergeCell ref="E67:J74"/>
    <mergeCell ref="K67:L74"/>
    <mergeCell ref="M67:N74"/>
    <mergeCell ref="O67:P74"/>
    <mergeCell ref="B57:D66"/>
    <mergeCell ref="E57:J66"/>
    <mergeCell ref="K57:L66"/>
    <mergeCell ref="M57:N66"/>
    <mergeCell ref="O57:P66"/>
    <mergeCell ref="Q67:R74"/>
    <mergeCell ref="S67:Z74"/>
    <mergeCell ref="S57:Z66"/>
    <mergeCell ref="Q57:R66"/>
    <mergeCell ref="AA57:AB66"/>
    <mergeCell ref="AA67:AB74"/>
    <mergeCell ref="AC57:AD66"/>
    <mergeCell ref="AE57:AF66"/>
    <mergeCell ref="AG57:AH66"/>
    <mergeCell ref="AC67:AD74"/>
    <mergeCell ref="AE67:AF74"/>
    <mergeCell ref="AG67:AH74"/>
    <mergeCell ref="B84:D103"/>
    <mergeCell ref="E84:J103"/>
    <mergeCell ref="K84:L103"/>
    <mergeCell ref="M84:N103"/>
    <mergeCell ref="O84:P103"/>
    <mergeCell ref="B75:D83"/>
    <mergeCell ref="E75:J83"/>
    <mergeCell ref="K75:L83"/>
    <mergeCell ref="M75:N83"/>
    <mergeCell ref="O75:P83"/>
    <mergeCell ref="Q84:R103"/>
    <mergeCell ref="S84:Z103"/>
    <mergeCell ref="S75:Z83"/>
    <mergeCell ref="Q75:R83"/>
    <mergeCell ref="AA75:AB83"/>
    <mergeCell ref="AA84:AB103"/>
    <mergeCell ref="AC75:AD83"/>
    <mergeCell ref="AE75:AF83"/>
    <mergeCell ref="AG75:AH83"/>
    <mergeCell ref="AC84:AD103"/>
    <mergeCell ref="AE84:AF103"/>
    <mergeCell ref="AG84:AH103"/>
    <mergeCell ref="AA114:AB124"/>
    <mergeCell ref="AA125:AB135"/>
    <mergeCell ref="AC114:AD124"/>
    <mergeCell ref="AE114:AF124"/>
    <mergeCell ref="AG114:AH124"/>
    <mergeCell ref="AC125:AD135"/>
    <mergeCell ref="AE125:AF135"/>
    <mergeCell ref="AG125:AH135"/>
    <mergeCell ref="B125:D135"/>
    <mergeCell ref="E125:J135"/>
    <mergeCell ref="K125:L135"/>
    <mergeCell ref="M125:N135"/>
    <mergeCell ref="O125:P135"/>
    <mergeCell ref="B114:D124"/>
    <mergeCell ref="E114:J124"/>
    <mergeCell ref="K114:L124"/>
    <mergeCell ref="M114:N124"/>
    <mergeCell ref="O114:P124"/>
    <mergeCell ref="B136:D143"/>
    <mergeCell ref="E136:J143"/>
    <mergeCell ref="K136:L143"/>
    <mergeCell ref="M136:N143"/>
    <mergeCell ref="O136:P143"/>
    <mergeCell ref="Q125:R135"/>
    <mergeCell ref="S125:Z135"/>
    <mergeCell ref="S114:Z124"/>
    <mergeCell ref="Q114:R124"/>
    <mergeCell ref="S136:Z143"/>
    <mergeCell ref="Q136:R143"/>
    <mergeCell ref="AA136:AB143"/>
    <mergeCell ref="AA144:AB185"/>
    <mergeCell ref="AC136:AD143"/>
    <mergeCell ref="AE136:AF143"/>
    <mergeCell ref="AG136:AH143"/>
    <mergeCell ref="AC144:AD185"/>
    <mergeCell ref="AE144:AF185"/>
    <mergeCell ref="AG144:AH185"/>
    <mergeCell ref="Q144:R185"/>
    <mergeCell ref="S144:Z185"/>
    <mergeCell ref="B144:D185"/>
    <mergeCell ref="E144:J185"/>
    <mergeCell ref="K144:L185"/>
    <mergeCell ref="M144:N185"/>
    <mergeCell ref="O144:P185"/>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DB8C-69D7-3844-8E1C-9DEC69255C4A}">
  <dimension ref="B2:U80"/>
  <sheetViews>
    <sheetView workbookViewId="0">
      <selection activeCell="B7" sqref="B7:J74"/>
    </sheetView>
  </sheetViews>
  <sheetFormatPr baseColWidth="10" defaultRowHeight="16" x14ac:dyDescent="0.2"/>
  <cols>
    <col min="1" max="16384" width="10.83203125" style="2"/>
  </cols>
  <sheetData>
    <row r="2" spans="2:18" ht="17" thickBot="1" x14ac:dyDescent="0.25"/>
    <row r="3" spans="2:18" x14ac:dyDescent="0.2">
      <c r="B3" s="170" t="s">
        <v>93</v>
      </c>
      <c r="C3" s="141"/>
      <c r="D3" s="141"/>
      <c r="E3" s="141"/>
      <c r="F3" s="141"/>
      <c r="G3" s="141"/>
      <c r="H3" s="141"/>
      <c r="I3" s="141"/>
      <c r="J3" s="141"/>
      <c r="K3" s="141" t="s">
        <v>100</v>
      </c>
      <c r="L3" s="141"/>
      <c r="M3" s="141"/>
      <c r="N3" s="141"/>
      <c r="O3" s="141"/>
      <c r="P3" s="141"/>
      <c r="Q3" s="141"/>
      <c r="R3" s="142"/>
    </row>
    <row r="4" spans="2:18" x14ac:dyDescent="0.2">
      <c r="B4" s="171"/>
      <c r="C4" s="143"/>
      <c r="D4" s="143"/>
      <c r="E4" s="143"/>
      <c r="F4" s="143"/>
      <c r="G4" s="143"/>
      <c r="H4" s="143"/>
      <c r="I4" s="143"/>
      <c r="J4" s="143"/>
      <c r="K4" s="143"/>
      <c r="L4" s="143"/>
      <c r="M4" s="143"/>
      <c r="N4" s="143"/>
      <c r="O4" s="143"/>
      <c r="P4" s="143"/>
      <c r="Q4" s="143"/>
      <c r="R4" s="144"/>
    </row>
    <row r="5" spans="2:18" x14ac:dyDescent="0.2">
      <c r="B5" s="172"/>
      <c r="C5" s="145"/>
      <c r="D5" s="145"/>
      <c r="E5" s="145"/>
      <c r="F5" s="145"/>
      <c r="G5" s="145"/>
      <c r="H5" s="145"/>
      <c r="I5" s="145"/>
      <c r="J5" s="145"/>
      <c r="K5" s="145"/>
      <c r="L5" s="145"/>
      <c r="M5" s="145"/>
      <c r="N5" s="145"/>
      <c r="O5" s="145"/>
      <c r="P5" s="145"/>
      <c r="Q5" s="145"/>
      <c r="R5" s="146"/>
    </row>
    <row r="6" spans="2:18" ht="17" thickBot="1" x14ac:dyDescent="0.25">
      <c r="B6" s="173"/>
      <c r="C6" s="147"/>
      <c r="D6" s="147"/>
      <c r="E6" s="147"/>
      <c r="F6" s="147"/>
      <c r="G6" s="147"/>
      <c r="H6" s="147"/>
      <c r="I6" s="147"/>
      <c r="J6" s="147"/>
      <c r="K6" s="147"/>
      <c r="L6" s="147"/>
      <c r="M6" s="147"/>
      <c r="N6" s="147"/>
      <c r="O6" s="147"/>
      <c r="P6" s="147"/>
      <c r="Q6" s="147"/>
      <c r="R6" s="148"/>
    </row>
    <row r="7" spans="2:18" ht="16" customHeight="1" x14ac:dyDescent="0.2">
      <c r="B7" s="174" t="s">
        <v>123</v>
      </c>
      <c r="C7" s="175"/>
      <c r="D7" s="175"/>
      <c r="E7" s="175"/>
      <c r="F7" s="175"/>
      <c r="G7" s="175"/>
      <c r="H7" s="175"/>
      <c r="I7" s="175"/>
      <c r="J7" s="176"/>
      <c r="K7" s="149" t="s">
        <v>103</v>
      </c>
      <c r="L7" s="150"/>
      <c r="M7" s="150"/>
      <c r="N7" s="150"/>
      <c r="O7" s="150"/>
      <c r="P7" s="150"/>
      <c r="Q7" s="150"/>
      <c r="R7" s="151"/>
    </row>
    <row r="8" spans="2:18" ht="16" customHeight="1" x14ac:dyDescent="0.2">
      <c r="B8" s="177"/>
      <c r="C8" s="178"/>
      <c r="D8" s="178"/>
      <c r="E8" s="178"/>
      <c r="F8" s="178"/>
      <c r="G8" s="178"/>
      <c r="H8" s="178"/>
      <c r="I8" s="178"/>
      <c r="J8" s="179"/>
      <c r="K8" s="152"/>
      <c r="L8" s="153"/>
      <c r="M8" s="153"/>
      <c r="N8" s="153"/>
      <c r="O8" s="153"/>
      <c r="P8" s="153"/>
      <c r="Q8" s="153"/>
      <c r="R8" s="154"/>
    </row>
    <row r="9" spans="2:18" ht="16" customHeight="1" x14ac:dyDescent="0.2">
      <c r="B9" s="177"/>
      <c r="C9" s="178"/>
      <c r="D9" s="178"/>
      <c r="E9" s="178"/>
      <c r="F9" s="178"/>
      <c r="G9" s="178"/>
      <c r="H9" s="178"/>
      <c r="I9" s="178"/>
      <c r="J9" s="179"/>
      <c r="K9" s="152"/>
      <c r="L9" s="153"/>
      <c r="M9" s="153"/>
      <c r="N9" s="153"/>
      <c r="O9" s="153"/>
      <c r="P9" s="153"/>
      <c r="Q9" s="153"/>
      <c r="R9" s="154"/>
    </row>
    <row r="10" spans="2:18" ht="16" customHeight="1" x14ac:dyDescent="0.2">
      <c r="B10" s="177"/>
      <c r="C10" s="178"/>
      <c r="D10" s="178"/>
      <c r="E10" s="178"/>
      <c r="F10" s="178"/>
      <c r="G10" s="178"/>
      <c r="H10" s="178"/>
      <c r="I10" s="178"/>
      <c r="J10" s="179"/>
      <c r="K10" s="152"/>
      <c r="L10" s="153"/>
      <c r="M10" s="153"/>
      <c r="N10" s="153"/>
      <c r="O10" s="153"/>
      <c r="P10" s="153"/>
      <c r="Q10" s="153"/>
      <c r="R10" s="154"/>
    </row>
    <row r="11" spans="2:18" ht="16" customHeight="1" x14ac:dyDescent="0.2">
      <c r="B11" s="177"/>
      <c r="C11" s="178"/>
      <c r="D11" s="178"/>
      <c r="E11" s="178"/>
      <c r="F11" s="178"/>
      <c r="G11" s="178"/>
      <c r="H11" s="178"/>
      <c r="I11" s="178"/>
      <c r="J11" s="179"/>
      <c r="K11" s="152"/>
      <c r="L11" s="153"/>
      <c r="M11" s="153"/>
      <c r="N11" s="153"/>
      <c r="O11" s="153"/>
      <c r="P11" s="153"/>
      <c r="Q11" s="153"/>
      <c r="R11" s="154"/>
    </row>
    <row r="12" spans="2:18" ht="16" customHeight="1" x14ac:dyDescent="0.2">
      <c r="B12" s="177"/>
      <c r="C12" s="178"/>
      <c r="D12" s="178"/>
      <c r="E12" s="178"/>
      <c r="F12" s="178"/>
      <c r="G12" s="178"/>
      <c r="H12" s="178"/>
      <c r="I12" s="178"/>
      <c r="J12" s="179"/>
      <c r="K12" s="152"/>
      <c r="L12" s="153"/>
      <c r="M12" s="153"/>
      <c r="N12" s="153"/>
      <c r="O12" s="153"/>
      <c r="P12" s="153"/>
      <c r="Q12" s="153"/>
      <c r="R12" s="154"/>
    </row>
    <row r="13" spans="2:18" ht="16" customHeight="1" x14ac:dyDescent="0.2">
      <c r="B13" s="177"/>
      <c r="C13" s="178"/>
      <c r="D13" s="178"/>
      <c r="E13" s="178"/>
      <c r="F13" s="178"/>
      <c r="G13" s="178"/>
      <c r="H13" s="178"/>
      <c r="I13" s="178"/>
      <c r="J13" s="179"/>
      <c r="K13" s="152"/>
      <c r="L13" s="153"/>
      <c r="M13" s="153"/>
      <c r="N13" s="153"/>
      <c r="O13" s="153"/>
      <c r="P13" s="153"/>
      <c r="Q13" s="153"/>
      <c r="R13" s="154"/>
    </row>
    <row r="14" spans="2:18" ht="16" customHeight="1" x14ac:dyDescent="0.2">
      <c r="B14" s="177"/>
      <c r="C14" s="178"/>
      <c r="D14" s="178"/>
      <c r="E14" s="178"/>
      <c r="F14" s="178"/>
      <c r="G14" s="178"/>
      <c r="H14" s="178"/>
      <c r="I14" s="178"/>
      <c r="J14" s="179"/>
      <c r="K14" s="152"/>
      <c r="L14" s="153"/>
      <c r="M14" s="153"/>
      <c r="N14" s="153"/>
      <c r="O14" s="153"/>
      <c r="P14" s="153"/>
      <c r="Q14" s="153"/>
      <c r="R14" s="154"/>
    </row>
    <row r="15" spans="2:18" ht="16" customHeight="1" x14ac:dyDescent="0.2">
      <c r="B15" s="177"/>
      <c r="C15" s="178"/>
      <c r="D15" s="178"/>
      <c r="E15" s="178"/>
      <c r="F15" s="178"/>
      <c r="G15" s="178"/>
      <c r="H15" s="178"/>
      <c r="I15" s="178"/>
      <c r="J15" s="179"/>
      <c r="K15" s="152"/>
      <c r="L15" s="153"/>
      <c r="M15" s="153"/>
      <c r="N15" s="153"/>
      <c r="O15" s="153"/>
      <c r="P15" s="153"/>
      <c r="Q15" s="153"/>
      <c r="R15" s="154"/>
    </row>
    <row r="16" spans="2:18" ht="16" customHeight="1" x14ac:dyDescent="0.2">
      <c r="B16" s="177"/>
      <c r="C16" s="178"/>
      <c r="D16" s="178"/>
      <c r="E16" s="178"/>
      <c r="F16" s="178"/>
      <c r="G16" s="178"/>
      <c r="H16" s="178"/>
      <c r="I16" s="178"/>
      <c r="J16" s="179"/>
      <c r="K16" s="152"/>
      <c r="L16" s="153"/>
      <c r="M16" s="153"/>
      <c r="N16" s="153"/>
      <c r="O16" s="153"/>
      <c r="P16" s="153"/>
      <c r="Q16" s="153"/>
      <c r="R16" s="154"/>
    </row>
    <row r="17" spans="2:21" ht="16" customHeight="1" x14ac:dyDescent="0.2">
      <c r="B17" s="177"/>
      <c r="C17" s="178"/>
      <c r="D17" s="178"/>
      <c r="E17" s="178"/>
      <c r="F17" s="178"/>
      <c r="G17" s="178"/>
      <c r="H17" s="178"/>
      <c r="I17" s="178"/>
      <c r="J17" s="179"/>
      <c r="K17" s="152"/>
      <c r="L17" s="153"/>
      <c r="M17" s="153"/>
      <c r="N17" s="153"/>
      <c r="O17" s="153"/>
      <c r="P17" s="153"/>
      <c r="Q17" s="153"/>
      <c r="R17" s="154"/>
    </row>
    <row r="18" spans="2:21" ht="16" customHeight="1" x14ac:dyDescent="0.2">
      <c r="B18" s="177"/>
      <c r="C18" s="178"/>
      <c r="D18" s="178"/>
      <c r="E18" s="178"/>
      <c r="F18" s="178"/>
      <c r="G18" s="178"/>
      <c r="H18" s="178"/>
      <c r="I18" s="178"/>
      <c r="J18" s="179"/>
      <c r="K18" s="152"/>
      <c r="L18" s="153"/>
      <c r="M18" s="153"/>
      <c r="N18" s="153"/>
      <c r="O18" s="153"/>
      <c r="P18" s="153"/>
      <c r="Q18" s="153"/>
      <c r="R18" s="154"/>
    </row>
    <row r="19" spans="2:21" ht="16" customHeight="1" x14ac:dyDescent="0.2">
      <c r="B19" s="177"/>
      <c r="C19" s="178"/>
      <c r="D19" s="178"/>
      <c r="E19" s="178"/>
      <c r="F19" s="178"/>
      <c r="G19" s="178"/>
      <c r="H19" s="178"/>
      <c r="I19" s="178"/>
      <c r="J19" s="179"/>
      <c r="K19" s="152"/>
      <c r="L19" s="153"/>
      <c r="M19" s="153"/>
      <c r="N19" s="153"/>
      <c r="O19" s="153"/>
      <c r="P19" s="153"/>
      <c r="Q19" s="153"/>
      <c r="R19" s="154"/>
    </row>
    <row r="20" spans="2:21" ht="16" customHeight="1" thickBot="1" x14ac:dyDescent="0.25">
      <c r="B20" s="177"/>
      <c r="C20" s="178"/>
      <c r="D20" s="178"/>
      <c r="E20" s="178"/>
      <c r="F20" s="178"/>
      <c r="G20" s="178"/>
      <c r="H20" s="178"/>
      <c r="I20" s="178"/>
      <c r="J20" s="179"/>
      <c r="K20" s="155"/>
      <c r="L20" s="156"/>
      <c r="M20" s="156"/>
      <c r="N20" s="156"/>
      <c r="O20" s="156"/>
      <c r="P20" s="156"/>
      <c r="Q20" s="156"/>
      <c r="R20" s="157"/>
    </row>
    <row r="21" spans="2:21" ht="16" customHeight="1" x14ac:dyDescent="0.2">
      <c r="B21" s="177"/>
      <c r="C21" s="178"/>
      <c r="D21" s="178"/>
      <c r="E21" s="178"/>
      <c r="F21" s="178"/>
      <c r="G21" s="178"/>
      <c r="H21" s="178"/>
      <c r="I21" s="178"/>
      <c r="J21" s="179"/>
      <c r="K21" s="158" t="s">
        <v>102</v>
      </c>
      <c r="L21" s="143"/>
      <c r="M21" s="143"/>
      <c r="N21" s="143"/>
      <c r="O21" s="143"/>
      <c r="P21" s="143"/>
      <c r="Q21" s="143"/>
      <c r="R21" s="144"/>
    </row>
    <row r="22" spans="2:21" ht="16" customHeight="1" x14ac:dyDescent="0.2">
      <c r="B22" s="177"/>
      <c r="C22" s="178"/>
      <c r="D22" s="178"/>
      <c r="E22" s="178"/>
      <c r="F22" s="178"/>
      <c r="G22" s="178"/>
      <c r="H22" s="178"/>
      <c r="I22" s="178"/>
      <c r="J22" s="179"/>
      <c r="K22" s="158"/>
      <c r="L22" s="143"/>
      <c r="M22" s="143"/>
      <c r="N22" s="143"/>
      <c r="O22" s="143"/>
      <c r="P22" s="143"/>
      <c r="Q22" s="143"/>
      <c r="R22" s="144"/>
    </row>
    <row r="23" spans="2:21" ht="16" customHeight="1" x14ac:dyDescent="0.2">
      <c r="B23" s="177"/>
      <c r="C23" s="178"/>
      <c r="D23" s="178"/>
      <c r="E23" s="178"/>
      <c r="F23" s="178"/>
      <c r="G23" s="178"/>
      <c r="H23" s="178"/>
      <c r="I23" s="178"/>
      <c r="J23" s="179"/>
      <c r="K23" s="159"/>
      <c r="L23" s="145"/>
      <c r="M23" s="145"/>
      <c r="N23" s="145"/>
      <c r="O23" s="145"/>
      <c r="P23" s="145"/>
      <c r="Q23" s="145"/>
      <c r="R23" s="146"/>
    </row>
    <row r="24" spans="2:21" ht="16" customHeight="1" thickBot="1" x14ac:dyDescent="0.25">
      <c r="B24" s="177"/>
      <c r="C24" s="178"/>
      <c r="D24" s="178"/>
      <c r="E24" s="178"/>
      <c r="F24" s="178"/>
      <c r="G24" s="178"/>
      <c r="H24" s="178"/>
      <c r="I24" s="178"/>
      <c r="J24" s="179"/>
      <c r="K24" s="160"/>
      <c r="L24" s="147"/>
      <c r="M24" s="147"/>
      <c r="N24" s="147"/>
      <c r="O24" s="147"/>
      <c r="P24" s="147"/>
      <c r="Q24" s="147"/>
      <c r="R24" s="148"/>
    </row>
    <row r="25" spans="2:21" ht="16" customHeight="1" x14ac:dyDescent="0.2">
      <c r="B25" s="177"/>
      <c r="C25" s="178"/>
      <c r="D25" s="178"/>
      <c r="E25" s="178"/>
      <c r="F25" s="178"/>
      <c r="G25" s="178"/>
      <c r="H25" s="178"/>
      <c r="I25" s="178"/>
      <c r="J25" s="179"/>
      <c r="K25" s="161" t="s">
        <v>122</v>
      </c>
      <c r="L25" s="162"/>
      <c r="M25" s="162"/>
      <c r="N25" s="162"/>
      <c r="O25" s="162"/>
      <c r="P25" s="162"/>
      <c r="Q25" s="162"/>
      <c r="R25" s="163"/>
    </row>
    <row r="26" spans="2:21" ht="16" customHeight="1" x14ac:dyDescent="0.2">
      <c r="B26" s="177"/>
      <c r="C26" s="178"/>
      <c r="D26" s="178"/>
      <c r="E26" s="178"/>
      <c r="F26" s="178"/>
      <c r="G26" s="178"/>
      <c r="H26" s="178"/>
      <c r="I26" s="178"/>
      <c r="J26" s="179"/>
      <c r="K26" s="164"/>
      <c r="L26" s="165"/>
      <c r="M26" s="165"/>
      <c r="N26" s="165"/>
      <c r="O26" s="165"/>
      <c r="P26" s="165"/>
      <c r="Q26" s="165"/>
      <c r="R26" s="166"/>
      <c r="U26" s="5"/>
    </row>
    <row r="27" spans="2:21" ht="16" customHeight="1" x14ac:dyDescent="0.2">
      <c r="B27" s="177"/>
      <c r="C27" s="178"/>
      <c r="D27" s="178"/>
      <c r="E27" s="178"/>
      <c r="F27" s="178"/>
      <c r="G27" s="178"/>
      <c r="H27" s="178"/>
      <c r="I27" s="178"/>
      <c r="J27" s="179"/>
      <c r="K27" s="164"/>
      <c r="L27" s="165"/>
      <c r="M27" s="165"/>
      <c r="N27" s="165"/>
      <c r="O27" s="165"/>
      <c r="P27" s="165"/>
      <c r="Q27" s="165"/>
      <c r="R27" s="166"/>
      <c r="U27" s="5"/>
    </row>
    <row r="28" spans="2:21" ht="16" customHeight="1" x14ac:dyDescent="0.2">
      <c r="B28" s="177"/>
      <c r="C28" s="178"/>
      <c r="D28" s="178"/>
      <c r="E28" s="178"/>
      <c r="F28" s="178"/>
      <c r="G28" s="178"/>
      <c r="H28" s="178"/>
      <c r="I28" s="178"/>
      <c r="J28" s="179"/>
      <c r="K28" s="164"/>
      <c r="L28" s="165"/>
      <c r="M28" s="165"/>
      <c r="N28" s="165"/>
      <c r="O28" s="165"/>
      <c r="P28" s="165"/>
      <c r="Q28" s="165"/>
      <c r="R28" s="166"/>
    </row>
    <row r="29" spans="2:21" ht="16" customHeight="1" x14ac:dyDescent="0.2">
      <c r="B29" s="177"/>
      <c r="C29" s="178"/>
      <c r="D29" s="178"/>
      <c r="E29" s="178"/>
      <c r="F29" s="178"/>
      <c r="G29" s="178"/>
      <c r="H29" s="178"/>
      <c r="I29" s="178"/>
      <c r="J29" s="179"/>
      <c r="K29" s="164"/>
      <c r="L29" s="165"/>
      <c r="M29" s="165"/>
      <c r="N29" s="165"/>
      <c r="O29" s="165"/>
      <c r="P29" s="165"/>
      <c r="Q29" s="165"/>
      <c r="R29" s="166"/>
    </row>
    <row r="30" spans="2:21" ht="16" customHeight="1" x14ac:dyDescent="0.2">
      <c r="B30" s="177"/>
      <c r="C30" s="178"/>
      <c r="D30" s="178"/>
      <c r="E30" s="178"/>
      <c r="F30" s="178"/>
      <c r="G30" s="178"/>
      <c r="H30" s="178"/>
      <c r="I30" s="178"/>
      <c r="J30" s="179"/>
      <c r="K30" s="164"/>
      <c r="L30" s="165"/>
      <c r="M30" s="165"/>
      <c r="N30" s="165"/>
      <c r="O30" s="165"/>
      <c r="P30" s="165"/>
      <c r="Q30" s="165"/>
      <c r="R30" s="166"/>
    </row>
    <row r="31" spans="2:21" ht="16" customHeight="1" x14ac:dyDescent="0.2">
      <c r="B31" s="177"/>
      <c r="C31" s="178"/>
      <c r="D31" s="178"/>
      <c r="E31" s="178"/>
      <c r="F31" s="178"/>
      <c r="G31" s="178"/>
      <c r="H31" s="178"/>
      <c r="I31" s="178"/>
      <c r="J31" s="179"/>
      <c r="K31" s="164"/>
      <c r="L31" s="165"/>
      <c r="M31" s="165"/>
      <c r="N31" s="165"/>
      <c r="O31" s="165"/>
      <c r="P31" s="165"/>
      <c r="Q31" s="165"/>
      <c r="R31" s="166"/>
    </row>
    <row r="32" spans="2:21" ht="16" customHeight="1" x14ac:dyDescent="0.2">
      <c r="B32" s="177"/>
      <c r="C32" s="178"/>
      <c r="D32" s="178"/>
      <c r="E32" s="178"/>
      <c r="F32" s="178"/>
      <c r="G32" s="178"/>
      <c r="H32" s="178"/>
      <c r="I32" s="178"/>
      <c r="J32" s="179"/>
      <c r="K32" s="164"/>
      <c r="L32" s="165"/>
      <c r="M32" s="165"/>
      <c r="N32" s="165"/>
      <c r="O32" s="165"/>
      <c r="P32" s="165"/>
      <c r="Q32" s="165"/>
      <c r="R32" s="166"/>
    </row>
    <row r="33" spans="2:18" ht="16" customHeight="1" x14ac:dyDescent="0.2">
      <c r="B33" s="177"/>
      <c r="C33" s="178"/>
      <c r="D33" s="178"/>
      <c r="E33" s="178"/>
      <c r="F33" s="178"/>
      <c r="G33" s="178"/>
      <c r="H33" s="178"/>
      <c r="I33" s="178"/>
      <c r="J33" s="179"/>
      <c r="K33" s="164"/>
      <c r="L33" s="165"/>
      <c r="M33" s="165"/>
      <c r="N33" s="165"/>
      <c r="O33" s="165"/>
      <c r="P33" s="165"/>
      <c r="Q33" s="165"/>
      <c r="R33" s="166"/>
    </row>
    <row r="34" spans="2:18" ht="16" customHeight="1" x14ac:dyDescent="0.2">
      <c r="B34" s="177"/>
      <c r="C34" s="178"/>
      <c r="D34" s="178"/>
      <c r="E34" s="178"/>
      <c r="F34" s="178"/>
      <c r="G34" s="178"/>
      <c r="H34" s="178"/>
      <c r="I34" s="178"/>
      <c r="J34" s="179"/>
      <c r="K34" s="164"/>
      <c r="L34" s="165"/>
      <c r="M34" s="165"/>
      <c r="N34" s="165"/>
      <c r="O34" s="165"/>
      <c r="P34" s="165"/>
      <c r="Q34" s="165"/>
      <c r="R34" s="166"/>
    </row>
    <row r="35" spans="2:18" ht="16" customHeight="1" x14ac:dyDescent="0.2">
      <c r="B35" s="177"/>
      <c r="C35" s="178"/>
      <c r="D35" s="178"/>
      <c r="E35" s="178"/>
      <c r="F35" s="178"/>
      <c r="G35" s="178"/>
      <c r="H35" s="178"/>
      <c r="I35" s="178"/>
      <c r="J35" s="179"/>
      <c r="K35" s="164"/>
      <c r="L35" s="165"/>
      <c r="M35" s="165"/>
      <c r="N35" s="165"/>
      <c r="O35" s="165"/>
      <c r="P35" s="165"/>
      <c r="Q35" s="165"/>
      <c r="R35" s="166"/>
    </row>
    <row r="36" spans="2:18" ht="16" customHeight="1" x14ac:dyDescent="0.2">
      <c r="B36" s="177"/>
      <c r="C36" s="178"/>
      <c r="D36" s="178"/>
      <c r="E36" s="178"/>
      <c r="F36" s="178"/>
      <c r="G36" s="178"/>
      <c r="H36" s="178"/>
      <c r="I36" s="178"/>
      <c r="J36" s="179"/>
      <c r="K36" s="164"/>
      <c r="L36" s="165"/>
      <c r="M36" s="165"/>
      <c r="N36" s="165"/>
      <c r="O36" s="165"/>
      <c r="P36" s="165"/>
      <c r="Q36" s="165"/>
      <c r="R36" s="166"/>
    </row>
    <row r="37" spans="2:18" ht="16" customHeight="1" x14ac:dyDescent="0.2">
      <c r="B37" s="177"/>
      <c r="C37" s="178"/>
      <c r="D37" s="178"/>
      <c r="E37" s="178"/>
      <c r="F37" s="178"/>
      <c r="G37" s="178"/>
      <c r="H37" s="178"/>
      <c r="I37" s="178"/>
      <c r="J37" s="179"/>
      <c r="K37" s="164"/>
      <c r="L37" s="165"/>
      <c r="M37" s="165"/>
      <c r="N37" s="165"/>
      <c r="O37" s="165"/>
      <c r="P37" s="165"/>
      <c r="Q37" s="165"/>
      <c r="R37" s="166"/>
    </row>
    <row r="38" spans="2:18" ht="16" customHeight="1" thickBot="1" x14ac:dyDescent="0.25">
      <c r="B38" s="177"/>
      <c r="C38" s="178"/>
      <c r="D38" s="178"/>
      <c r="E38" s="178"/>
      <c r="F38" s="178"/>
      <c r="G38" s="178"/>
      <c r="H38" s="178"/>
      <c r="I38" s="178"/>
      <c r="J38" s="179"/>
      <c r="K38" s="167"/>
      <c r="L38" s="168"/>
      <c r="M38" s="168"/>
      <c r="N38" s="168"/>
      <c r="O38" s="168"/>
      <c r="P38" s="168"/>
      <c r="Q38" s="168"/>
      <c r="R38" s="169"/>
    </row>
    <row r="39" spans="2:18" ht="16" customHeight="1" x14ac:dyDescent="0.2">
      <c r="B39" s="177"/>
      <c r="C39" s="178"/>
      <c r="D39" s="178"/>
      <c r="E39" s="178"/>
      <c r="F39" s="178"/>
      <c r="G39" s="178"/>
      <c r="H39" s="178"/>
      <c r="I39" s="178"/>
      <c r="J39" s="179"/>
      <c r="K39" s="114" t="s">
        <v>101</v>
      </c>
      <c r="L39" s="115"/>
      <c r="M39" s="115"/>
      <c r="N39" s="115"/>
      <c r="O39" s="115"/>
      <c r="P39" s="115"/>
      <c r="Q39" s="115"/>
      <c r="R39" s="116"/>
    </row>
    <row r="40" spans="2:18" ht="16" customHeight="1" x14ac:dyDescent="0.2">
      <c r="B40" s="177"/>
      <c r="C40" s="178"/>
      <c r="D40" s="178"/>
      <c r="E40" s="178"/>
      <c r="F40" s="178"/>
      <c r="G40" s="178"/>
      <c r="H40" s="178"/>
      <c r="I40" s="178"/>
      <c r="J40" s="179"/>
      <c r="K40" s="117"/>
      <c r="L40" s="118"/>
      <c r="M40" s="118"/>
      <c r="N40" s="118"/>
      <c r="O40" s="118"/>
      <c r="P40" s="118"/>
      <c r="Q40" s="118"/>
      <c r="R40" s="119"/>
    </row>
    <row r="41" spans="2:18" ht="16" customHeight="1" x14ac:dyDescent="0.2">
      <c r="B41" s="177"/>
      <c r="C41" s="178"/>
      <c r="D41" s="178"/>
      <c r="E41" s="178"/>
      <c r="F41" s="178"/>
      <c r="G41" s="178"/>
      <c r="H41" s="178"/>
      <c r="I41" s="178"/>
      <c r="J41" s="179"/>
      <c r="K41" s="117"/>
      <c r="L41" s="118"/>
      <c r="M41" s="118"/>
      <c r="N41" s="118"/>
      <c r="O41" s="118"/>
      <c r="P41" s="118"/>
      <c r="Q41" s="118"/>
      <c r="R41" s="119"/>
    </row>
    <row r="42" spans="2:18" ht="16" customHeight="1" thickBot="1" x14ac:dyDescent="0.25">
      <c r="B42" s="177"/>
      <c r="C42" s="178"/>
      <c r="D42" s="178"/>
      <c r="E42" s="178"/>
      <c r="F42" s="178"/>
      <c r="G42" s="178"/>
      <c r="H42" s="178"/>
      <c r="I42" s="178"/>
      <c r="J42" s="179"/>
      <c r="K42" s="120"/>
      <c r="L42" s="121"/>
      <c r="M42" s="121"/>
      <c r="N42" s="121"/>
      <c r="O42" s="121"/>
      <c r="P42" s="121"/>
      <c r="Q42" s="121"/>
      <c r="R42" s="122"/>
    </row>
    <row r="43" spans="2:18" ht="16" customHeight="1" x14ac:dyDescent="0.2">
      <c r="B43" s="177"/>
      <c r="C43" s="178"/>
      <c r="D43" s="178"/>
      <c r="E43" s="178"/>
      <c r="F43" s="178"/>
      <c r="G43" s="178"/>
      <c r="H43" s="178"/>
      <c r="I43" s="178"/>
      <c r="J43" s="179"/>
      <c r="K43" s="123" t="s">
        <v>104</v>
      </c>
      <c r="L43" s="124"/>
      <c r="M43" s="124"/>
      <c r="N43" s="124"/>
      <c r="O43" s="124"/>
      <c r="P43" s="124"/>
      <c r="Q43" s="124"/>
      <c r="R43" s="125"/>
    </row>
    <row r="44" spans="2:18" ht="16" customHeight="1" x14ac:dyDescent="0.2">
      <c r="B44" s="177"/>
      <c r="C44" s="178"/>
      <c r="D44" s="178"/>
      <c r="E44" s="178"/>
      <c r="F44" s="178"/>
      <c r="G44" s="178"/>
      <c r="H44" s="178"/>
      <c r="I44" s="178"/>
      <c r="J44" s="179"/>
      <c r="K44" s="126"/>
      <c r="L44" s="127"/>
      <c r="M44" s="127"/>
      <c r="N44" s="127"/>
      <c r="O44" s="127"/>
      <c r="P44" s="127"/>
      <c r="Q44" s="127"/>
      <c r="R44" s="128"/>
    </row>
    <row r="45" spans="2:18" ht="16" customHeight="1" x14ac:dyDescent="0.2">
      <c r="B45" s="177"/>
      <c r="C45" s="178"/>
      <c r="D45" s="178"/>
      <c r="E45" s="178"/>
      <c r="F45" s="178"/>
      <c r="G45" s="178"/>
      <c r="H45" s="178"/>
      <c r="I45" s="178"/>
      <c r="J45" s="179"/>
      <c r="K45" s="126"/>
      <c r="L45" s="127"/>
      <c r="M45" s="127"/>
      <c r="N45" s="127"/>
      <c r="O45" s="127"/>
      <c r="P45" s="127"/>
      <c r="Q45" s="127"/>
      <c r="R45" s="128"/>
    </row>
    <row r="46" spans="2:18" ht="16" customHeight="1" x14ac:dyDescent="0.2">
      <c r="B46" s="177"/>
      <c r="C46" s="178"/>
      <c r="D46" s="178"/>
      <c r="E46" s="178"/>
      <c r="F46" s="178"/>
      <c r="G46" s="178"/>
      <c r="H46" s="178"/>
      <c r="I46" s="178"/>
      <c r="J46" s="179"/>
      <c r="K46" s="126"/>
      <c r="L46" s="127"/>
      <c r="M46" s="127"/>
      <c r="N46" s="127"/>
      <c r="O46" s="127"/>
      <c r="P46" s="127"/>
      <c r="Q46" s="127"/>
      <c r="R46" s="128"/>
    </row>
    <row r="47" spans="2:18" ht="16" customHeight="1" x14ac:dyDescent="0.2">
      <c r="B47" s="177"/>
      <c r="C47" s="178"/>
      <c r="D47" s="178"/>
      <c r="E47" s="178"/>
      <c r="F47" s="178"/>
      <c r="G47" s="178"/>
      <c r="H47" s="178"/>
      <c r="I47" s="178"/>
      <c r="J47" s="179"/>
      <c r="K47" s="126"/>
      <c r="L47" s="127"/>
      <c r="M47" s="127"/>
      <c r="N47" s="127"/>
      <c r="O47" s="127"/>
      <c r="P47" s="127"/>
      <c r="Q47" s="127"/>
      <c r="R47" s="128"/>
    </row>
    <row r="48" spans="2:18" ht="16" customHeight="1" x14ac:dyDescent="0.2">
      <c r="B48" s="177"/>
      <c r="C48" s="178"/>
      <c r="D48" s="178"/>
      <c r="E48" s="178"/>
      <c r="F48" s="178"/>
      <c r="G48" s="178"/>
      <c r="H48" s="178"/>
      <c r="I48" s="178"/>
      <c r="J48" s="179"/>
      <c r="K48" s="126"/>
      <c r="L48" s="127"/>
      <c r="M48" s="127"/>
      <c r="N48" s="127"/>
      <c r="O48" s="127"/>
      <c r="P48" s="127"/>
      <c r="Q48" s="127"/>
      <c r="R48" s="128"/>
    </row>
    <row r="49" spans="2:18" ht="16" customHeight="1" x14ac:dyDescent="0.2">
      <c r="B49" s="177"/>
      <c r="C49" s="178"/>
      <c r="D49" s="178"/>
      <c r="E49" s="178"/>
      <c r="F49" s="178"/>
      <c r="G49" s="178"/>
      <c r="H49" s="178"/>
      <c r="I49" s="178"/>
      <c r="J49" s="179"/>
      <c r="K49" s="126"/>
      <c r="L49" s="127"/>
      <c r="M49" s="127"/>
      <c r="N49" s="127"/>
      <c r="O49" s="127"/>
      <c r="P49" s="127"/>
      <c r="Q49" s="127"/>
      <c r="R49" s="128"/>
    </row>
    <row r="50" spans="2:18" ht="16" customHeight="1" x14ac:dyDescent="0.2">
      <c r="B50" s="177"/>
      <c r="C50" s="178"/>
      <c r="D50" s="178"/>
      <c r="E50" s="178"/>
      <c r="F50" s="178"/>
      <c r="G50" s="178"/>
      <c r="H50" s="178"/>
      <c r="I50" s="178"/>
      <c r="J50" s="179"/>
      <c r="K50" s="126"/>
      <c r="L50" s="127"/>
      <c r="M50" s="127"/>
      <c r="N50" s="127"/>
      <c r="O50" s="127"/>
      <c r="P50" s="127"/>
      <c r="Q50" s="127"/>
      <c r="R50" s="128"/>
    </row>
    <row r="51" spans="2:18" ht="16" customHeight="1" x14ac:dyDescent="0.2">
      <c r="B51" s="177"/>
      <c r="C51" s="178"/>
      <c r="D51" s="178"/>
      <c r="E51" s="178"/>
      <c r="F51" s="178"/>
      <c r="G51" s="178"/>
      <c r="H51" s="178"/>
      <c r="I51" s="178"/>
      <c r="J51" s="179"/>
      <c r="K51" s="126"/>
      <c r="L51" s="127"/>
      <c r="M51" s="127"/>
      <c r="N51" s="127"/>
      <c r="O51" s="127"/>
      <c r="P51" s="127"/>
      <c r="Q51" s="127"/>
      <c r="R51" s="128"/>
    </row>
    <row r="52" spans="2:18" ht="16" customHeight="1" x14ac:dyDescent="0.2">
      <c r="B52" s="177"/>
      <c r="C52" s="178"/>
      <c r="D52" s="178"/>
      <c r="E52" s="178"/>
      <c r="F52" s="178"/>
      <c r="G52" s="178"/>
      <c r="H52" s="178"/>
      <c r="I52" s="178"/>
      <c r="J52" s="179"/>
      <c r="K52" s="126"/>
      <c r="L52" s="127"/>
      <c r="M52" s="127"/>
      <c r="N52" s="127"/>
      <c r="O52" s="127"/>
      <c r="P52" s="127"/>
      <c r="Q52" s="127"/>
      <c r="R52" s="128"/>
    </row>
    <row r="53" spans="2:18" ht="16" customHeight="1" x14ac:dyDescent="0.2">
      <c r="B53" s="177"/>
      <c r="C53" s="178"/>
      <c r="D53" s="178"/>
      <c r="E53" s="178"/>
      <c r="F53" s="178"/>
      <c r="G53" s="178"/>
      <c r="H53" s="178"/>
      <c r="I53" s="178"/>
      <c r="J53" s="179"/>
      <c r="K53" s="126"/>
      <c r="L53" s="127"/>
      <c r="M53" s="127"/>
      <c r="N53" s="127"/>
      <c r="O53" s="127"/>
      <c r="P53" s="127"/>
      <c r="Q53" s="127"/>
      <c r="R53" s="128"/>
    </row>
    <row r="54" spans="2:18" ht="16" customHeight="1" x14ac:dyDescent="0.2">
      <c r="B54" s="177"/>
      <c r="C54" s="178"/>
      <c r="D54" s="178"/>
      <c r="E54" s="178"/>
      <c r="F54" s="178"/>
      <c r="G54" s="178"/>
      <c r="H54" s="178"/>
      <c r="I54" s="178"/>
      <c r="J54" s="179"/>
      <c r="K54" s="126"/>
      <c r="L54" s="127"/>
      <c r="M54" s="127"/>
      <c r="N54" s="127"/>
      <c r="O54" s="127"/>
      <c r="P54" s="127"/>
      <c r="Q54" s="127"/>
      <c r="R54" s="128"/>
    </row>
    <row r="55" spans="2:18" ht="16" customHeight="1" x14ac:dyDescent="0.2">
      <c r="B55" s="177"/>
      <c r="C55" s="178"/>
      <c r="D55" s="178"/>
      <c r="E55" s="178"/>
      <c r="F55" s="178"/>
      <c r="G55" s="178"/>
      <c r="H55" s="178"/>
      <c r="I55" s="178"/>
      <c r="J55" s="179"/>
      <c r="K55" s="126"/>
      <c r="L55" s="127"/>
      <c r="M55" s="127"/>
      <c r="N55" s="127"/>
      <c r="O55" s="127"/>
      <c r="P55" s="127"/>
      <c r="Q55" s="127"/>
      <c r="R55" s="128"/>
    </row>
    <row r="56" spans="2:18" ht="16" customHeight="1" thickBot="1" x14ac:dyDescent="0.25">
      <c r="B56" s="177"/>
      <c r="C56" s="178"/>
      <c r="D56" s="178"/>
      <c r="E56" s="178"/>
      <c r="F56" s="178"/>
      <c r="G56" s="178"/>
      <c r="H56" s="178"/>
      <c r="I56" s="178"/>
      <c r="J56" s="179"/>
      <c r="K56" s="129"/>
      <c r="L56" s="130"/>
      <c r="M56" s="130"/>
      <c r="N56" s="130"/>
      <c r="O56" s="130"/>
      <c r="P56" s="130"/>
      <c r="Q56" s="130"/>
      <c r="R56" s="131"/>
    </row>
    <row r="57" spans="2:18" ht="16" customHeight="1" x14ac:dyDescent="0.2">
      <c r="B57" s="177"/>
      <c r="C57" s="178"/>
      <c r="D57" s="178"/>
      <c r="E57" s="178"/>
      <c r="F57" s="178"/>
      <c r="G57" s="178"/>
      <c r="H57" s="178"/>
      <c r="I57" s="178"/>
      <c r="J57" s="179"/>
      <c r="K57" s="114" t="s">
        <v>117</v>
      </c>
      <c r="L57" s="115"/>
      <c r="M57" s="115"/>
      <c r="N57" s="115"/>
      <c r="O57" s="115"/>
      <c r="P57" s="115"/>
      <c r="Q57" s="115"/>
      <c r="R57" s="116"/>
    </row>
    <row r="58" spans="2:18" ht="16" customHeight="1" x14ac:dyDescent="0.2">
      <c r="B58" s="177"/>
      <c r="C58" s="178"/>
      <c r="D58" s="178"/>
      <c r="E58" s="178"/>
      <c r="F58" s="178"/>
      <c r="G58" s="178"/>
      <c r="H58" s="178"/>
      <c r="I58" s="178"/>
      <c r="J58" s="179"/>
      <c r="K58" s="117"/>
      <c r="L58" s="118"/>
      <c r="M58" s="118"/>
      <c r="N58" s="118"/>
      <c r="O58" s="118"/>
      <c r="P58" s="118"/>
      <c r="Q58" s="118"/>
      <c r="R58" s="119"/>
    </row>
    <row r="59" spans="2:18" ht="16" customHeight="1" x14ac:dyDescent="0.2">
      <c r="B59" s="177"/>
      <c r="C59" s="178"/>
      <c r="D59" s="178"/>
      <c r="E59" s="178"/>
      <c r="F59" s="178"/>
      <c r="G59" s="178"/>
      <c r="H59" s="178"/>
      <c r="I59" s="178"/>
      <c r="J59" s="179"/>
      <c r="K59" s="117"/>
      <c r="L59" s="118"/>
      <c r="M59" s="118"/>
      <c r="N59" s="118"/>
      <c r="O59" s="118"/>
      <c r="P59" s="118"/>
      <c r="Q59" s="118"/>
      <c r="R59" s="119"/>
    </row>
    <row r="60" spans="2:18" ht="16" customHeight="1" thickBot="1" x14ac:dyDescent="0.25">
      <c r="B60" s="177"/>
      <c r="C60" s="178"/>
      <c r="D60" s="178"/>
      <c r="E60" s="178"/>
      <c r="F60" s="178"/>
      <c r="G60" s="178"/>
      <c r="H60" s="178"/>
      <c r="I60" s="178"/>
      <c r="J60" s="179"/>
      <c r="K60" s="120"/>
      <c r="L60" s="121"/>
      <c r="M60" s="121"/>
      <c r="N60" s="121"/>
      <c r="O60" s="121"/>
      <c r="P60" s="121"/>
      <c r="Q60" s="121"/>
      <c r="R60" s="122"/>
    </row>
    <row r="61" spans="2:18" ht="16" customHeight="1" x14ac:dyDescent="0.2">
      <c r="B61" s="177"/>
      <c r="C61" s="178"/>
      <c r="D61" s="178"/>
      <c r="E61" s="178"/>
      <c r="F61" s="178"/>
      <c r="G61" s="178"/>
      <c r="H61" s="178"/>
      <c r="I61" s="178"/>
      <c r="J61" s="179"/>
      <c r="K61" s="123" t="s">
        <v>118</v>
      </c>
      <c r="L61" s="124"/>
      <c r="M61" s="124"/>
      <c r="N61" s="124"/>
      <c r="O61" s="124"/>
      <c r="P61" s="124"/>
      <c r="Q61" s="124"/>
      <c r="R61" s="125"/>
    </row>
    <row r="62" spans="2:18" ht="16" customHeight="1" x14ac:dyDescent="0.2">
      <c r="B62" s="177"/>
      <c r="C62" s="178"/>
      <c r="D62" s="178"/>
      <c r="E62" s="178"/>
      <c r="F62" s="178"/>
      <c r="G62" s="178"/>
      <c r="H62" s="178"/>
      <c r="I62" s="178"/>
      <c r="J62" s="179"/>
      <c r="K62" s="126"/>
      <c r="L62" s="127"/>
      <c r="M62" s="127"/>
      <c r="N62" s="127"/>
      <c r="O62" s="127"/>
      <c r="P62" s="127"/>
      <c r="Q62" s="127"/>
      <c r="R62" s="128"/>
    </row>
    <row r="63" spans="2:18" ht="16" customHeight="1" x14ac:dyDescent="0.2">
      <c r="B63" s="177"/>
      <c r="C63" s="178"/>
      <c r="D63" s="178"/>
      <c r="E63" s="178"/>
      <c r="F63" s="178"/>
      <c r="G63" s="178"/>
      <c r="H63" s="178"/>
      <c r="I63" s="178"/>
      <c r="J63" s="179"/>
      <c r="K63" s="126"/>
      <c r="L63" s="127"/>
      <c r="M63" s="127"/>
      <c r="N63" s="127"/>
      <c r="O63" s="127"/>
      <c r="P63" s="127"/>
      <c r="Q63" s="127"/>
      <c r="R63" s="128"/>
    </row>
    <row r="64" spans="2:18" ht="16" customHeight="1" x14ac:dyDescent="0.2">
      <c r="B64" s="177"/>
      <c r="C64" s="178"/>
      <c r="D64" s="178"/>
      <c r="E64" s="178"/>
      <c r="F64" s="178"/>
      <c r="G64" s="178"/>
      <c r="H64" s="178"/>
      <c r="I64" s="178"/>
      <c r="J64" s="179"/>
      <c r="K64" s="126"/>
      <c r="L64" s="127"/>
      <c r="M64" s="127"/>
      <c r="N64" s="127"/>
      <c r="O64" s="127"/>
      <c r="P64" s="127"/>
      <c r="Q64" s="127"/>
      <c r="R64" s="128"/>
    </row>
    <row r="65" spans="2:18" ht="16" customHeight="1" x14ac:dyDescent="0.2">
      <c r="B65" s="177"/>
      <c r="C65" s="178"/>
      <c r="D65" s="178"/>
      <c r="E65" s="178"/>
      <c r="F65" s="178"/>
      <c r="G65" s="178"/>
      <c r="H65" s="178"/>
      <c r="I65" s="178"/>
      <c r="J65" s="179"/>
      <c r="K65" s="126"/>
      <c r="L65" s="127"/>
      <c r="M65" s="127"/>
      <c r="N65" s="127"/>
      <c r="O65" s="127"/>
      <c r="P65" s="127"/>
      <c r="Q65" s="127"/>
      <c r="R65" s="128"/>
    </row>
    <row r="66" spans="2:18" ht="16" customHeight="1" x14ac:dyDescent="0.2">
      <c r="B66" s="177"/>
      <c r="C66" s="178"/>
      <c r="D66" s="178"/>
      <c r="E66" s="178"/>
      <c r="F66" s="178"/>
      <c r="G66" s="178"/>
      <c r="H66" s="178"/>
      <c r="I66" s="178"/>
      <c r="J66" s="179"/>
      <c r="K66" s="126"/>
      <c r="L66" s="127"/>
      <c r="M66" s="127"/>
      <c r="N66" s="127"/>
      <c r="O66" s="127"/>
      <c r="P66" s="127"/>
      <c r="Q66" s="127"/>
      <c r="R66" s="128"/>
    </row>
    <row r="67" spans="2:18" ht="16" customHeight="1" x14ac:dyDescent="0.2">
      <c r="B67" s="177"/>
      <c r="C67" s="178"/>
      <c r="D67" s="178"/>
      <c r="E67" s="178"/>
      <c r="F67" s="178"/>
      <c r="G67" s="178"/>
      <c r="H67" s="178"/>
      <c r="I67" s="178"/>
      <c r="J67" s="179"/>
      <c r="K67" s="126"/>
      <c r="L67" s="127"/>
      <c r="M67" s="127"/>
      <c r="N67" s="127"/>
      <c r="O67" s="127"/>
      <c r="P67" s="127"/>
      <c r="Q67" s="127"/>
      <c r="R67" s="128"/>
    </row>
    <row r="68" spans="2:18" ht="16" customHeight="1" x14ac:dyDescent="0.2">
      <c r="B68" s="177"/>
      <c r="C68" s="178"/>
      <c r="D68" s="178"/>
      <c r="E68" s="178"/>
      <c r="F68" s="178"/>
      <c r="G68" s="178"/>
      <c r="H68" s="178"/>
      <c r="I68" s="178"/>
      <c r="J68" s="179"/>
      <c r="K68" s="126"/>
      <c r="L68" s="127"/>
      <c r="M68" s="127"/>
      <c r="N68" s="127"/>
      <c r="O68" s="127"/>
      <c r="P68" s="127"/>
      <c r="Q68" s="127"/>
      <c r="R68" s="128"/>
    </row>
    <row r="69" spans="2:18" ht="16" customHeight="1" x14ac:dyDescent="0.2">
      <c r="B69" s="177"/>
      <c r="C69" s="178"/>
      <c r="D69" s="178"/>
      <c r="E69" s="178"/>
      <c r="F69" s="178"/>
      <c r="G69" s="178"/>
      <c r="H69" s="178"/>
      <c r="I69" s="178"/>
      <c r="J69" s="179"/>
      <c r="K69" s="126"/>
      <c r="L69" s="127"/>
      <c r="M69" s="127"/>
      <c r="N69" s="127"/>
      <c r="O69" s="127"/>
      <c r="P69" s="127"/>
      <c r="Q69" s="127"/>
      <c r="R69" s="128"/>
    </row>
    <row r="70" spans="2:18" ht="16" customHeight="1" x14ac:dyDescent="0.2">
      <c r="B70" s="177"/>
      <c r="C70" s="178"/>
      <c r="D70" s="178"/>
      <c r="E70" s="178"/>
      <c r="F70" s="178"/>
      <c r="G70" s="178"/>
      <c r="H70" s="178"/>
      <c r="I70" s="178"/>
      <c r="J70" s="179"/>
      <c r="K70" s="126"/>
      <c r="L70" s="127"/>
      <c r="M70" s="127"/>
      <c r="N70" s="127"/>
      <c r="O70" s="127"/>
      <c r="P70" s="127"/>
      <c r="Q70" s="127"/>
      <c r="R70" s="128"/>
    </row>
    <row r="71" spans="2:18" ht="16" customHeight="1" x14ac:dyDescent="0.2">
      <c r="B71" s="177"/>
      <c r="C71" s="178"/>
      <c r="D71" s="178"/>
      <c r="E71" s="178"/>
      <c r="F71" s="178"/>
      <c r="G71" s="178"/>
      <c r="H71" s="178"/>
      <c r="I71" s="178"/>
      <c r="J71" s="179"/>
      <c r="K71" s="126"/>
      <c r="L71" s="127"/>
      <c r="M71" s="127"/>
      <c r="N71" s="127"/>
      <c r="O71" s="127"/>
      <c r="P71" s="127"/>
      <c r="Q71" s="127"/>
      <c r="R71" s="128"/>
    </row>
    <row r="72" spans="2:18" ht="16" customHeight="1" x14ac:dyDescent="0.2">
      <c r="B72" s="177"/>
      <c r="C72" s="178"/>
      <c r="D72" s="178"/>
      <c r="E72" s="178"/>
      <c r="F72" s="178"/>
      <c r="G72" s="178"/>
      <c r="H72" s="178"/>
      <c r="I72" s="178"/>
      <c r="J72" s="179"/>
      <c r="K72" s="126"/>
      <c r="L72" s="127"/>
      <c r="M72" s="127"/>
      <c r="N72" s="127"/>
      <c r="O72" s="127"/>
      <c r="P72" s="127"/>
      <c r="Q72" s="127"/>
      <c r="R72" s="128"/>
    </row>
    <row r="73" spans="2:18" ht="16" customHeight="1" x14ac:dyDescent="0.2">
      <c r="B73" s="177"/>
      <c r="C73" s="178"/>
      <c r="D73" s="178"/>
      <c r="E73" s="178"/>
      <c r="F73" s="178"/>
      <c r="G73" s="178"/>
      <c r="H73" s="178"/>
      <c r="I73" s="178"/>
      <c r="J73" s="179"/>
      <c r="K73" s="126"/>
      <c r="L73" s="127"/>
      <c r="M73" s="127"/>
      <c r="N73" s="127"/>
      <c r="O73" s="127"/>
      <c r="P73" s="127"/>
      <c r="Q73" s="127"/>
      <c r="R73" s="128"/>
    </row>
    <row r="74" spans="2:18" ht="17" customHeight="1" thickBot="1" x14ac:dyDescent="0.25">
      <c r="B74" s="180"/>
      <c r="C74" s="181"/>
      <c r="D74" s="181"/>
      <c r="E74" s="181"/>
      <c r="F74" s="181"/>
      <c r="G74" s="181"/>
      <c r="H74" s="181"/>
      <c r="I74" s="181"/>
      <c r="J74" s="182"/>
      <c r="K74" s="129"/>
      <c r="L74" s="130"/>
      <c r="M74" s="130"/>
      <c r="N74" s="130"/>
      <c r="O74" s="130"/>
      <c r="P74" s="130"/>
      <c r="Q74" s="130"/>
      <c r="R74" s="131"/>
    </row>
    <row r="75" spans="2:18" x14ac:dyDescent="0.2">
      <c r="B75" s="132" t="s">
        <v>105</v>
      </c>
      <c r="C75" s="133"/>
      <c r="D75" s="133"/>
      <c r="E75" s="133"/>
      <c r="F75" s="133"/>
      <c r="G75" s="133"/>
      <c r="H75" s="133"/>
      <c r="I75" s="133"/>
      <c r="J75" s="133"/>
      <c r="K75" s="133"/>
      <c r="L75" s="133"/>
      <c r="M75" s="133"/>
      <c r="N75" s="133"/>
      <c r="O75" s="133"/>
      <c r="P75" s="133"/>
      <c r="Q75" s="133"/>
      <c r="R75" s="134"/>
    </row>
    <row r="76" spans="2:18" x14ac:dyDescent="0.2">
      <c r="B76" s="135"/>
      <c r="C76" s="136"/>
      <c r="D76" s="136"/>
      <c r="E76" s="136"/>
      <c r="F76" s="136"/>
      <c r="G76" s="136"/>
      <c r="H76" s="136"/>
      <c r="I76" s="136"/>
      <c r="J76" s="136"/>
      <c r="K76" s="136"/>
      <c r="L76" s="136"/>
      <c r="M76" s="136"/>
      <c r="N76" s="136"/>
      <c r="O76" s="136"/>
      <c r="P76" s="136"/>
      <c r="Q76" s="136"/>
      <c r="R76" s="137"/>
    </row>
    <row r="77" spans="2:18" x14ac:dyDescent="0.2">
      <c r="B77" s="135"/>
      <c r="C77" s="136"/>
      <c r="D77" s="136"/>
      <c r="E77" s="136"/>
      <c r="F77" s="136"/>
      <c r="G77" s="136"/>
      <c r="H77" s="136"/>
      <c r="I77" s="136"/>
      <c r="J77" s="136"/>
      <c r="K77" s="136"/>
      <c r="L77" s="136"/>
      <c r="M77" s="136"/>
      <c r="N77" s="136"/>
      <c r="O77" s="136"/>
      <c r="P77" s="136"/>
      <c r="Q77" s="136"/>
      <c r="R77" s="137"/>
    </row>
    <row r="78" spans="2:18" x14ac:dyDescent="0.2">
      <c r="B78" s="135"/>
      <c r="C78" s="136"/>
      <c r="D78" s="136"/>
      <c r="E78" s="136"/>
      <c r="F78" s="136"/>
      <c r="G78" s="136"/>
      <c r="H78" s="136"/>
      <c r="I78" s="136"/>
      <c r="J78" s="136"/>
      <c r="K78" s="136"/>
      <c r="L78" s="136"/>
      <c r="M78" s="136"/>
      <c r="N78" s="136"/>
      <c r="O78" s="136"/>
      <c r="P78" s="136"/>
      <c r="Q78" s="136"/>
      <c r="R78" s="137"/>
    </row>
    <row r="79" spans="2:18" x14ac:dyDescent="0.2">
      <c r="B79" s="135"/>
      <c r="C79" s="136"/>
      <c r="D79" s="136"/>
      <c r="E79" s="136"/>
      <c r="F79" s="136"/>
      <c r="G79" s="136"/>
      <c r="H79" s="136"/>
      <c r="I79" s="136"/>
      <c r="J79" s="136"/>
      <c r="K79" s="136"/>
      <c r="L79" s="136"/>
      <c r="M79" s="136"/>
      <c r="N79" s="136"/>
      <c r="O79" s="136"/>
      <c r="P79" s="136"/>
      <c r="Q79" s="136"/>
      <c r="R79" s="137"/>
    </row>
    <row r="80" spans="2:18" ht="17" thickBot="1" x14ac:dyDescent="0.25">
      <c r="B80" s="138"/>
      <c r="C80" s="139"/>
      <c r="D80" s="139"/>
      <c r="E80" s="139"/>
      <c r="F80" s="139"/>
      <c r="G80" s="139"/>
      <c r="H80" s="139"/>
      <c r="I80" s="139"/>
      <c r="J80" s="139"/>
      <c r="K80" s="139"/>
      <c r="L80" s="139"/>
      <c r="M80" s="139"/>
      <c r="N80" s="139"/>
      <c r="O80" s="139"/>
      <c r="P80" s="139"/>
      <c r="Q80" s="139"/>
      <c r="R80" s="140"/>
    </row>
  </sheetData>
  <mergeCells count="11">
    <mergeCell ref="K57:R60"/>
    <mergeCell ref="K61:R74"/>
    <mergeCell ref="B75:R80"/>
    <mergeCell ref="K3:R6"/>
    <mergeCell ref="K7:R20"/>
    <mergeCell ref="K21:R24"/>
    <mergeCell ref="K25:R38"/>
    <mergeCell ref="B3:J6"/>
    <mergeCell ref="B7:J74"/>
    <mergeCell ref="K39:R42"/>
    <mergeCell ref="K43:R56"/>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C0713-1E91-E54B-9EBD-4B8C1CE1B9F9}">
  <dimension ref="B2:Y33"/>
  <sheetViews>
    <sheetView topLeftCell="J5" zoomScaleNormal="100" workbookViewId="0">
      <selection activeCell="Z18" sqref="Z18"/>
    </sheetView>
  </sheetViews>
  <sheetFormatPr baseColWidth="10" defaultRowHeight="16" x14ac:dyDescent="0.2"/>
  <cols>
    <col min="23" max="23" width="13.83203125" bestFit="1" customWidth="1"/>
    <col min="24" max="24" width="11" bestFit="1" customWidth="1"/>
    <col min="25" max="25" width="11.5" bestFit="1" customWidth="1"/>
  </cols>
  <sheetData>
    <row r="2" spans="2:25" ht="16" customHeight="1" x14ac:dyDescent="0.2">
      <c r="B2" s="183" t="s">
        <v>106</v>
      </c>
      <c r="C2" s="183"/>
      <c r="D2" s="183"/>
      <c r="E2" s="183"/>
      <c r="F2" s="183"/>
      <c r="G2" s="183"/>
      <c r="H2" s="183"/>
      <c r="I2" s="183"/>
      <c r="J2" s="183"/>
      <c r="K2" s="183"/>
      <c r="L2" s="183"/>
      <c r="M2" s="183"/>
      <c r="N2" s="183"/>
      <c r="O2" s="183"/>
      <c r="P2" s="183"/>
      <c r="Q2" s="183"/>
      <c r="R2" s="183"/>
      <c r="S2" s="183"/>
      <c r="T2" s="183"/>
      <c r="U2" s="183"/>
      <c r="V2" s="183"/>
      <c r="W2" s="183"/>
      <c r="X2" s="183"/>
      <c r="Y2" s="183"/>
    </row>
    <row r="3" spans="2:25" ht="16" customHeight="1" x14ac:dyDescent="0.2">
      <c r="B3" s="183"/>
      <c r="C3" s="183"/>
      <c r="D3" s="183"/>
      <c r="E3" s="183"/>
      <c r="F3" s="183"/>
      <c r="G3" s="183"/>
      <c r="H3" s="183"/>
      <c r="I3" s="183"/>
      <c r="J3" s="183"/>
      <c r="K3" s="183"/>
      <c r="L3" s="183"/>
      <c r="M3" s="183"/>
      <c r="N3" s="183"/>
      <c r="O3" s="183"/>
      <c r="P3" s="183"/>
      <c r="Q3" s="183"/>
      <c r="R3" s="183"/>
      <c r="S3" s="183"/>
      <c r="T3" s="183"/>
      <c r="U3" s="183"/>
      <c r="V3" s="183"/>
      <c r="W3" s="183"/>
      <c r="X3" s="183"/>
      <c r="Y3" s="183"/>
    </row>
    <row r="4" spans="2:25" ht="16" customHeight="1" x14ac:dyDescent="0.2">
      <c r="B4" s="183"/>
      <c r="C4" s="183"/>
      <c r="D4" s="183"/>
      <c r="E4" s="183"/>
      <c r="F4" s="183"/>
      <c r="G4" s="183"/>
      <c r="H4" s="183"/>
      <c r="I4" s="183"/>
      <c r="J4" s="183"/>
      <c r="K4" s="183"/>
      <c r="L4" s="183"/>
      <c r="M4" s="183"/>
      <c r="N4" s="183"/>
      <c r="O4" s="183"/>
      <c r="P4" s="183"/>
      <c r="Q4" s="183"/>
      <c r="R4" s="183"/>
      <c r="S4" s="183"/>
      <c r="T4" s="183"/>
      <c r="U4" s="183"/>
      <c r="V4" s="183"/>
      <c r="W4" s="183"/>
      <c r="X4" s="183"/>
      <c r="Y4" s="183"/>
    </row>
    <row r="5" spans="2:25" ht="16" customHeight="1" x14ac:dyDescent="0.2">
      <c r="B5" s="113" t="s">
        <v>94</v>
      </c>
      <c r="C5" s="113"/>
      <c r="D5" s="113"/>
      <c r="E5" s="113"/>
      <c r="F5" s="113" t="s">
        <v>116</v>
      </c>
      <c r="G5" s="113"/>
      <c r="H5" s="113" t="s">
        <v>12</v>
      </c>
      <c r="I5" s="113"/>
      <c r="J5" s="113"/>
      <c r="K5" s="113"/>
      <c r="L5" s="113"/>
      <c r="M5" s="113"/>
      <c r="N5" s="113"/>
      <c r="O5" s="113"/>
      <c r="P5" s="113" t="s">
        <v>95</v>
      </c>
      <c r="Q5" s="113"/>
      <c r="R5" s="113" t="s">
        <v>96</v>
      </c>
      <c r="S5" s="113" t="s">
        <v>97</v>
      </c>
      <c r="T5" s="113" t="s">
        <v>98</v>
      </c>
      <c r="U5" s="113" t="s">
        <v>99</v>
      </c>
      <c r="V5" s="113" t="s">
        <v>188</v>
      </c>
      <c r="W5" s="113" t="s">
        <v>189</v>
      </c>
      <c r="X5" s="113" t="s">
        <v>190</v>
      </c>
      <c r="Y5" s="113" t="s">
        <v>191</v>
      </c>
    </row>
    <row r="6" spans="2:25" ht="16" customHeight="1" x14ac:dyDescent="0.2">
      <c r="B6" s="113"/>
      <c r="C6" s="113"/>
      <c r="D6" s="113"/>
      <c r="E6" s="113"/>
      <c r="F6" s="113"/>
      <c r="G6" s="113"/>
      <c r="H6" s="113"/>
      <c r="I6" s="113"/>
      <c r="J6" s="113"/>
      <c r="K6" s="113"/>
      <c r="L6" s="113"/>
      <c r="M6" s="113"/>
      <c r="N6" s="113"/>
      <c r="O6" s="113"/>
      <c r="P6" s="113"/>
      <c r="Q6" s="113"/>
      <c r="R6" s="113"/>
      <c r="S6" s="113"/>
      <c r="T6" s="113"/>
      <c r="U6" s="113"/>
      <c r="V6" s="113"/>
      <c r="W6" s="113"/>
      <c r="X6" s="113"/>
      <c r="Y6" s="113"/>
    </row>
    <row r="7" spans="2:25" ht="21" customHeight="1" x14ac:dyDescent="0.2">
      <c r="B7" s="184" t="s">
        <v>111</v>
      </c>
      <c r="C7" s="184"/>
      <c r="D7" s="184"/>
      <c r="E7" s="184"/>
      <c r="F7" s="184" t="s">
        <v>107</v>
      </c>
      <c r="G7" s="184"/>
      <c r="H7" s="185" t="s">
        <v>108</v>
      </c>
      <c r="I7" s="185"/>
      <c r="J7" s="185"/>
      <c r="K7" s="185"/>
      <c r="L7" s="185"/>
      <c r="M7" s="185"/>
      <c r="N7" s="185"/>
      <c r="O7" s="185"/>
      <c r="P7" s="239" t="s">
        <v>24</v>
      </c>
      <c r="Q7" s="239"/>
      <c r="R7" s="4">
        <f>1/50</f>
        <v>0.02</v>
      </c>
      <c r="S7" s="238"/>
      <c r="T7" s="238"/>
      <c r="U7" s="238"/>
      <c r="V7" s="231">
        <f ca="1">[1]!RiskBernoulli(R7)</f>
        <v>0</v>
      </c>
      <c r="W7" s="233">
        <f>IF(X7-'Basic Use Monte Carlo Results'!U7 &gt; 0, X7 - 'Basic Use Monte Carlo Results'!U7, 0)</f>
        <v>0</v>
      </c>
      <c r="X7" s="233">
        <f>'Basic Use Monte Carlo Results'!U4</f>
        <v>0.02</v>
      </c>
      <c r="Y7" s="233">
        <f>X7+'Basic Use Monte Carlo Results'!U7</f>
        <v>0.16007005254378831</v>
      </c>
    </row>
    <row r="8" spans="2:25" ht="21" customHeight="1" x14ac:dyDescent="0.2">
      <c r="B8" s="184" t="s">
        <v>112</v>
      </c>
      <c r="C8" s="184"/>
      <c r="D8" s="184"/>
      <c r="E8" s="184"/>
      <c r="F8" s="184" t="s">
        <v>110</v>
      </c>
      <c r="G8" s="184"/>
      <c r="H8" s="185" t="s">
        <v>109</v>
      </c>
      <c r="I8" s="185"/>
      <c r="J8" s="185"/>
      <c r="K8" s="185"/>
      <c r="L8" s="185"/>
      <c r="M8" s="185"/>
      <c r="N8" s="185"/>
      <c r="O8" s="185"/>
      <c r="P8" s="239" t="s">
        <v>24</v>
      </c>
      <c r="Q8" s="239"/>
      <c r="R8" s="4">
        <f>1/100</f>
        <v>0.01</v>
      </c>
      <c r="S8" s="238"/>
      <c r="T8" s="238"/>
      <c r="U8" s="238"/>
      <c r="V8" s="231">
        <f ca="1">[1]!RiskBernoulli(R8)</f>
        <v>0</v>
      </c>
      <c r="W8" s="234">
        <f>IF('Basic Use Monte Carlo Results'!V4-'Basic Use Monte Carlo Results'!V7&gt;0, 'Basic Use Monte Carlo Results'!V4-'Basic Use Monte Carlo Results'!V7, 0)</f>
        <v>0</v>
      </c>
      <c r="X8" s="233">
        <f>'Basic Use Monte Carlo Results'!V4</f>
        <v>0.01</v>
      </c>
      <c r="Y8" s="233">
        <f>'Basic Use Monte Carlo Results'!V4+'Basic Use Monte Carlo Results'!V7</f>
        <v>0.10954853042566681</v>
      </c>
    </row>
    <row r="9" spans="2:25" ht="21" customHeight="1" x14ac:dyDescent="0.2">
      <c r="B9" s="184" t="s">
        <v>113</v>
      </c>
      <c r="C9" s="184"/>
      <c r="D9" s="184"/>
      <c r="E9" s="184"/>
      <c r="F9" s="184" t="s">
        <v>107</v>
      </c>
      <c r="G9" s="184"/>
      <c r="H9" s="185" t="s">
        <v>114</v>
      </c>
      <c r="I9" s="185"/>
      <c r="J9" s="185"/>
      <c r="K9" s="185"/>
      <c r="L9" s="185"/>
      <c r="M9" s="185"/>
      <c r="N9" s="185"/>
      <c r="O9" s="185"/>
      <c r="P9" s="239" t="s">
        <v>27</v>
      </c>
      <c r="Q9" s="239"/>
      <c r="R9" s="4">
        <v>100</v>
      </c>
      <c r="S9" s="4">
        <f>1/50</f>
        <v>0.02</v>
      </c>
      <c r="T9" s="238"/>
      <c r="U9" s="238"/>
      <c r="V9" s="232">
        <f ca="1">[1]!RiskBinomial(R9,S9)</f>
        <v>2</v>
      </c>
      <c r="W9" s="235">
        <f>IF('Basic Use Monte Carlo Results'!W4-'Basic Use Monte Carlo Results'!W7&gt;0, 'Basic Use Monte Carlo Results'!W4-'Basic Use Monte Carlo Results'!W7, 0)</f>
        <v>0.59873092153297613</v>
      </c>
      <c r="X9" s="235">
        <f>'Basic Use Monte Carlo Results'!W4</f>
        <v>1.998</v>
      </c>
      <c r="Y9" s="235">
        <f>'Basic Use Monte Carlo Results'!W4+'Basic Use Monte Carlo Results'!W7</f>
        <v>3.3972690784670236</v>
      </c>
    </row>
    <row r="10" spans="2:25" ht="21" customHeight="1" x14ac:dyDescent="0.2">
      <c r="B10" s="184" t="s">
        <v>115</v>
      </c>
      <c r="C10" s="184"/>
      <c r="D10" s="184"/>
      <c r="E10" s="184"/>
      <c r="F10" s="184" t="s">
        <v>110</v>
      </c>
      <c r="G10" s="184"/>
      <c r="H10" s="185" t="s">
        <v>114</v>
      </c>
      <c r="I10" s="185"/>
      <c r="J10" s="185"/>
      <c r="K10" s="185"/>
      <c r="L10" s="185"/>
      <c r="M10" s="185"/>
      <c r="N10" s="185"/>
      <c r="O10" s="185"/>
      <c r="P10" s="239" t="s">
        <v>27</v>
      </c>
      <c r="Q10" s="239"/>
      <c r="R10" s="4">
        <v>100</v>
      </c>
      <c r="S10" s="4">
        <f>1/100</f>
        <v>0.01</v>
      </c>
      <c r="T10" s="238"/>
      <c r="U10" s="238"/>
      <c r="V10" s="232">
        <f ca="1">[1]!RiskBinomial(R10,S10)</f>
        <v>1</v>
      </c>
      <c r="W10" s="235">
        <f>IF('Basic Use Monte Carlo Results'!X4-'Basic Use Monte Carlo Results'!X7&gt;0, 'Basic Use Monte Carlo Results'!X4-'Basic Use Monte Carlo Results'!X7, 0)</f>
        <v>7.0408360305435069E-3</v>
      </c>
      <c r="X10" s="236">
        <f>'Basic Use Monte Carlo Results'!X4</f>
        <v>0.999</v>
      </c>
      <c r="Y10" s="236">
        <f>'Basic Use Monte Carlo Results'!X4+'Basic Use Monte Carlo Results'!X7</f>
        <v>1.9909591639694564</v>
      </c>
    </row>
    <row r="12" spans="2:25" ht="16" customHeight="1" x14ac:dyDescent="0.2">
      <c r="B12" s="183" t="s">
        <v>102</v>
      </c>
      <c r="C12" s="183"/>
      <c r="D12" s="183"/>
      <c r="E12" s="183"/>
      <c r="F12" s="183"/>
      <c r="G12" s="183"/>
      <c r="H12" s="183"/>
      <c r="I12" s="183"/>
      <c r="J12" s="183"/>
      <c r="K12" s="183"/>
      <c r="L12" s="183"/>
      <c r="M12" s="183"/>
      <c r="N12" s="183"/>
      <c r="O12" s="183"/>
      <c r="P12" s="183"/>
      <c r="Q12" s="183"/>
      <c r="R12" s="183"/>
      <c r="S12" s="183"/>
      <c r="T12" s="183"/>
      <c r="U12" s="183"/>
      <c r="V12" s="183"/>
      <c r="W12" s="183"/>
      <c r="X12" s="183"/>
      <c r="Y12" s="183"/>
    </row>
    <row r="13" spans="2:25" ht="16" customHeight="1" x14ac:dyDescent="0.2">
      <c r="B13" s="183"/>
      <c r="C13" s="183"/>
      <c r="D13" s="183"/>
      <c r="E13" s="183"/>
      <c r="F13" s="183"/>
      <c r="G13" s="183"/>
      <c r="H13" s="183"/>
      <c r="I13" s="183"/>
      <c r="J13" s="183"/>
      <c r="K13" s="183"/>
      <c r="L13" s="183"/>
      <c r="M13" s="183"/>
      <c r="N13" s="183"/>
      <c r="O13" s="183"/>
      <c r="P13" s="183"/>
      <c r="Q13" s="183"/>
      <c r="R13" s="183"/>
      <c r="S13" s="183"/>
      <c r="T13" s="183"/>
      <c r="U13" s="183"/>
      <c r="V13" s="183"/>
      <c r="W13" s="183"/>
      <c r="X13" s="183"/>
      <c r="Y13" s="183"/>
    </row>
    <row r="14" spans="2:25" ht="16" customHeight="1" x14ac:dyDescent="0.2">
      <c r="B14" s="183"/>
      <c r="C14" s="183"/>
      <c r="D14" s="183"/>
      <c r="E14" s="183"/>
      <c r="F14" s="183"/>
      <c r="G14" s="183"/>
      <c r="H14" s="183"/>
      <c r="I14" s="183"/>
      <c r="J14" s="183"/>
      <c r="K14" s="183"/>
      <c r="L14" s="183"/>
      <c r="M14" s="183"/>
      <c r="N14" s="183"/>
      <c r="O14" s="183"/>
      <c r="P14" s="183"/>
      <c r="Q14" s="183"/>
      <c r="R14" s="183"/>
      <c r="S14" s="183"/>
      <c r="T14" s="183"/>
      <c r="U14" s="183"/>
      <c r="V14" s="183"/>
      <c r="W14" s="183"/>
      <c r="X14" s="183"/>
      <c r="Y14" s="183"/>
    </row>
    <row r="15" spans="2:25" x14ac:dyDescent="0.2">
      <c r="B15" s="113" t="s">
        <v>94</v>
      </c>
      <c r="C15" s="113"/>
      <c r="D15" s="113"/>
      <c r="E15" s="113"/>
      <c r="F15" s="113" t="s">
        <v>116</v>
      </c>
      <c r="G15" s="113"/>
      <c r="H15" s="113" t="s">
        <v>12</v>
      </c>
      <c r="I15" s="113"/>
      <c r="J15" s="113"/>
      <c r="K15" s="113"/>
      <c r="L15" s="113"/>
      <c r="M15" s="113"/>
      <c r="N15" s="113"/>
      <c r="O15" s="113"/>
      <c r="P15" s="113" t="s">
        <v>95</v>
      </c>
      <c r="Q15" s="113"/>
      <c r="R15" s="113" t="s">
        <v>96</v>
      </c>
      <c r="S15" s="113" t="s">
        <v>97</v>
      </c>
      <c r="T15" s="113" t="s">
        <v>98</v>
      </c>
      <c r="U15" s="113" t="s">
        <v>99</v>
      </c>
      <c r="V15" s="113" t="s">
        <v>188</v>
      </c>
      <c r="W15" s="113" t="s">
        <v>189</v>
      </c>
      <c r="X15" s="113" t="s">
        <v>190</v>
      </c>
      <c r="Y15" s="113" t="s">
        <v>191</v>
      </c>
    </row>
    <row r="16" spans="2:25" x14ac:dyDescent="0.2">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row>
    <row r="17" spans="2:25" ht="21" x14ac:dyDescent="0.2">
      <c r="B17" s="184" t="s">
        <v>119</v>
      </c>
      <c r="C17" s="184"/>
      <c r="D17" s="184"/>
      <c r="E17" s="184"/>
      <c r="F17" s="184" t="s">
        <v>120</v>
      </c>
      <c r="G17" s="184"/>
      <c r="H17" s="185" t="s">
        <v>121</v>
      </c>
      <c r="I17" s="185"/>
      <c r="J17" s="185"/>
      <c r="K17" s="185"/>
      <c r="L17" s="185"/>
      <c r="M17" s="185"/>
      <c r="N17" s="185"/>
      <c r="O17" s="185"/>
      <c r="P17" s="239" t="s">
        <v>34</v>
      </c>
      <c r="Q17" s="239"/>
      <c r="R17" s="4">
        <v>2000</v>
      </c>
      <c r="S17" s="4">
        <v>5000</v>
      </c>
      <c r="T17" s="4">
        <v>10000</v>
      </c>
      <c r="U17" s="238"/>
      <c r="V17" s="232">
        <f ca="1">[1]!RiskPert(R17,S17,T17)</f>
        <v>7660.6907724497478</v>
      </c>
      <c r="W17" s="237">
        <f>'Basic Use Monte Carlo Results'!Y4-'Basic Use Monte Carlo Results'!Y7</f>
        <v>3842.5417361458949</v>
      </c>
      <c r="X17" s="237">
        <f>'Basic Use Monte Carlo Results'!Y4</f>
        <v>5333.2398244756196</v>
      </c>
      <c r="Y17" s="237">
        <f>'Basic Use Monte Carlo Results'!Y4+'Basic Use Monte Carlo Results'!Y7</f>
        <v>6823.9379128053442</v>
      </c>
    </row>
    <row r="19" spans="2:25" ht="16" customHeight="1" x14ac:dyDescent="0.2">
      <c r="B19" s="183" t="s">
        <v>101</v>
      </c>
      <c r="C19" s="183"/>
      <c r="D19" s="183"/>
      <c r="E19" s="183"/>
      <c r="F19" s="183"/>
      <c r="G19" s="183"/>
      <c r="H19" s="183"/>
      <c r="I19" s="183"/>
      <c r="J19" s="183"/>
      <c r="K19" s="183"/>
      <c r="L19" s="183"/>
      <c r="M19" s="183"/>
      <c r="N19" s="183"/>
      <c r="O19" s="183"/>
      <c r="P19" s="183"/>
      <c r="Q19" s="183"/>
      <c r="R19" s="183"/>
      <c r="S19" s="183"/>
      <c r="T19" s="183"/>
      <c r="U19" s="183"/>
      <c r="V19" s="183"/>
      <c r="W19" s="183"/>
      <c r="X19" s="183"/>
      <c r="Y19" s="183"/>
    </row>
    <row r="20" spans="2:25" ht="16" customHeight="1" x14ac:dyDescent="0.2">
      <c r="B20" s="183"/>
      <c r="C20" s="183"/>
      <c r="D20" s="183"/>
      <c r="E20" s="183"/>
      <c r="F20" s="183"/>
      <c r="G20" s="183"/>
      <c r="H20" s="183"/>
      <c r="I20" s="183"/>
      <c r="J20" s="183"/>
      <c r="K20" s="183"/>
      <c r="L20" s="183"/>
      <c r="M20" s="183"/>
      <c r="N20" s="183"/>
      <c r="O20" s="183"/>
      <c r="P20" s="183"/>
      <c r="Q20" s="183"/>
      <c r="R20" s="183"/>
      <c r="S20" s="183"/>
      <c r="T20" s="183"/>
      <c r="U20" s="183"/>
      <c r="V20" s="183"/>
      <c r="W20" s="183"/>
      <c r="X20" s="183"/>
      <c r="Y20" s="183"/>
    </row>
    <row r="21" spans="2:25" ht="16" customHeight="1" x14ac:dyDescent="0.2">
      <c r="B21" s="183"/>
      <c r="C21" s="183"/>
      <c r="D21" s="183"/>
      <c r="E21" s="183"/>
      <c r="F21" s="183"/>
      <c r="G21" s="183"/>
      <c r="H21" s="183"/>
      <c r="I21" s="183"/>
      <c r="J21" s="183"/>
      <c r="K21" s="183"/>
      <c r="L21" s="183"/>
      <c r="M21" s="183"/>
      <c r="N21" s="183"/>
      <c r="O21" s="183"/>
      <c r="P21" s="183"/>
      <c r="Q21" s="183"/>
      <c r="R21" s="183"/>
      <c r="S21" s="183"/>
      <c r="T21" s="183"/>
      <c r="U21" s="183"/>
      <c r="V21" s="183"/>
      <c r="W21" s="183"/>
      <c r="X21" s="183"/>
      <c r="Y21" s="183"/>
    </row>
    <row r="22" spans="2:25" x14ac:dyDescent="0.2">
      <c r="B22" s="113" t="s">
        <v>94</v>
      </c>
      <c r="C22" s="113"/>
      <c r="D22" s="113"/>
      <c r="E22" s="113"/>
      <c r="F22" s="113" t="s">
        <v>116</v>
      </c>
      <c r="G22" s="113"/>
      <c r="H22" s="113" t="s">
        <v>12</v>
      </c>
      <c r="I22" s="113"/>
      <c r="J22" s="113"/>
      <c r="K22" s="113"/>
      <c r="L22" s="113"/>
      <c r="M22" s="113"/>
      <c r="N22" s="113"/>
      <c r="O22" s="113"/>
      <c r="P22" s="113" t="s">
        <v>95</v>
      </c>
      <c r="Q22" s="113"/>
      <c r="R22" s="113" t="s">
        <v>96</v>
      </c>
      <c r="S22" s="113" t="s">
        <v>97</v>
      </c>
      <c r="T22" s="113" t="s">
        <v>98</v>
      </c>
      <c r="U22" s="113" t="s">
        <v>99</v>
      </c>
      <c r="V22" s="113" t="s">
        <v>188</v>
      </c>
      <c r="W22" s="113" t="s">
        <v>189</v>
      </c>
      <c r="X22" s="113" t="s">
        <v>190</v>
      </c>
      <c r="Y22" s="113" t="s">
        <v>191</v>
      </c>
    </row>
    <row r="23" spans="2:25" x14ac:dyDescent="0.2">
      <c r="B23" s="113"/>
      <c r="C23" s="113"/>
      <c r="D23" s="113"/>
      <c r="E23" s="113"/>
      <c r="F23" s="113"/>
      <c r="G23" s="113"/>
      <c r="H23" s="113"/>
      <c r="I23" s="113"/>
      <c r="J23" s="113"/>
      <c r="K23" s="113"/>
      <c r="L23" s="113"/>
      <c r="M23" s="113"/>
      <c r="N23" s="113"/>
      <c r="O23" s="113"/>
      <c r="P23" s="113"/>
      <c r="Q23" s="113"/>
      <c r="R23" s="113"/>
      <c r="S23" s="113"/>
      <c r="T23" s="113"/>
      <c r="U23" s="113"/>
      <c r="V23" s="113"/>
      <c r="W23" s="113"/>
      <c r="X23" s="113"/>
      <c r="Y23" s="113"/>
    </row>
    <row r="24" spans="2:25" ht="21" x14ac:dyDescent="0.2">
      <c r="B24" s="184" t="s">
        <v>155</v>
      </c>
      <c r="C24" s="184"/>
      <c r="D24" s="184"/>
      <c r="E24" s="184"/>
      <c r="F24" s="184" t="s">
        <v>107</v>
      </c>
      <c r="G24" s="184"/>
      <c r="H24" s="185" t="s">
        <v>156</v>
      </c>
      <c r="I24" s="185"/>
      <c r="J24" s="185"/>
      <c r="K24" s="185"/>
      <c r="L24" s="185"/>
      <c r="M24" s="185"/>
      <c r="N24" s="185"/>
      <c r="O24" s="185"/>
      <c r="P24" s="239" t="s">
        <v>34</v>
      </c>
      <c r="Q24" s="239"/>
      <c r="R24" s="4">
        <v>500</v>
      </c>
      <c r="S24" s="4">
        <v>3000</v>
      </c>
      <c r="T24" s="4">
        <v>10000</v>
      </c>
      <c r="U24" s="238"/>
      <c r="V24" s="232">
        <f ca="1">[1]!RiskPert(R24,S24,T24)</f>
        <v>1522.9631316012008</v>
      </c>
      <c r="W24" s="237">
        <f>'Basic Use Monte Carlo Results'!Z4-'Basic Use Monte Carlo Results'!Z7</f>
        <v>2046.1523834124323</v>
      </c>
      <c r="X24" s="237">
        <f>'Basic Use Monte Carlo Results'!Z4</f>
        <v>3749.8287422786098</v>
      </c>
      <c r="Y24" s="237">
        <f>'Basic Use Monte Carlo Results'!Z4+'Basic Use Monte Carlo Results'!Z7</f>
        <v>5453.5051011447867</v>
      </c>
    </row>
    <row r="25" spans="2:25" ht="21" x14ac:dyDescent="0.2">
      <c r="B25" s="184" t="s">
        <v>157</v>
      </c>
      <c r="C25" s="184"/>
      <c r="D25" s="184"/>
      <c r="E25" s="184"/>
      <c r="F25" s="184" t="s">
        <v>110</v>
      </c>
      <c r="G25" s="184"/>
      <c r="H25" s="185" t="s">
        <v>158</v>
      </c>
      <c r="I25" s="185"/>
      <c r="J25" s="185"/>
      <c r="K25" s="185"/>
      <c r="L25" s="185"/>
      <c r="M25" s="185"/>
      <c r="N25" s="185"/>
      <c r="O25" s="185"/>
      <c r="P25" s="239" t="s">
        <v>34</v>
      </c>
      <c r="Q25" s="239"/>
      <c r="R25" s="4">
        <v>1000</v>
      </c>
      <c r="S25" s="4">
        <v>5000</v>
      </c>
      <c r="T25" s="4">
        <v>20000</v>
      </c>
      <c r="U25" s="238"/>
      <c r="V25" s="232">
        <f ca="1">[1]!RiskPert(R25,S25,T25)</f>
        <v>5795.0208200888255</v>
      </c>
      <c r="W25" s="237">
        <f>'Basic Use Monte Carlo Results'!AA4-'Basic Use Monte Carlo Results'!AA7</f>
        <v>3519.9848983798047</v>
      </c>
      <c r="X25" s="237">
        <f>'Basic Use Monte Carlo Results'!AA4</f>
        <v>6832.7141020779227</v>
      </c>
      <c r="Y25" s="237">
        <f>'Basic Use Monte Carlo Results'!AA4+'Basic Use Monte Carlo Results'!AA7</f>
        <v>10145.44330577604</v>
      </c>
    </row>
    <row r="27" spans="2:25" ht="16" customHeight="1" x14ac:dyDescent="0.2">
      <c r="B27" s="183" t="s">
        <v>117</v>
      </c>
      <c r="C27" s="183"/>
      <c r="D27" s="183"/>
      <c r="E27" s="183"/>
      <c r="F27" s="183"/>
      <c r="G27" s="183"/>
      <c r="H27" s="183"/>
      <c r="I27" s="183"/>
      <c r="J27" s="183"/>
      <c r="K27" s="183"/>
      <c r="L27" s="183"/>
      <c r="M27" s="183"/>
      <c r="N27" s="183"/>
      <c r="O27" s="183"/>
      <c r="P27" s="183"/>
      <c r="Q27" s="183"/>
      <c r="R27" s="183"/>
      <c r="S27" s="183"/>
      <c r="T27" s="183"/>
      <c r="U27" s="183"/>
      <c r="V27" s="183"/>
      <c r="W27" s="183"/>
      <c r="X27" s="183"/>
      <c r="Y27" s="183"/>
    </row>
    <row r="28" spans="2:25" ht="16" customHeight="1" x14ac:dyDescent="0.2">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row>
    <row r="29" spans="2:25" ht="16" customHeight="1" x14ac:dyDescent="0.2">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row>
    <row r="30" spans="2:25" x14ac:dyDescent="0.2">
      <c r="B30" s="113" t="s">
        <v>94</v>
      </c>
      <c r="C30" s="113"/>
      <c r="D30" s="113"/>
      <c r="E30" s="113"/>
      <c r="F30" s="113" t="s">
        <v>116</v>
      </c>
      <c r="G30" s="113"/>
      <c r="H30" s="113" t="s">
        <v>12</v>
      </c>
      <c r="I30" s="113"/>
      <c r="J30" s="113"/>
      <c r="K30" s="113"/>
      <c r="L30" s="113"/>
      <c r="M30" s="113"/>
      <c r="N30" s="113"/>
      <c r="O30" s="113"/>
      <c r="P30" s="113" t="s">
        <v>95</v>
      </c>
      <c r="Q30" s="113"/>
      <c r="R30" s="113" t="s">
        <v>96</v>
      </c>
      <c r="S30" s="113" t="s">
        <v>97</v>
      </c>
      <c r="T30" s="113" t="s">
        <v>98</v>
      </c>
      <c r="U30" s="113" t="s">
        <v>99</v>
      </c>
      <c r="V30" s="113" t="s">
        <v>188</v>
      </c>
      <c r="W30" s="113" t="s">
        <v>189</v>
      </c>
      <c r="X30" s="113" t="s">
        <v>190</v>
      </c>
      <c r="Y30" s="113" t="s">
        <v>191</v>
      </c>
    </row>
    <row r="31" spans="2:25" x14ac:dyDescent="0.2">
      <c r="B31" s="113"/>
      <c r="C31" s="113"/>
      <c r="D31" s="113"/>
      <c r="E31" s="113"/>
      <c r="F31" s="113"/>
      <c r="G31" s="113"/>
      <c r="H31" s="113"/>
      <c r="I31" s="113"/>
      <c r="J31" s="113"/>
      <c r="K31" s="113"/>
      <c r="L31" s="113"/>
      <c r="M31" s="113"/>
      <c r="N31" s="113"/>
      <c r="O31" s="113"/>
      <c r="P31" s="113"/>
      <c r="Q31" s="113"/>
      <c r="R31" s="113"/>
      <c r="S31" s="113"/>
      <c r="T31" s="113"/>
      <c r="U31" s="113"/>
      <c r="V31" s="113"/>
      <c r="W31" s="113"/>
      <c r="X31" s="113"/>
      <c r="Y31" s="113"/>
    </row>
    <row r="32" spans="2:25" ht="21" x14ac:dyDescent="0.2">
      <c r="B32" s="184" t="s">
        <v>179</v>
      </c>
      <c r="C32" s="184"/>
      <c r="D32" s="184"/>
      <c r="E32" s="184"/>
      <c r="F32" s="184" t="s">
        <v>120</v>
      </c>
      <c r="G32" s="184"/>
      <c r="H32" s="185" t="s">
        <v>192</v>
      </c>
      <c r="I32" s="185"/>
      <c r="J32" s="185"/>
      <c r="K32" s="185"/>
      <c r="L32" s="185"/>
      <c r="M32" s="185"/>
      <c r="N32" s="185"/>
      <c r="O32" s="185"/>
      <c r="P32" s="239" t="s">
        <v>26</v>
      </c>
      <c r="Q32" s="239"/>
      <c r="R32" s="4">
        <v>18</v>
      </c>
      <c r="S32" s="4">
        <v>2</v>
      </c>
      <c r="T32" s="238"/>
      <c r="U32" s="238"/>
      <c r="V32" s="231">
        <f ca="1">[1]!RiskBeta(R32,S32)</f>
        <v>0.94093641468135281</v>
      </c>
      <c r="W32" s="233">
        <f>'Basic Use Monte Carlo Results'!AB4-'Basic Use Monte Carlo Results'!AB7</f>
        <v>0.83459521768730083</v>
      </c>
      <c r="X32" s="233">
        <f>'Basic Use Monte Carlo Results'!AB4</f>
        <v>0.90001227385853599</v>
      </c>
      <c r="Y32" s="233">
        <f>'Basic Use Monte Carlo Results'!AB4+'Basic Use Monte Carlo Results'!AB7</f>
        <v>0.96542933002977116</v>
      </c>
    </row>
    <row r="33" spans="2:5" x14ac:dyDescent="0.2">
      <c r="B33" s="240"/>
      <c r="C33" s="240"/>
      <c r="D33" s="240"/>
      <c r="E33" s="240"/>
    </row>
  </sheetData>
  <mergeCells count="84">
    <mergeCell ref="X22:X23"/>
    <mergeCell ref="Y22:Y23"/>
    <mergeCell ref="W30:W31"/>
    <mergeCell ref="X30:X31"/>
    <mergeCell ref="Y30:Y31"/>
    <mergeCell ref="B27:Y29"/>
    <mergeCell ref="W5:W6"/>
    <mergeCell ref="X5:X6"/>
    <mergeCell ref="Y5:Y6"/>
    <mergeCell ref="W15:W16"/>
    <mergeCell ref="X15:X16"/>
    <mergeCell ref="Y15:Y16"/>
    <mergeCell ref="B12:Y14"/>
    <mergeCell ref="S30:S31"/>
    <mergeCell ref="T30:T31"/>
    <mergeCell ref="U30:U31"/>
    <mergeCell ref="V30:V31"/>
    <mergeCell ref="B32:E32"/>
    <mergeCell ref="F32:G32"/>
    <mergeCell ref="H32:O32"/>
    <mergeCell ref="P32:Q32"/>
    <mergeCell ref="B30:E31"/>
    <mergeCell ref="F30:G31"/>
    <mergeCell ref="H30:O31"/>
    <mergeCell ref="P30:Q31"/>
    <mergeCell ref="R30:R31"/>
    <mergeCell ref="B25:E25"/>
    <mergeCell ref="F25:G25"/>
    <mergeCell ref="H25:O25"/>
    <mergeCell ref="P25:Q25"/>
    <mergeCell ref="S22:S23"/>
    <mergeCell ref="T22:T23"/>
    <mergeCell ref="U22:U23"/>
    <mergeCell ref="V22:V23"/>
    <mergeCell ref="B24:E24"/>
    <mergeCell ref="F24:G24"/>
    <mergeCell ref="H24:O24"/>
    <mergeCell ref="P24:Q24"/>
    <mergeCell ref="B22:E23"/>
    <mergeCell ref="F22:G23"/>
    <mergeCell ref="H22:O23"/>
    <mergeCell ref="P22:Q23"/>
    <mergeCell ref="R22:R23"/>
    <mergeCell ref="W22:W23"/>
    <mergeCell ref="B19:Y21"/>
    <mergeCell ref="B17:E17"/>
    <mergeCell ref="F17:G17"/>
    <mergeCell ref="H17:O17"/>
    <mergeCell ref="P17:Q17"/>
    <mergeCell ref="B15:E16"/>
    <mergeCell ref="F15:G16"/>
    <mergeCell ref="H15:O16"/>
    <mergeCell ref="P15:Q16"/>
    <mergeCell ref="R15:R16"/>
    <mergeCell ref="S15:S16"/>
    <mergeCell ref="T15:T16"/>
    <mergeCell ref="U15:U16"/>
    <mergeCell ref="V15:V16"/>
    <mergeCell ref="B2:Y4"/>
    <mergeCell ref="P8:Q8"/>
    <mergeCell ref="P10:Q10"/>
    <mergeCell ref="P9:Q9"/>
    <mergeCell ref="F8:G8"/>
    <mergeCell ref="F9:G9"/>
    <mergeCell ref="F10:G10"/>
    <mergeCell ref="B10:E10"/>
    <mergeCell ref="H10:O10"/>
    <mergeCell ref="B8:E8"/>
    <mergeCell ref="H8:O8"/>
    <mergeCell ref="B9:E9"/>
    <mergeCell ref="H9:O9"/>
    <mergeCell ref="V5:V6"/>
    <mergeCell ref="F5:G6"/>
    <mergeCell ref="F7:G7"/>
    <mergeCell ref="B5:E6"/>
    <mergeCell ref="H5:O6"/>
    <mergeCell ref="P5:Q6"/>
    <mergeCell ref="B7:E7"/>
    <mergeCell ref="H7:O7"/>
    <mergeCell ref="P7:Q7"/>
    <mergeCell ref="R5:R6"/>
    <mergeCell ref="S5:S6"/>
    <mergeCell ref="T5:T6"/>
    <mergeCell ref="U5:U6"/>
  </mergeCells>
  <dataValidations count="1">
    <dataValidation type="list" allowBlank="1" showInputMessage="1" showErrorMessage="1" sqref="P17:Q17 P32:Q32 P7:Q10 P24:Q25" xr:uid="{15AFEC28-FE30-4342-BF77-0D03E017922A}">
      <formula1>"Bernoulli, Beta, Binomial, Cumulative, Discrete Uniform, Erlang, Exponential, Gamma, Log Normal, Normal, PERT, Triangular, Uniform, Weibull"</formula1>
    </dataValidation>
  </dataValidation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4779B-EC0D-6642-AE91-8668A7BFA764}">
  <dimension ref="B1:Z66"/>
  <sheetViews>
    <sheetView tabSelected="1" topLeftCell="A29" zoomScale="75" workbookViewId="0">
      <selection activeCell="H48" sqref="H48:I49"/>
    </sheetView>
  </sheetViews>
  <sheetFormatPr baseColWidth="10" defaultRowHeight="16" x14ac:dyDescent="0.2"/>
  <cols>
    <col min="1" max="1" width="3.1640625" style="2" customWidth="1"/>
    <col min="2" max="13" width="10.83203125" style="2"/>
    <col min="14" max="14" width="2.5" style="2" customWidth="1"/>
    <col min="15" max="16384" width="10.83203125" style="2"/>
  </cols>
  <sheetData>
    <row r="1" spans="2:26" ht="17" thickBot="1" x14ac:dyDescent="0.25"/>
    <row r="2" spans="2:26" x14ac:dyDescent="0.2">
      <c r="B2" s="285" t="s">
        <v>234</v>
      </c>
      <c r="C2" s="286"/>
      <c r="D2" s="286"/>
      <c r="E2" s="286"/>
      <c r="F2" s="286"/>
      <c r="G2" s="286"/>
      <c r="H2" s="286"/>
      <c r="I2" s="286"/>
      <c r="J2" s="286"/>
      <c r="K2" s="286"/>
      <c r="L2" s="286"/>
      <c r="M2" s="286"/>
      <c r="N2" s="286"/>
      <c r="O2" s="286"/>
      <c r="P2" s="286"/>
      <c r="Q2" s="286"/>
      <c r="R2" s="286"/>
      <c r="S2" s="286"/>
      <c r="T2" s="286"/>
      <c r="U2" s="286"/>
      <c r="V2" s="286"/>
      <c r="W2" s="286"/>
      <c r="X2" s="286"/>
      <c r="Y2" s="286"/>
      <c r="Z2" s="287"/>
    </row>
    <row r="3" spans="2:26" x14ac:dyDescent="0.2">
      <c r="B3" s="288"/>
      <c r="C3" s="289"/>
      <c r="D3" s="289"/>
      <c r="E3" s="289"/>
      <c r="F3" s="289"/>
      <c r="G3" s="289"/>
      <c r="H3" s="289"/>
      <c r="I3" s="289"/>
      <c r="J3" s="289"/>
      <c r="K3" s="289"/>
      <c r="L3" s="289"/>
      <c r="M3" s="289"/>
      <c r="N3" s="289"/>
      <c r="O3" s="289"/>
      <c r="P3" s="289"/>
      <c r="Q3" s="289"/>
      <c r="R3" s="289"/>
      <c r="S3" s="289"/>
      <c r="T3" s="289"/>
      <c r="U3" s="289"/>
      <c r="V3" s="289"/>
      <c r="W3" s="289"/>
      <c r="X3" s="289"/>
      <c r="Y3" s="289"/>
      <c r="Z3" s="290"/>
    </row>
    <row r="4" spans="2:26" x14ac:dyDescent="0.2">
      <c r="B4" s="291"/>
      <c r="C4" s="292"/>
      <c r="D4" s="292"/>
      <c r="E4" s="292"/>
      <c r="F4" s="292"/>
      <c r="G4" s="292"/>
      <c r="H4" s="292"/>
      <c r="I4" s="292"/>
      <c r="J4" s="292"/>
      <c r="K4" s="292"/>
      <c r="L4" s="292"/>
      <c r="M4" s="292"/>
      <c r="N4" s="292"/>
      <c r="O4" s="292"/>
      <c r="P4" s="292"/>
      <c r="Q4" s="292"/>
      <c r="R4" s="292"/>
      <c r="S4" s="292"/>
      <c r="T4" s="292"/>
      <c r="U4" s="292"/>
      <c r="V4" s="292"/>
      <c r="W4" s="292"/>
      <c r="X4" s="292"/>
      <c r="Y4" s="292"/>
      <c r="Z4" s="293"/>
    </row>
    <row r="5" spans="2:26" x14ac:dyDescent="0.2">
      <c r="B5" s="291"/>
      <c r="C5" s="292"/>
      <c r="D5" s="292"/>
      <c r="E5" s="292"/>
      <c r="F5" s="292"/>
      <c r="G5" s="292"/>
      <c r="H5" s="292"/>
      <c r="I5" s="292"/>
      <c r="J5" s="292"/>
      <c r="K5" s="292"/>
      <c r="L5" s="292"/>
      <c r="M5" s="292"/>
      <c r="N5" s="292"/>
      <c r="O5" s="292"/>
      <c r="P5" s="292"/>
      <c r="Q5" s="292"/>
      <c r="R5" s="292"/>
      <c r="S5" s="292"/>
      <c r="T5" s="292"/>
      <c r="U5" s="292"/>
      <c r="V5" s="292"/>
      <c r="W5" s="292"/>
      <c r="X5" s="292"/>
      <c r="Y5" s="292"/>
      <c r="Z5" s="293"/>
    </row>
    <row r="6" spans="2:26" ht="17" thickBot="1" x14ac:dyDescent="0.25">
      <c r="B6" s="294"/>
      <c r="C6" s="295"/>
      <c r="D6" s="295"/>
      <c r="E6" s="295"/>
      <c r="F6" s="295"/>
      <c r="G6" s="295"/>
      <c r="H6" s="295"/>
      <c r="I6" s="295"/>
      <c r="J6" s="295"/>
      <c r="K6" s="295"/>
      <c r="L6" s="295"/>
      <c r="M6" s="295"/>
      <c r="N6" s="295"/>
      <c r="O6" s="295"/>
      <c r="P6" s="295"/>
      <c r="Q6" s="295"/>
      <c r="R6" s="295"/>
      <c r="S6" s="295"/>
      <c r="T6" s="295"/>
      <c r="U6" s="295"/>
      <c r="V6" s="295"/>
      <c r="W6" s="295"/>
      <c r="X6" s="295"/>
      <c r="Y6" s="295"/>
      <c r="Z6" s="296"/>
    </row>
    <row r="7" spans="2:26" x14ac:dyDescent="0.2">
      <c r="B7" s="279" t="s">
        <v>235</v>
      </c>
      <c r="C7" s="280"/>
      <c r="D7" s="280"/>
      <c r="E7" s="280"/>
      <c r="F7" s="280"/>
      <c r="G7" s="280"/>
      <c r="H7" s="280"/>
      <c r="I7" s="280"/>
      <c r="J7" s="280"/>
      <c r="K7" s="280"/>
      <c r="L7" s="280"/>
      <c r="M7" s="280"/>
      <c r="N7" s="280"/>
      <c r="O7" s="280"/>
      <c r="P7" s="280"/>
      <c r="Q7" s="280"/>
      <c r="R7" s="280"/>
      <c r="S7" s="280"/>
      <c r="T7" s="280"/>
      <c r="U7" s="280"/>
      <c r="V7" s="280"/>
      <c r="W7" s="280"/>
      <c r="X7" s="280"/>
      <c r="Y7" s="280"/>
      <c r="Z7" s="281"/>
    </row>
    <row r="8" spans="2:26" x14ac:dyDescent="0.2">
      <c r="B8" s="258"/>
      <c r="C8" s="257"/>
      <c r="D8" s="257"/>
      <c r="E8" s="257"/>
      <c r="F8" s="257"/>
      <c r="G8" s="257"/>
      <c r="H8" s="257"/>
      <c r="I8" s="257"/>
      <c r="J8" s="257"/>
      <c r="K8" s="257"/>
      <c r="L8" s="257"/>
      <c r="M8" s="257"/>
      <c r="N8" s="257"/>
      <c r="O8" s="257"/>
      <c r="P8" s="257"/>
      <c r="Q8" s="257"/>
      <c r="R8" s="257"/>
      <c r="S8" s="257"/>
      <c r="T8" s="257"/>
      <c r="U8" s="257"/>
      <c r="V8" s="257"/>
      <c r="W8" s="257"/>
      <c r="X8" s="257"/>
      <c r="Y8" s="257"/>
      <c r="Z8" s="259"/>
    </row>
    <row r="9" spans="2:26" x14ac:dyDescent="0.2">
      <c r="B9" s="258"/>
      <c r="C9" s="257"/>
      <c r="D9" s="257"/>
      <c r="E9" s="257"/>
      <c r="F9" s="257"/>
      <c r="G9" s="257"/>
      <c r="H9" s="257"/>
      <c r="I9" s="257"/>
      <c r="J9" s="257"/>
      <c r="K9" s="257"/>
      <c r="L9" s="257"/>
      <c r="M9" s="257"/>
      <c r="N9" s="257"/>
      <c r="O9" s="257"/>
      <c r="P9" s="257"/>
      <c r="Q9" s="257"/>
      <c r="R9" s="257"/>
      <c r="S9" s="257"/>
      <c r="T9" s="257"/>
      <c r="U9" s="257"/>
      <c r="V9" s="257"/>
      <c r="W9" s="257"/>
      <c r="X9" s="257"/>
      <c r="Y9" s="257"/>
      <c r="Z9" s="259"/>
    </row>
    <row r="10" spans="2:26" x14ac:dyDescent="0.2">
      <c r="B10" s="258"/>
      <c r="C10" s="257"/>
      <c r="D10" s="257"/>
      <c r="E10" s="257"/>
      <c r="F10" s="257"/>
      <c r="G10" s="257"/>
      <c r="H10" s="257"/>
      <c r="I10" s="257"/>
      <c r="J10" s="257"/>
      <c r="K10" s="257"/>
      <c r="L10" s="257"/>
      <c r="M10" s="257"/>
      <c r="N10" s="257"/>
      <c r="O10" s="257"/>
      <c r="P10" s="257"/>
      <c r="Q10" s="257"/>
      <c r="R10" s="257"/>
      <c r="S10" s="257"/>
      <c r="T10" s="257"/>
      <c r="U10" s="257"/>
      <c r="V10" s="257"/>
      <c r="W10" s="257"/>
      <c r="X10" s="257"/>
      <c r="Y10" s="257"/>
      <c r="Z10" s="259"/>
    </row>
    <row r="11" spans="2:26" x14ac:dyDescent="0.2">
      <c r="B11" s="258"/>
      <c r="C11" s="257"/>
      <c r="D11" s="257"/>
      <c r="E11" s="257"/>
      <c r="F11" s="257"/>
      <c r="G11" s="257"/>
      <c r="H11" s="257"/>
      <c r="I11" s="257"/>
      <c r="J11" s="257"/>
      <c r="K11" s="257"/>
      <c r="L11" s="257"/>
      <c r="M11" s="257"/>
      <c r="N11" s="257"/>
      <c r="O11" s="257"/>
      <c r="P11" s="257"/>
      <c r="Q11" s="257"/>
      <c r="R11" s="257"/>
      <c r="S11" s="257"/>
      <c r="T11" s="257"/>
      <c r="U11" s="257"/>
      <c r="V11" s="257"/>
      <c r="W11" s="257"/>
      <c r="X11" s="257"/>
      <c r="Y11" s="257"/>
      <c r="Z11" s="259"/>
    </row>
    <row r="12" spans="2:26" x14ac:dyDescent="0.2">
      <c r="B12" s="258"/>
      <c r="C12" s="257"/>
      <c r="D12" s="257"/>
      <c r="E12" s="257"/>
      <c r="F12" s="257"/>
      <c r="G12" s="257"/>
      <c r="H12" s="257"/>
      <c r="I12" s="257"/>
      <c r="J12" s="257"/>
      <c r="K12" s="257"/>
      <c r="L12" s="257"/>
      <c r="M12" s="257"/>
      <c r="N12" s="257"/>
      <c r="O12" s="257"/>
      <c r="P12" s="257"/>
      <c r="Q12" s="257"/>
      <c r="R12" s="257"/>
      <c r="S12" s="257"/>
      <c r="T12" s="257"/>
      <c r="U12" s="257"/>
      <c r="V12" s="257"/>
      <c r="W12" s="257"/>
      <c r="X12" s="257"/>
      <c r="Y12" s="257"/>
      <c r="Z12" s="259"/>
    </row>
    <row r="13" spans="2:26" ht="17" thickBot="1" x14ac:dyDescent="0.25">
      <c r="B13" s="282"/>
      <c r="C13" s="283"/>
      <c r="D13" s="283"/>
      <c r="E13" s="283"/>
      <c r="F13" s="283"/>
      <c r="G13" s="283"/>
      <c r="H13" s="283"/>
      <c r="I13" s="283"/>
      <c r="J13" s="283"/>
      <c r="K13" s="283"/>
      <c r="L13" s="283"/>
      <c r="M13" s="283"/>
      <c r="N13" s="283"/>
      <c r="O13" s="283"/>
      <c r="P13" s="283"/>
      <c r="Q13" s="283"/>
      <c r="R13" s="283"/>
      <c r="S13" s="283"/>
      <c r="T13" s="283"/>
      <c r="U13" s="283"/>
      <c r="V13" s="283"/>
      <c r="W13" s="283"/>
      <c r="X13" s="283"/>
      <c r="Y13" s="283"/>
      <c r="Z13" s="284"/>
    </row>
    <row r="14" spans="2:26" ht="16" customHeight="1" x14ac:dyDescent="0.2">
      <c r="B14" s="263" t="s">
        <v>224</v>
      </c>
      <c r="C14" s="247"/>
      <c r="D14" s="247"/>
      <c r="E14" s="247"/>
      <c r="F14" s="247"/>
      <c r="G14" s="247"/>
      <c r="H14" s="247"/>
      <c r="I14" s="247"/>
      <c r="J14" s="247"/>
      <c r="K14" s="247"/>
      <c r="L14" s="247"/>
      <c r="M14" s="247"/>
      <c r="N14" s="261"/>
      <c r="O14" s="247" t="s">
        <v>229</v>
      </c>
      <c r="P14" s="247"/>
      <c r="Q14" s="247"/>
      <c r="R14" s="247"/>
      <c r="S14" s="247"/>
      <c r="T14" s="247"/>
      <c r="U14" s="247"/>
      <c r="V14" s="247"/>
      <c r="W14" s="247"/>
      <c r="X14" s="247"/>
      <c r="Y14" s="247"/>
      <c r="Z14" s="264"/>
    </row>
    <row r="15" spans="2:26" ht="16" customHeight="1" x14ac:dyDescent="0.2">
      <c r="B15" s="263"/>
      <c r="C15" s="247"/>
      <c r="D15" s="247"/>
      <c r="E15" s="247"/>
      <c r="F15" s="247"/>
      <c r="G15" s="247"/>
      <c r="H15" s="247"/>
      <c r="I15" s="247"/>
      <c r="J15" s="247"/>
      <c r="K15" s="247"/>
      <c r="L15" s="247"/>
      <c r="M15" s="247"/>
      <c r="N15" s="261"/>
      <c r="O15" s="247"/>
      <c r="P15" s="247"/>
      <c r="Q15" s="247"/>
      <c r="R15" s="247"/>
      <c r="S15" s="247"/>
      <c r="T15" s="247"/>
      <c r="U15" s="247"/>
      <c r="V15" s="247"/>
      <c r="W15" s="247"/>
      <c r="X15" s="247"/>
      <c r="Y15" s="247"/>
      <c r="Z15" s="264"/>
    </row>
    <row r="16" spans="2:26" ht="16" customHeight="1" x14ac:dyDescent="0.2">
      <c r="B16" s="263"/>
      <c r="C16" s="247"/>
      <c r="D16" s="247"/>
      <c r="E16" s="247"/>
      <c r="F16" s="247"/>
      <c r="G16" s="247"/>
      <c r="H16" s="247"/>
      <c r="I16" s="247"/>
      <c r="J16" s="247"/>
      <c r="K16" s="247"/>
      <c r="L16" s="247"/>
      <c r="M16" s="247"/>
      <c r="N16" s="261"/>
      <c r="O16" s="247"/>
      <c r="P16" s="247"/>
      <c r="Q16" s="247"/>
      <c r="R16" s="247"/>
      <c r="S16" s="247"/>
      <c r="T16" s="247"/>
      <c r="U16" s="247"/>
      <c r="V16" s="247"/>
      <c r="W16" s="247"/>
      <c r="X16" s="247"/>
      <c r="Y16" s="247"/>
      <c r="Z16" s="264"/>
    </row>
    <row r="17" spans="2:26" ht="16" customHeight="1" x14ac:dyDescent="0.2">
      <c r="B17" s="263"/>
      <c r="C17" s="247"/>
      <c r="D17" s="247"/>
      <c r="E17" s="247"/>
      <c r="F17" s="247"/>
      <c r="G17" s="247"/>
      <c r="H17" s="247"/>
      <c r="I17" s="247"/>
      <c r="J17" s="247"/>
      <c r="K17" s="247"/>
      <c r="L17" s="247"/>
      <c r="M17" s="247"/>
      <c r="N17" s="261"/>
      <c r="O17" s="247"/>
      <c r="P17" s="247"/>
      <c r="Q17" s="247"/>
      <c r="R17" s="247"/>
      <c r="S17" s="247"/>
      <c r="T17" s="247"/>
      <c r="U17" s="247"/>
      <c r="V17" s="247"/>
      <c r="W17" s="247"/>
      <c r="X17" s="247"/>
      <c r="Y17" s="247"/>
      <c r="Z17" s="264"/>
    </row>
    <row r="18" spans="2:26" ht="16" customHeight="1" x14ac:dyDescent="0.2">
      <c r="B18" s="265" t="s">
        <v>220</v>
      </c>
      <c r="C18" s="248"/>
      <c r="D18" s="248"/>
      <c r="E18" s="248"/>
      <c r="F18" s="312">
        <f>1-(B64/(SUM(B42:G43)/3))</f>
        <v>0.91237126296624804</v>
      </c>
      <c r="G18" s="312"/>
      <c r="H18" s="250" t="s">
        <v>225</v>
      </c>
      <c r="I18" s="250"/>
      <c r="J18" s="250"/>
      <c r="K18" s="250"/>
      <c r="L18" s="250"/>
      <c r="M18" s="250"/>
      <c r="N18" s="261"/>
      <c r="O18" s="251" t="s">
        <v>230</v>
      </c>
      <c r="P18" s="251"/>
      <c r="Q18" s="251"/>
      <c r="R18" s="251"/>
      <c r="S18" s="251" t="s">
        <v>231</v>
      </c>
      <c r="T18" s="251"/>
      <c r="U18" s="251"/>
      <c r="V18" s="251"/>
      <c r="W18" s="251" t="s">
        <v>232</v>
      </c>
      <c r="X18" s="251"/>
      <c r="Y18" s="251"/>
      <c r="Z18" s="266"/>
    </row>
    <row r="19" spans="2:26" ht="16" customHeight="1" x14ac:dyDescent="0.2">
      <c r="B19" s="265"/>
      <c r="C19" s="248"/>
      <c r="D19" s="248"/>
      <c r="E19" s="248"/>
      <c r="F19" s="312"/>
      <c r="G19" s="312"/>
      <c r="H19" s="250"/>
      <c r="I19" s="250"/>
      <c r="J19" s="250"/>
      <c r="K19" s="250"/>
      <c r="L19" s="250"/>
      <c r="M19" s="250"/>
      <c r="N19" s="261"/>
      <c r="O19" s="251"/>
      <c r="P19" s="251"/>
      <c r="Q19" s="251"/>
      <c r="R19" s="251"/>
      <c r="S19" s="251"/>
      <c r="T19" s="251"/>
      <c r="U19" s="251"/>
      <c r="V19" s="251"/>
      <c r="W19" s="251"/>
      <c r="X19" s="251"/>
      <c r="Y19" s="251"/>
      <c r="Z19" s="266"/>
    </row>
    <row r="20" spans="2:26" ht="16" customHeight="1" x14ac:dyDescent="0.2">
      <c r="B20" s="265"/>
      <c r="C20" s="248"/>
      <c r="D20" s="248"/>
      <c r="E20" s="248"/>
      <c r="F20" s="312"/>
      <c r="G20" s="312"/>
      <c r="H20" s="250"/>
      <c r="I20" s="250"/>
      <c r="J20" s="250"/>
      <c r="K20" s="250"/>
      <c r="L20" s="250"/>
      <c r="M20" s="250"/>
      <c r="N20" s="261"/>
      <c r="O20" s="251"/>
      <c r="P20" s="251"/>
      <c r="Q20" s="251"/>
      <c r="R20" s="251"/>
      <c r="S20" s="251"/>
      <c r="T20" s="251"/>
      <c r="U20" s="251"/>
      <c r="V20" s="251"/>
      <c r="W20" s="251"/>
      <c r="X20" s="251"/>
      <c r="Y20" s="251"/>
      <c r="Z20" s="266"/>
    </row>
    <row r="21" spans="2:26" ht="16" customHeight="1" x14ac:dyDescent="0.2">
      <c r="B21" s="265" t="s">
        <v>221</v>
      </c>
      <c r="C21" s="248"/>
      <c r="D21" s="248"/>
      <c r="E21" s="248"/>
      <c r="F21" s="312">
        <f>1-(H64/(SUM(H42:M43)/3))</f>
        <v>0.9072808356553399</v>
      </c>
      <c r="G21" s="312"/>
      <c r="H21" s="297">
        <f>H64</f>
        <v>347.68098741966048</v>
      </c>
      <c r="I21" s="297"/>
      <c r="J21" s="297"/>
      <c r="K21" s="297"/>
      <c r="L21" s="297"/>
      <c r="M21" s="297"/>
      <c r="N21" s="261"/>
      <c r="O21" s="301">
        <f>B34+'Basic Use Calculations'!W17</f>
        <v>4873.4102700070416</v>
      </c>
      <c r="P21" s="302"/>
      <c r="Q21" s="302"/>
      <c r="R21" s="302"/>
      <c r="S21" s="301">
        <f>B34+'Basic Use Calculations'!X24</f>
        <v>4780.6972761397565</v>
      </c>
      <c r="T21" s="302"/>
      <c r="U21" s="302"/>
      <c r="V21" s="302"/>
      <c r="W21" s="301">
        <f>B34+'Basic Use Calculations'!Y17</f>
        <v>7854.806446666491</v>
      </c>
      <c r="X21" s="302"/>
      <c r="Y21" s="302"/>
      <c r="Z21" s="303"/>
    </row>
    <row r="22" spans="2:26" ht="16" customHeight="1" x14ac:dyDescent="0.2">
      <c r="B22" s="265"/>
      <c r="C22" s="248"/>
      <c r="D22" s="248"/>
      <c r="E22" s="248"/>
      <c r="F22" s="312"/>
      <c r="G22" s="312"/>
      <c r="H22" s="297"/>
      <c r="I22" s="297"/>
      <c r="J22" s="297"/>
      <c r="K22" s="297"/>
      <c r="L22" s="297"/>
      <c r="M22" s="297"/>
      <c r="N22" s="261"/>
      <c r="O22" s="302"/>
      <c r="P22" s="302"/>
      <c r="Q22" s="302"/>
      <c r="R22" s="302"/>
      <c r="S22" s="302"/>
      <c r="T22" s="302"/>
      <c r="U22" s="302"/>
      <c r="V22" s="302"/>
      <c r="W22" s="302"/>
      <c r="X22" s="302"/>
      <c r="Y22" s="302"/>
      <c r="Z22" s="303"/>
    </row>
    <row r="23" spans="2:26" ht="16" customHeight="1" x14ac:dyDescent="0.2">
      <c r="B23" s="265"/>
      <c r="C23" s="248"/>
      <c r="D23" s="248"/>
      <c r="E23" s="248"/>
      <c r="F23" s="312"/>
      <c r="G23" s="312"/>
      <c r="H23" s="297"/>
      <c r="I23" s="297"/>
      <c r="J23" s="297"/>
      <c r="K23" s="297"/>
      <c r="L23" s="297"/>
      <c r="M23" s="297"/>
      <c r="N23" s="261"/>
      <c r="O23" s="302"/>
      <c r="P23" s="302"/>
      <c r="Q23" s="302"/>
      <c r="R23" s="302"/>
      <c r="S23" s="302"/>
      <c r="T23" s="302"/>
      <c r="U23" s="302"/>
      <c r="V23" s="302"/>
      <c r="W23" s="302"/>
      <c r="X23" s="302"/>
      <c r="Y23" s="302"/>
      <c r="Z23" s="303"/>
    </row>
    <row r="24" spans="2:26" ht="16" customHeight="1" x14ac:dyDescent="0.2">
      <c r="B24" s="265" t="s">
        <v>222</v>
      </c>
      <c r="C24" s="248"/>
      <c r="D24" s="248"/>
      <c r="E24" s="248"/>
      <c r="F24" s="312">
        <f>1-(O64/(SUM(O42:T43)/3))</f>
        <v>0.90001227385853599</v>
      </c>
      <c r="G24" s="312"/>
      <c r="H24" s="250" t="s">
        <v>226</v>
      </c>
      <c r="I24" s="250"/>
      <c r="J24" s="250"/>
      <c r="K24" s="250"/>
      <c r="L24" s="250"/>
      <c r="M24" s="250"/>
      <c r="N24" s="261"/>
      <c r="O24" s="252" t="s">
        <v>233</v>
      </c>
      <c r="P24" s="252"/>
      <c r="Q24" s="252"/>
      <c r="R24" s="252"/>
      <c r="S24" s="252"/>
      <c r="T24" s="252"/>
      <c r="U24" s="252"/>
      <c r="V24" s="252"/>
      <c r="W24" s="252"/>
      <c r="X24" s="252"/>
      <c r="Y24" s="252"/>
      <c r="Z24" s="267"/>
    </row>
    <row r="25" spans="2:26" ht="16" customHeight="1" x14ac:dyDescent="0.2">
      <c r="B25" s="265"/>
      <c r="C25" s="248"/>
      <c r="D25" s="248"/>
      <c r="E25" s="248"/>
      <c r="F25" s="312"/>
      <c r="G25" s="312"/>
      <c r="H25" s="250"/>
      <c r="I25" s="250"/>
      <c r="J25" s="250"/>
      <c r="K25" s="250"/>
      <c r="L25" s="250"/>
      <c r="M25" s="250"/>
      <c r="N25" s="261"/>
      <c r="O25" s="252"/>
      <c r="P25" s="252"/>
      <c r="Q25" s="252"/>
      <c r="R25" s="252"/>
      <c r="S25" s="252"/>
      <c r="T25" s="252"/>
      <c r="U25" s="252"/>
      <c r="V25" s="252"/>
      <c r="W25" s="252"/>
      <c r="X25" s="252"/>
      <c r="Y25" s="252"/>
      <c r="Z25" s="267"/>
    </row>
    <row r="26" spans="2:26" ht="16" customHeight="1" x14ac:dyDescent="0.2">
      <c r="B26" s="265"/>
      <c r="C26" s="248"/>
      <c r="D26" s="248"/>
      <c r="E26" s="248"/>
      <c r="F26" s="312"/>
      <c r="G26" s="312"/>
      <c r="H26" s="250"/>
      <c r="I26" s="250"/>
      <c r="J26" s="250"/>
      <c r="K26" s="250"/>
      <c r="L26" s="250"/>
      <c r="M26" s="250"/>
      <c r="N26" s="261"/>
      <c r="O26" s="252"/>
      <c r="P26" s="252"/>
      <c r="Q26" s="252"/>
      <c r="R26" s="252"/>
      <c r="S26" s="252"/>
      <c r="T26" s="252"/>
      <c r="U26" s="252"/>
      <c r="V26" s="252"/>
      <c r="W26" s="252"/>
      <c r="X26" s="252"/>
      <c r="Y26" s="252"/>
      <c r="Z26" s="267"/>
    </row>
    <row r="27" spans="2:26" ht="16" customHeight="1" x14ac:dyDescent="0.2">
      <c r="B27" s="265" t="s">
        <v>223</v>
      </c>
      <c r="C27" s="248"/>
      <c r="D27" s="248"/>
      <c r="E27" s="248"/>
      <c r="F27" s="312">
        <f>1-(U64/(SUM(U42:Z43)/3))</f>
        <v>0.90001227385853599</v>
      </c>
      <c r="G27" s="312"/>
      <c r="H27" s="297">
        <f>U64</f>
        <v>683.18754644148646</v>
      </c>
      <c r="I27" s="297"/>
      <c r="J27" s="297"/>
      <c r="K27" s="297"/>
      <c r="L27" s="297"/>
      <c r="M27" s="297"/>
      <c r="N27" s="261"/>
      <c r="O27" s="252"/>
      <c r="P27" s="252"/>
      <c r="Q27" s="252"/>
      <c r="R27" s="252"/>
      <c r="S27" s="252"/>
      <c r="T27" s="252"/>
      <c r="U27" s="252"/>
      <c r="V27" s="252"/>
      <c r="W27" s="252"/>
      <c r="X27" s="252"/>
      <c r="Y27" s="252"/>
      <c r="Z27" s="267"/>
    </row>
    <row r="28" spans="2:26" ht="16" customHeight="1" x14ac:dyDescent="0.2">
      <c r="B28" s="265"/>
      <c r="C28" s="248"/>
      <c r="D28" s="248"/>
      <c r="E28" s="248"/>
      <c r="F28" s="312"/>
      <c r="G28" s="312"/>
      <c r="H28" s="297"/>
      <c r="I28" s="297"/>
      <c r="J28" s="297"/>
      <c r="K28" s="297"/>
      <c r="L28" s="297"/>
      <c r="M28" s="297"/>
      <c r="N28" s="261"/>
      <c r="O28" s="313">
        <f>1-(((SUM(H42:M43)/3)+(SUM(U42:Z43)/3))/(SUM(O21:Z23)/3))</f>
        <v>-0.81322659681238529</v>
      </c>
      <c r="P28" s="313"/>
      <c r="Q28" s="313"/>
      <c r="R28" s="313"/>
      <c r="S28" s="313"/>
      <c r="T28" s="313"/>
      <c r="U28" s="313"/>
      <c r="V28" s="313"/>
      <c r="W28" s="313"/>
      <c r="X28" s="313"/>
      <c r="Y28" s="313"/>
      <c r="Z28" s="313"/>
    </row>
    <row r="29" spans="2:26" ht="16" customHeight="1" x14ac:dyDescent="0.2">
      <c r="B29" s="265"/>
      <c r="C29" s="248"/>
      <c r="D29" s="248"/>
      <c r="E29" s="248"/>
      <c r="F29" s="312"/>
      <c r="G29" s="312"/>
      <c r="H29" s="297"/>
      <c r="I29" s="297"/>
      <c r="J29" s="297"/>
      <c r="K29" s="297"/>
      <c r="L29" s="297"/>
      <c r="M29" s="297"/>
      <c r="N29" s="261"/>
      <c r="O29" s="313"/>
      <c r="P29" s="313"/>
      <c r="Q29" s="313"/>
      <c r="R29" s="313"/>
      <c r="S29" s="313"/>
      <c r="T29" s="313"/>
      <c r="U29" s="313"/>
      <c r="V29" s="313"/>
      <c r="W29" s="313"/>
      <c r="X29" s="313"/>
      <c r="Y29" s="313"/>
      <c r="Z29" s="313"/>
    </row>
    <row r="30" spans="2:26" ht="16" customHeight="1" x14ac:dyDescent="0.2">
      <c r="B30" s="268" t="s">
        <v>227</v>
      </c>
      <c r="C30" s="249"/>
      <c r="D30" s="249"/>
      <c r="E30" s="249"/>
      <c r="F30" s="249"/>
      <c r="G30" s="249"/>
      <c r="H30" s="249" t="s">
        <v>228</v>
      </c>
      <c r="I30" s="249"/>
      <c r="J30" s="249"/>
      <c r="K30" s="249"/>
      <c r="L30" s="249"/>
      <c r="M30" s="249"/>
      <c r="N30" s="261"/>
      <c r="O30" s="313"/>
      <c r="P30" s="313"/>
      <c r="Q30" s="313"/>
      <c r="R30" s="313"/>
      <c r="S30" s="313"/>
      <c r="T30" s="313"/>
      <c r="U30" s="313"/>
      <c r="V30" s="313"/>
      <c r="W30" s="313"/>
      <c r="X30" s="313"/>
      <c r="Y30" s="313"/>
      <c r="Z30" s="313"/>
    </row>
    <row r="31" spans="2:26" ht="16" customHeight="1" x14ac:dyDescent="0.2">
      <c r="B31" s="268"/>
      <c r="C31" s="249"/>
      <c r="D31" s="249"/>
      <c r="E31" s="249"/>
      <c r="F31" s="249"/>
      <c r="G31" s="249"/>
      <c r="H31" s="249"/>
      <c r="I31" s="249"/>
      <c r="J31" s="249"/>
      <c r="K31" s="249"/>
      <c r="L31" s="249"/>
      <c r="M31" s="249"/>
      <c r="N31" s="261"/>
      <c r="O31" s="313"/>
      <c r="P31" s="313"/>
      <c r="Q31" s="313"/>
      <c r="R31" s="313"/>
      <c r="S31" s="313"/>
      <c r="T31" s="313"/>
      <c r="U31" s="313"/>
      <c r="V31" s="313"/>
      <c r="W31" s="313"/>
      <c r="X31" s="313"/>
      <c r="Y31" s="313"/>
      <c r="Z31" s="313"/>
    </row>
    <row r="32" spans="2:26" ht="16" customHeight="1" x14ac:dyDescent="0.2">
      <c r="B32" s="268"/>
      <c r="C32" s="249"/>
      <c r="D32" s="249"/>
      <c r="E32" s="249"/>
      <c r="F32" s="249"/>
      <c r="G32" s="249"/>
      <c r="H32" s="249"/>
      <c r="I32" s="249"/>
      <c r="J32" s="249"/>
      <c r="K32" s="249"/>
      <c r="L32" s="249"/>
      <c r="M32" s="249"/>
      <c r="N32" s="261"/>
      <c r="O32" s="313"/>
      <c r="P32" s="313"/>
      <c r="Q32" s="313"/>
      <c r="R32" s="313"/>
      <c r="S32" s="313"/>
      <c r="T32" s="313"/>
      <c r="U32" s="313"/>
      <c r="V32" s="313"/>
      <c r="W32" s="313"/>
      <c r="X32" s="313"/>
      <c r="Y32" s="313"/>
      <c r="Z32" s="313"/>
    </row>
    <row r="33" spans="2:26" ht="16" customHeight="1" x14ac:dyDescent="0.2">
      <c r="B33" s="268"/>
      <c r="C33" s="249"/>
      <c r="D33" s="249"/>
      <c r="E33" s="249"/>
      <c r="F33" s="249"/>
      <c r="G33" s="249"/>
      <c r="H33" s="249"/>
      <c r="I33" s="249"/>
      <c r="J33" s="249"/>
      <c r="K33" s="249"/>
      <c r="L33" s="249"/>
      <c r="M33" s="249"/>
      <c r="N33" s="261"/>
      <c r="O33" s="313"/>
      <c r="P33" s="313"/>
      <c r="Q33" s="313"/>
      <c r="R33" s="313"/>
      <c r="S33" s="313"/>
      <c r="T33" s="313"/>
      <c r="U33" s="313"/>
      <c r="V33" s="313"/>
      <c r="W33" s="313"/>
      <c r="X33" s="313"/>
      <c r="Y33" s="313"/>
      <c r="Z33" s="313"/>
    </row>
    <row r="34" spans="2:26" ht="16" customHeight="1" x14ac:dyDescent="0.2">
      <c r="B34" s="299">
        <f>H21+H27</f>
        <v>1030.8685338611469</v>
      </c>
      <c r="C34" s="300"/>
      <c r="D34" s="300"/>
      <c r="E34" s="300"/>
      <c r="F34" s="300"/>
      <c r="G34" s="300"/>
      <c r="H34" s="298">
        <f>1-(B34/((SUM(H42:M43)/3)+(SUM(U42:Z43)/3)))</f>
        <v>0.9025878232649075</v>
      </c>
      <c r="I34" s="298"/>
      <c r="J34" s="298"/>
      <c r="K34" s="298"/>
      <c r="L34" s="298"/>
      <c r="M34" s="298"/>
      <c r="N34" s="261"/>
      <c r="O34" s="313"/>
      <c r="P34" s="313"/>
      <c r="Q34" s="313"/>
      <c r="R34" s="313"/>
      <c r="S34" s="313"/>
      <c r="T34" s="313"/>
      <c r="U34" s="313"/>
      <c r="V34" s="313"/>
      <c r="W34" s="313"/>
      <c r="X34" s="313"/>
      <c r="Y34" s="313"/>
      <c r="Z34" s="313"/>
    </row>
    <row r="35" spans="2:26" ht="16" customHeight="1" x14ac:dyDescent="0.2">
      <c r="B35" s="299"/>
      <c r="C35" s="300"/>
      <c r="D35" s="300"/>
      <c r="E35" s="300"/>
      <c r="F35" s="300"/>
      <c r="G35" s="300"/>
      <c r="H35" s="298"/>
      <c r="I35" s="298"/>
      <c r="J35" s="298"/>
      <c r="K35" s="298"/>
      <c r="L35" s="298"/>
      <c r="M35" s="298"/>
      <c r="N35" s="261"/>
      <c r="O35" s="313"/>
      <c r="P35" s="313"/>
      <c r="Q35" s="313"/>
      <c r="R35" s="313"/>
      <c r="S35" s="313"/>
      <c r="T35" s="313"/>
      <c r="U35" s="313"/>
      <c r="V35" s="313"/>
      <c r="W35" s="313"/>
      <c r="X35" s="313"/>
      <c r="Y35" s="313"/>
      <c r="Z35" s="313"/>
    </row>
    <row r="36" spans="2:26" ht="16" customHeight="1" x14ac:dyDescent="0.2">
      <c r="B36" s="299"/>
      <c r="C36" s="300"/>
      <c r="D36" s="300"/>
      <c r="E36" s="300"/>
      <c r="F36" s="300"/>
      <c r="G36" s="300"/>
      <c r="H36" s="298"/>
      <c r="I36" s="298"/>
      <c r="J36" s="298"/>
      <c r="K36" s="298"/>
      <c r="L36" s="298"/>
      <c r="M36" s="298"/>
      <c r="N36" s="261"/>
      <c r="O36" s="313"/>
      <c r="P36" s="313"/>
      <c r="Q36" s="313"/>
      <c r="R36" s="313"/>
      <c r="S36" s="313"/>
      <c r="T36" s="313"/>
      <c r="U36" s="313"/>
      <c r="V36" s="313"/>
      <c r="W36" s="313"/>
      <c r="X36" s="313"/>
      <c r="Y36" s="313"/>
      <c r="Z36" s="313"/>
    </row>
    <row r="37" spans="2:26" x14ac:dyDescent="0.2">
      <c r="B37" s="260"/>
      <c r="C37" s="261"/>
      <c r="D37" s="261"/>
      <c r="E37" s="261"/>
      <c r="F37" s="261"/>
      <c r="G37" s="261"/>
      <c r="H37" s="261"/>
      <c r="I37" s="261"/>
      <c r="J37" s="261"/>
      <c r="K37" s="261"/>
      <c r="L37" s="261"/>
      <c r="M37" s="261"/>
      <c r="N37" s="261"/>
      <c r="O37" s="261"/>
      <c r="P37" s="261"/>
      <c r="Q37" s="261"/>
      <c r="R37" s="261"/>
      <c r="S37" s="261"/>
      <c r="T37" s="261"/>
      <c r="U37" s="261"/>
      <c r="V37" s="261"/>
      <c r="W37" s="261"/>
      <c r="X37" s="261"/>
      <c r="Y37" s="261"/>
      <c r="Z37" s="262"/>
    </row>
    <row r="38" spans="2:26" ht="16" customHeight="1" x14ac:dyDescent="0.2">
      <c r="B38" s="269" t="s">
        <v>206</v>
      </c>
      <c r="C38" s="241"/>
      <c r="D38" s="241"/>
      <c r="E38" s="241"/>
      <c r="F38" s="241"/>
      <c r="G38" s="241"/>
      <c r="H38" s="241" t="s">
        <v>208</v>
      </c>
      <c r="I38" s="241"/>
      <c r="J38" s="241"/>
      <c r="K38" s="241"/>
      <c r="L38" s="241"/>
      <c r="M38" s="241"/>
      <c r="N38" s="261"/>
      <c r="O38" s="241" t="s">
        <v>207</v>
      </c>
      <c r="P38" s="241"/>
      <c r="Q38" s="241"/>
      <c r="R38" s="241"/>
      <c r="S38" s="241"/>
      <c r="T38" s="241"/>
      <c r="U38" s="241" t="s">
        <v>212</v>
      </c>
      <c r="V38" s="241"/>
      <c r="W38" s="241"/>
      <c r="X38" s="241"/>
      <c r="Y38" s="241"/>
      <c r="Z38" s="270"/>
    </row>
    <row r="39" spans="2:26" ht="16" customHeight="1" x14ac:dyDescent="0.2">
      <c r="B39" s="269"/>
      <c r="C39" s="241"/>
      <c r="D39" s="241"/>
      <c r="E39" s="241"/>
      <c r="F39" s="241"/>
      <c r="G39" s="241"/>
      <c r="H39" s="241"/>
      <c r="I39" s="241"/>
      <c r="J39" s="241"/>
      <c r="K39" s="241"/>
      <c r="L39" s="241"/>
      <c r="M39" s="241"/>
      <c r="N39" s="261"/>
      <c r="O39" s="241"/>
      <c r="P39" s="241"/>
      <c r="Q39" s="241"/>
      <c r="R39" s="241"/>
      <c r="S39" s="241"/>
      <c r="T39" s="241"/>
      <c r="U39" s="241"/>
      <c r="V39" s="241"/>
      <c r="W39" s="241"/>
      <c r="X39" s="241"/>
      <c r="Y39" s="241"/>
      <c r="Z39" s="270"/>
    </row>
    <row r="40" spans="2:26" ht="16" customHeight="1" x14ac:dyDescent="0.2">
      <c r="B40" s="271" t="s">
        <v>142</v>
      </c>
      <c r="C40" s="243"/>
      <c r="D40" s="242" t="s">
        <v>193</v>
      </c>
      <c r="E40" s="243"/>
      <c r="F40" s="242" t="s">
        <v>143</v>
      </c>
      <c r="G40" s="243"/>
      <c r="H40" s="242" t="s">
        <v>142</v>
      </c>
      <c r="I40" s="243"/>
      <c r="J40" s="242" t="s">
        <v>193</v>
      </c>
      <c r="K40" s="243"/>
      <c r="L40" s="242" t="s">
        <v>143</v>
      </c>
      <c r="M40" s="243"/>
      <c r="N40" s="261"/>
      <c r="O40" s="242" t="s">
        <v>142</v>
      </c>
      <c r="P40" s="243"/>
      <c r="Q40" s="242" t="s">
        <v>193</v>
      </c>
      <c r="R40" s="243"/>
      <c r="S40" s="242" t="s">
        <v>143</v>
      </c>
      <c r="T40" s="243"/>
      <c r="U40" s="242" t="s">
        <v>142</v>
      </c>
      <c r="V40" s="243"/>
      <c r="W40" s="242" t="s">
        <v>193</v>
      </c>
      <c r="X40" s="243"/>
      <c r="Y40" s="242" t="s">
        <v>143</v>
      </c>
      <c r="Z40" s="272"/>
    </row>
    <row r="41" spans="2:26" ht="16" customHeight="1" x14ac:dyDescent="0.2">
      <c r="B41" s="273"/>
      <c r="C41" s="243"/>
      <c r="D41" s="243"/>
      <c r="E41" s="243"/>
      <c r="F41" s="243"/>
      <c r="G41" s="243"/>
      <c r="H41" s="243"/>
      <c r="I41" s="243"/>
      <c r="J41" s="243"/>
      <c r="K41" s="243"/>
      <c r="L41" s="243"/>
      <c r="M41" s="243"/>
      <c r="N41" s="261"/>
      <c r="O41" s="243"/>
      <c r="P41" s="243"/>
      <c r="Q41" s="243"/>
      <c r="R41" s="243"/>
      <c r="S41" s="243"/>
      <c r="T41" s="243"/>
      <c r="U41" s="243"/>
      <c r="V41" s="243"/>
      <c r="W41" s="243"/>
      <c r="X41" s="243"/>
      <c r="Y41" s="243"/>
      <c r="Z41" s="272"/>
    </row>
    <row r="42" spans="2:26" ht="16" customHeight="1" x14ac:dyDescent="0.2">
      <c r="B42" s="274">
        <f>'Basic Use Calculations'!W9*365</f>
        <v>218.53678635953628</v>
      </c>
      <c r="C42" s="245"/>
      <c r="D42" s="245">
        <f>'Basic Use Calculations'!X9*365</f>
        <v>729.27</v>
      </c>
      <c r="E42" s="245"/>
      <c r="F42" s="245">
        <f>'Basic Use Calculations'!Y9*365</f>
        <v>1240.0032136404636</v>
      </c>
      <c r="G42" s="245"/>
      <c r="H42" s="246">
        <f>'Basic Use Calculations'!W24</f>
        <v>2046.1523834124323</v>
      </c>
      <c r="I42" s="246"/>
      <c r="J42" s="246">
        <f>'Basic Use Calculations'!X24</f>
        <v>3749.8287422786098</v>
      </c>
      <c r="K42" s="246"/>
      <c r="L42" s="246">
        <f>'Basic Use Calculations'!Y24</f>
        <v>5453.5051011447867</v>
      </c>
      <c r="M42" s="246"/>
      <c r="N42" s="261"/>
      <c r="O42" s="245">
        <f>'Basic Use Calculations'!W10*365</f>
        <v>2.5699051511483799</v>
      </c>
      <c r="P42" s="245"/>
      <c r="Q42" s="245">
        <f>'Basic Use Calculations'!X10*365</f>
        <v>364.63499999999999</v>
      </c>
      <c r="R42" s="245"/>
      <c r="S42" s="245">
        <f>'Basic Use Calculations'!Y10*365</f>
        <v>726.70009484885156</v>
      </c>
      <c r="T42" s="245"/>
      <c r="U42" s="246">
        <f>'Basic Use Calculations'!W25</f>
        <v>3519.9848983798047</v>
      </c>
      <c r="V42" s="246"/>
      <c r="W42" s="246">
        <f>'Basic Use Calculations'!X25</f>
        <v>6832.7141020779227</v>
      </c>
      <c r="X42" s="246"/>
      <c r="Y42" s="246">
        <f>'Basic Use Calculations'!Y25</f>
        <v>10145.44330577604</v>
      </c>
      <c r="Z42" s="275"/>
    </row>
    <row r="43" spans="2:26" ht="16" customHeight="1" x14ac:dyDescent="0.2">
      <c r="B43" s="274"/>
      <c r="C43" s="245"/>
      <c r="D43" s="245"/>
      <c r="E43" s="245"/>
      <c r="F43" s="245"/>
      <c r="G43" s="245"/>
      <c r="H43" s="246"/>
      <c r="I43" s="246"/>
      <c r="J43" s="246"/>
      <c r="K43" s="246"/>
      <c r="L43" s="246"/>
      <c r="M43" s="246"/>
      <c r="N43" s="261"/>
      <c r="O43" s="245"/>
      <c r="P43" s="245"/>
      <c r="Q43" s="245"/>
      <c r="R43" s="245"/>
      <c r="S43" s="245"/>
      <c r="T43" s="245"/>
      <c r="U43" s="246"/>
      <c r="V43" s="246"/>
      <c r="W43" s="246"/>
      <c r="X43" s="246"/>
      <c r="Y43" s="246"/>
      <c r="Z43" s="275"/>
    </row>
    <row r="44" spans="2:26" ht="16" customHeight="1" x14ac:dyDescent="0.2">
      <c r="B44" s="269" t="s">
        <v>200</v>
      </c>
      <c r="C44" s="241"/>
      <c r="D44" s="241"/>
      <c r="E44" s="241"/>
      <c r="F44" s="241"/>
      <c r="G44" s="241"/>
      <c r="H44" s="241" t="s">
        <v>209</v>
      </c>
      <c r="I44" s="241"/>
      <c r="J44" s="241"/>
      <c r="K44" s="241"/>
      <c r="L44" s="241"/>
      <c r="M44" s="241"/>
      <c r="N44" s="261"/>
      <c r="O44" s="241" t="s">
        <v>201</v>
      </c>
      <c r="P44" s="241"/>
      <c r="Q44" s="241"/>
      <c r="R44" s="241"/>
      <c r="S44" s="241"/>
      <c r="T44" s="241"/>
      <c r="U44" s="241" t="s">
        <v>213</v>
      </c>
      <c r="V44" s="241"/>
      <c r="W44" s="241"/>
      <c r="X44" s="241"/>
      <c r="Y44" s="241"/>
      <c r="Z44" s="270"/>
    </row>
    <row r="45" spans="2:26" ht="16" customHeight="1" x14ac:dyDescent="0.2">
      <c r="B45" s="269"/>
      <c r="C45" s="241"/>
      <c r="D45" s="241"/>
      <c r="E45" s="241"/>
      <c r="F45" s="241"/>
      <c r="G45" s="241"/>
      <c r="H45" s="241"/>
      <c r="I45" s="241"/>
      <c r="J45" s="241"/>
      <c r="K45" s="241"/>
      <c r="L45" s="241"/>
      <c r="M45" s="241"/>
      <c r="N45" s="261"/>
      <c r="O45" s="241"/>
      <c r="P45" s="241"/>
      <c r="Q45" s="241"/>
      <c r="R45" s="241"/>
      <c r="S45" s="241"/>
      <c r="T45" s="241"/>
      <c r="U45" s="241"/>
      <c r="V45" s="241"/>
      <c r="W45" s="241"/>
      <c r="X45" s="241"/>
      <c r="Y45" s="241"/>
      <c r="Z45" s="270"/>
    </row>
    <row r="46" spans="2:26" ht="16" customHeight="1" x14ac:dyDescent="0.2">
      <c r="B46" s="271" t="s">
        <v>194</v>
      </c>
      <c r="C46" s="243"/>
      <c r="D46" s="242" t="s">
        <v>195</v>
      </c>
      <c r="E46" s="243"/>
      <c r="F46" s="242" t="s">
        <v>196</v>
      </c>
      <c r="G46" s="243"/>
      <c r="H46" s="242" t="s">
        <v>194</v>
      </c>
      <c r="I46" s="243"/>
      <c r="J46" s="242" t="s">
        <v>195</v>
      </c>
      <c r="K46" s="243"/>
      <c r="L46" s="242" t="s">
        <v>196</v>
      </c>
      <c r="M46" s="243"/>
      <c r="N46" s="261"/>
      <c r="O46" s="253" t="s">
        <v>197</v>
      </c>
      <c r="P46" s="254"/>
      <c r="Q46" s="253" t="s">
        <v>198</v>
      </c>
      <c r="R46" s="254"/>
      <c r="S46" s="253" t="s">
        <v>199</v>
      </c>
      <c r="T46" s="254"/>
      <c r="U46" s="242" t="s">
        <v>194</v>
      </c>
      <c r="V46" s="243"/>
      <c r="W46" s="242" t="s">
        <v>195</v>
      </c>
      <c r="X46" s="243"/>
      <c r="Y46" s="242" t="s">
        <v>196</v>
      </c>
      <c r="Z46" s="272"/>
    </row>
    <row r="47" spans="2:26" ht="16" customHeight="1" x14ac:dyDescent="0.2">
      <c r="B47" s="273"/>
      <c r="C47" s="243"/>
      <c r="D47" s="243"/>
      <c r="E47" s="243"/>
      <c r="F47" s="243"/>
      <c r="G47" s="243"/>
      <c r="H47" s="243"/>
      <c r="I47" s="243"/>
      <c r="J47" s="243"/>
      <c r="K47" s="243"/>
      <c r="L47" s="243"/>
      <c r="M47" s="243"/>
      <c r="N47" s="261"/>
      <c r="O47" s="255"/>
      <c r="P47" s="256"/>
      <c r="Q47" s="255"/>
      <c r="R47" s="256"/>
      <c r="S47" s="255"/>
      <c r="T47" s="256"/>
      <c r="U47" s="243"/>
      <c r="V47" s="243"/>
      <c r="W47" s="243"/>
      <c r="X47" s="243"/>
      <c r="Y47" s="243"/>
      <c r="Z47" s="272"/>
    </row>
    <row r="48" spans="2:26" ht="16" customHeight="1" x14ac:dyDescent="0.2">
      <c r="B48" s="274">
        <f>B42*(1-'Basic Use Calculations'!W32)</f>
        <v>36.147029575115944</v>
      </c>
      <c r="C48" s="245"/>
      <c r="D48" s="245">
        <f>B42*(1-'Basic Use Calculations'!X32)</f>
        <v>21.85099634635294</v>
      </c>
      <c r="E48" s="245"/>
      <c r="F48" s="245">
        <f>B42*(1-'Basic Use Calculations'!Y32)</f>
        <v>7.5549631175899368</v>
      </c>
      <c r="G48" s="245"/>
      <c r="H48" s="246">
        <f>H42*(1-'Basic Use Calculations'!W32)</f>
        <v>338.44338955694394</v>
      </c>
      <c r="I48" s="246"/>
      <c r="J48" s="246">
        <f>H42*(1-'Basic Use Calculations'!X32)</f>
        <v>204.59012415634615</v>
      </c>
      <c r="K48" s="246"/>
      <c r="L48" s="246">
        <f>H42*(1-'Basic Use Calculations'!Y32)</f>
        <v>70.736858755748344</v>
      </c>
      <c r="M48" s="246"/>
      <c r="N48" s="261"/>
      <c r="O48" s="245">
        <f>O42*(1-'Basic Use Calculations'!W32)</f>
        <v>0.42507460208998205</v>
      </c>
      <c r="P48" s="245"/>
      <c r="Q48" s="245">
        <f>O42*(1-'Basic Use Calculations'!X32)</f>
        <v>0.25695897246256189</v>
      </c>
      <c r="R48" s="245"/>
      <c r="S48" s="245">
        <f>O42*(1-'Basic Use Calculations'!Y32)</f>
        <v>8.8843342835141711E-2</v>
      </c>
      <c r="T48" s="245"/>
      <c r="U48" s="246">
        <f>U42*(1-'Basic Use Calculations'!W32)</f>
        <v>582.22233586050015</v>
      </c>
      <c r="V48" s="246"/>
      <c r="W48" s="246">
        <f>U42*(1-'Basic Use Calculations'!X32)</f>
        <v>351.9552860412889</v>
      </c>
      <c r="X48" s="246"/>
      <c r="Y48" s="246">
        <f>U42*(1-'Basic Use Calculations'!Y32)</f>
        <v>121.68823622207773</v>
      </c>
      <c r="Z48" s="275"/>
    </row>
    <row r="49" spans="2:26" ht="16" customHeight="1" x14ac:dyDescent="0.2">
      <c r="B49" s="274"/>
      <c r="C49" s="245"/>
      <c r="D49" s="245"/>
      <c r="E49" s="245"/>
      <c r="F49" s="245"/>
      <c r="G49" s="245"/>
      <c r="H49" s="246"/>
      <c r="I49" s="246"/>
      <c r="J49" s="246"/>
      <c r="K49" s="246"/>
      <c r="L49" s="246"/>
      <c r="M49" s="246"/>
      <c r="N49" s="261"/>
      <c r="O49" s="245"/>
      <c r="P49" s="245"/>
      <c r="Q49" s="245"/>
      <c r="R49" s="245"/>
      <c r="S49" s="245"/>
      <c r="T49" s="245"/>
      <c r="U49" s="246"/>
      <c r="V49" s="246"/>
      <c r="W49" s="246"/>
      <c r="X49" s="246"/>
      <c r="Y49" s="246"/>
      <c r="Z49" s="275"/>
    </row>
    <row r="50" spans="2:26" ht="16" customHeight="1" x14ac:dyDescent="0.2">
      <c r="B50" s="269" t="s">
        <v>202</v>
      </c>
      <c r="C50" s="241"/>
      <c r="D50" s="241"/>
      <c r="E50" s="241"/>
      <c r="F50" s="241"/>
      <c r="G50" s="241"/>
      <c r="H50" s="241" t="s">
        <v>210</v>
      </c>
      <c r="I50" s="241"/>
      <c r="J50" s="241"/>
      <c r="K50" s="241"/>
      <c r="L50" s="241"/>
      <c r="M50" s="241"/>
      <c r="N50" s="261"/>
      <c r="O50" s="241" t="s">
        <v>204</v>
      </c>
      <c r="P50" s="241"/>
      <c r="Q50" s="241"/>
      <c r="R50" s="241"/>
      <c r="S50" s="241"/>
      <c r="T50" s="241"/>
      <c r="U50" s="241" t="s">
        <v>214</v>
      </c>
      <c r="V50" s="241"/>
      <c r="W50" s="241"/>
      <c r="X50" s="241"/>
      <c r="Y50" s="241"/>
      <c r="Z50" s="270"/>
    </row>
    <row r="51" spans="2:26" ht="16" customHeight="1" x14ac:dyDescent="0.2">
      <c r="B51" s="269"/>
      <c r="C51" s="241"/>
      <c r="D51" s="241"/>
      <c r="E51" s="241"/>
      <c r="F51" s="241"/>
      <c r="G51" s="241"/>
      <c r="H51" s="241"/>
      <c r="I51" s="241"/>
      <c r="J51" s="241"/>
      <c r="K51" s="241"/>
      <c r="L51" s="241"/>
      <c r="M51" s="241"/>
      <c r="N51" s="261"/>
      <c r="O51" s="241"/>
      <c r="P51" s="241"/>
      <c r="Q51" s="241"/>
      <c r="R51" s="241"/>
      <c r="S51" s="241"/>
      <c r="T51" s="241"/>
      <c r="U51" s="241"/>
      <c r="V51" s="241"/>
      <c r="W51" s="241"/>
      <c r="X51" s="241"/>
      <c r="Y51" s="241"/>
      <c r="Z51" s="270"/>
    </row>
    <row r="52" spans="2:26" ht="16" customHeight="1" x14ac:dyDescent="0.2">
      <c r="B52" s="271" t="s">
        <v>194</v>
      </c>
      <c r="C52" s="243"/>
      <c r="D52" s="242" t="s">
        <v>195</v>
      </c>
      <c r="E52" s="243"/>
      <c r="F52" s="242" t="s">
        <v>196</v>
      </c>
      <c r="G52" s="243"/>
      <c r="H52" s="242" t="s">
        <v>194</v>
      </c>
      <c r="I52" s="243"/>
      <c r="J52" s="242" t="s">
        <v>195</v>
      </c>
      <c r="K52" s="243"/>
      <c r="L52" s="242" t="s">
        <v>196</v>
      </c>
      <c r="M52" s="243"/>
      <c r="N52" s="261"/>
      <c r="O52" s="253" t="s">
        <v>197</v>
      </c>
      <c r="P52" s="254"/>
      <c r="Q52" s="253" t="s">
        <v>198</v>
      </c>
      <c r="R52" s="254"/>
      <c r="S52" s="253" t="s">
        <v>199</v>
      </c>
      <c r="T52" s="254"/>
      <c r="U52" s="242" t="s">
        <v>194</v>
      </c>
      <c r="V52" s="243"/>
      <c r="W52" s="242" t="s">
        <v>195</v>
      </c>
      <c r="X52" s="243"/>
      <c r="Y52" s="242" t="s">
        <v>196</v>
      </c>
      <c r="Z52" s="272"/>
    </row>
    <row r="53" spans="2:26" ht="16" customHeight="1" x14ac:dyDescent="0.2">
      <c r="B53" s="273"/>
      <c r="C53" s="243"/>
      <c r="D53" s="243"/>
      <c r="E53" s="243"/>
      <c r="F53" s="243"/>
      <c r="G53" s="243"/>
      <c r="H53" s="243"/>
      <c r="I53" s="243"/>
      <c r="J53" s="243"/>
      <c r="K53" s="243"/>
      <c r="L53" s="243"/>
      <c r="M53" s="243"/>
      <c r="N53" s="261"/>
      <c r="O53" s="255"/>
      <c r="P53" s="256"/>
      <c r="Q53" s="255"/>
      <c r="R53" s="256"/>
      <c r="S53" s="255"/>
      <c r="T53" s="256"/>
      <c r="U53" s="243"/>
      <c r="V53" s="243"/>
      <c r="W53" s="243"/>
      <c r="X53" s="243"/>
      <c r="Y53" s="243"/>
      <c r="Z53" s="272"/>
    </row>
    <row r="54" spans="2:26" ht="16" customHeight="1" x14ac:dyDescent="0.2">
      <c r="B54" s="274">
        <f>D42*(1-'Basic Use Calculations'!W32)</f>
        <v>120.62474559718213</v>
      </c>
      <c r="C54" s="245"/>
      <c r="D54" s="245">
        <f>D42*(1-'Basic Use Calculations'!X32)</f>
        <v>72.918049043185448</v>
      </c>
      <c r="E54" s="245"/>
      <c r="F54" s="245">
        <f>D42*(1-'Basic Use Calculations'!Y32)</f>
        <v>25.211352489188787</v>
      </c>
      <c r="G54" s="245"/>
      <c r="H54" s="246">
        <f>J42*(1-'Basic Use Calculations'!X32)</f>
        <v>374.93684936034407</v>
      </c>
      <c r="I54" s="246"/>
      <c r="J54" s="246">
        <f>J42*(1-'Basic Use Calculations'!X32)</f>
        <v>374.93684936034407</v>
      </c>
      <c r="K54" s="246"/>
      <c r="L54" s="246">
        <f>J42*(1-'Basic Use Calculations'!Y32)</f>
        <v>129.63409189419212</v>
      </c>
      <c r="M54" s="246"/>
      <c r="N54" s="261"/>
      <c r="O54" s="245">
        <f>Q42*(1-'Basic Use Calculations'!W32)</f>
        <v>60.312372798591063</v>
      </c>
      <c r="P54" s="245"/>
      <c r="Q54" s="245">
        <f>Q42*(1-'Basic Use Calculations'!X32)</f>
        <v>36.459024521592724</v>
      </c>
      <c r="R54" s="245"/>
      <c r="S54" s="245">
        <f>Q42*(1-'Basic Use Calculations'!Y32)</f>
        <v>12.605676244594394</v>
      </c>
      <c r="T54" s="245"/>
      <c r="U54" s="246">
        <f>W42*(1-'Basic Use Calculations'!W32)</f>
        <v>1130.1635886591087</v>
      </c>
      <c r="V54" s="246"/>
      <c r="W54" s="246">
        <f>W42*(1-'Basic Use Calculations'!X32)</f>
        <v>683.18754644148646</v>
      </c>
      <c r="X54" s="246"/>
      <c r="Y54" s="246">
        <f>W42*(1-'Basic Use Calculations'!Y32)</f>
        <v>236.21150422386435</v>
      </c>
      <c r="Z54" s="275"/>
    </row>
    <row r="55" spans="2:26" ht="16" customHeight="1" x14ac:dyDescent="0.2">
      <c r="B55" s="274"/>
      <c r="C55" s="245"/>
      <c r="D55" s="245"/>
      <c r="E55" s="245"/>
      <c r="F55" s="245"/>
      <c r="G55" s="245"/>
      <c r="H55" s="246"/>
      <c r="I55" s="246"/>
      <c r="J55" s="246"/>
      <c r="K55" s="246"/>
      <c r="L55" s="246"/>
      <c r="M55" s="246"/>
      <c r="N55" s="261"/>
      <c r="O55" s="245"/>
      <c r="P55" s="245"/>
      <c r="Q55" s="245"/>
      <c r="R55" s="245"/>
      <c r="S55" s="245"/>
      <c r="T55" s="245"/>
      <c r="U55" s="246"/>
      <c r="V55" s="246"/>
      <c r="W55" s="246"/>
      <c r="X55" s="246"/>
      <c r="Y55" s="246"/>
      <c r="Z55" s="275"/>
    </row>
    <row r="56" spans="2:26" ht="16" customHeight="1" x14ac:dyDescent="0.2">
      <c r="B56" s="269" t="s">
        <v>203</v>
      </c>
      <c r="C56" s="241"/>
      <c r="D56" s="241"/>
      <c r="E56" s="241"/>
      <c r="F56" s="241"/>
      <c r="G56" s="241"/>
      <c r="H56" s="241" t="s">
        <v>211</v>
      </c>
      <c r="I56" s="241"/>
      <c r="J56" s="241"/>
      <c r="K56" s="241"/>
      <c r="L56" s="241"/>
      <c r="M56" s="241"/>
      <c r="N56" s="261"/>
      <c r="O56" s="241" t="s">
        <v>205</v>
      </c>
      <c r="P56" s="241"/>
      <c r="Q56" s="241"/>
      <c r="R56" s="241"/>
      <c r="S56" s="241"/>
      <c r="T56" s="241"/>
      <c r="U56" s="241" t="s">
        <v>215</v>
      </c>
      <c r="V56" s="241"/>
      <c r="W56" s="241"/>
      <c r="X56" s="241"/>
      <c r="Y56" s="241"/>
      <c r="Z56" s="270"/>
    </row>
    <row r="57" spans="2:26" ht="16" customHeight="1" x14ac:dyDescent="0.2">
      <c r="B57" s="269"/>
      <c r="C57" s="241"/>
      <c r="D57" s="241"/>
      <c r="E57" s="241"/>
      <c r="F57" s="241"/>
      <c r="G57" s="241"/>
      <c r="H57" s="241"/>
      <c r="I57" s="241"/>
      <c r="J57" s="241"/>
      <c r="K57" s="241"/>
      <c r="L57" s="241"/>
      <c r="M57" s="241"/>
      <c r="N57" s="261"/>
      <c r="O57" s="241"/>
      <c r="P57" s="241"/>
      <c r="Q57" s="241"/>
      <c r="R57" s="241"/>
      <c r="S57" s="241"/>
      <c r="T57" s="241"/>
      <c r="U57" s="241"/>
      <c r="V57" s="241"/>
      <c r="W57" s="241"/>
      <c r="X57" s="241"/>
      <c r="Y57" s="241"/>
      <c r="Z57" s="270"/>
    </row>
    <row r="58" spans="2:26" ht="16" customHeight="1" x14ac:dyDescent="0.2">
      <c r="B58" s="271" t="s">
        <v>194</v>
      </c>
      <c r="C58" s="243"/>
      <c r="D58" s="242" t="s">
        <v>195</v>
      </c>
      <c r="E58" s="243"/>
      <c r="F58" s="242" t="s">
        <v>196</v>
      </c>
      <c r="G58" s="243"/>
      <c r="H58" s="242" t="s">
        <v>194</v>
      </c>
      <c r="I58" s="243"/>
      <c r="J58" s="242" t="s">
        <v>195</v>
      </c>
      <c r="K58" s="243"/>
      <c r="L58" s="242" t="s">
        <v>196</v>
      </c>
      <c r="M58" s="243"/>
      <c r="N58" s="261"/>
      <c r="O58" s="253" t="s">
        <v>197</v>
      </c>
      <c r="P58" s="254"/>
      <c r="Q58" s="253" t="s">
        <v>198</v>
      </c>
      <c r="R58" s="254"/>
      <c r="S58" s="253" t="s">
        <v>199</v>
      </c>
      <c r="T58" s="254"/>
      <c r="U58" s="242" t="s">
        <v>194</v>
      </c>
      <c r="V58" s="243"/>
      <c r="W58" s="242" t="s">
        <v>195</v>
      </c>
      <c r="X58" s="243"/>
      <c r="Y58" s="242" t="s">
        <v>196</v>
      </c>
      <c r="Z58" s="272"/>
    </row>
    <row r="59" spans="2:26" ht="16" customHeight="1" x14ac:dyDescent="0.2">
      <c r="B59" s="273"/>
      <c r="C59" s="243"/>
      <c r="D59" s="243"/>
      <c r="E59" s="243"/>
      <c r="F59" s="243"/>
      <c r="G59" s="243"/>
      <c r="H59" s="243"/>
      <c r="I59" s="243"/>
      <c r="J59" s="243"/>
      <c r="K59" s="243"/>
      <c r="L59" s="243"/>
      <c r="M59" s="243"/>
      <c r="N59" s="261"/>
      <c r="O59" s="255"/>
      <c r="P59" s="256"/>
      <c r="Q59" s="255"/>
      <c r="R59" s="256"/>
      <c r="S59" s="255"/>
      <c r="T59" s="256"/>
      <c r="U59" s="243"/>
      <c r="V59" s="243"/>
      <c r="W59" s="243"/>
      <c r="X59" s="243"/>
      <c r="Y59" s="243"/>
      <c r="Z59" s="272"/>
    </row>
    <row r="60" spans="2:26" ht="16" customHeight="1" x14ac:dyDescent="0.2">
      <c r="B60" s="274">
        <f>F42*(1-'Basic Use Calculations'!W32)</f>
        <v>205.10246161924829</v>
      </c>
      <c r="C60" s="245"/>
      <c r="D60" s="245">
        <f>F42*(1-'Basic Use Calculations'!X32)</f>
        <v>123.98510174001797</v>
      </c>
      <c r="E60" s="245"/>
      <c r="F60" s="245">
        <f>F42*(1-'Basic Use Calculations'!Y32)</f>
        <v>42.867741860787632</v>
      </c>
      <c r="G60" s="245"/>
      <c r="H60" s="246">
        <f>L42*(1-'Basic Use Calculations'!W32)</f>
        <v>902.03582409604792</v>
      </c>
      <c r="I60" s="246"/>
      <c r="J60" s="246">
        <f>L42*(1-'Basic Use Calculations'!X32)</f>
        <v>545.28357456434185</v>
      </c>
      <c r="K60" s="246"/>
      <c r="L60" s="246">
        <f>L42*(1-'Basic Use Calculations'!Y32)</f>
        <v>188.53132503263586</v>
      </c>
      <c r="M60" s="246"/>
      <c r="N60" s="261"/>
      <c r="O60" s="245">
        <f>S42*(1-'Basic Use Calculations'!W32)</f>
        <v>120.19967099509213</v>
      </c>
      <c r="P60" s="245"/>
      <c r="Q60" s="245">
        <f>S42*(1-'Basic Use Calculations'!X32)</f>
        <v>72.661090070722892</v>
      </c>
      <c r="R60" s="245"/>
      <c r="S60" s="245">
        <f>S42*(1-'Basic Use Calculations'!Y32)</f>
        <v>25.122509146353643</v>
      </c>
      <c r="T60" s="245"/>
      <c r="U60" s="246">
        <f>Y42*(1-'Basic Use Calculations'!W32)</f>
        <v>1678.1048414577169</v>
      </c>
      <c r="V60" s="246"/>
      <c r="W60" s="246">
        <f>Y42*(1-'Basic Use Calculations'!X32)</f>
        <v>1014.4198068416839</v>
      </c>
      <c r="X60" s="246"/>
      <c r="Y60" s="246">
        <f>Y42*(1-'Basic Use Calculations'!Y32)</f>
        <v>350.73477222565094</v>
      </c>
      <c r="Z60" s="275"/>
    </row>
    <row r="61" spans="2:26" ht="16" customHeight="1" x14ac:dyDescent="0.2">
      <c r="B61" s="274"/>
      <c r="C61" s="245"/>
      <c r="D61" s="245"/>
      <c r="E61" s="245"/>
      <c r="F61" s="245"/>
      <c r="G61" s="245"/>
      <c r="H61" s="246"/>
      <c r="I61" s="246"/>
      <c r="J61" s="246"/>
      <c r="K61" s="246"/>
      <c r="L61" s="246"/>
      <c r="M61" s="246"/>
      <c r="N61" s="261"/>
      <c r="O61" s="245"/>
      <c r="P61" s="245"/>
      <c r="Q61" s="245"/>
      <c r="R61" s="245"/>
      <c r="S61" s="245"/>
      <c r="T61" s="245"/>
      <c r="U61" s="246"/>
      <c r="V61" s="246"/>
      <c r="W61" s="246"/>
      <c r="X61" s="246"/>
      <c r="Y61" s="246"/>
      <c r="Z61" s="275"/>
    </row>
    <row r="62" spans="2:26" ht="16" customHeight="1" x14ac:dyDescent="0.2">
      <c r="B62" s="276" t="s">
        <v>216</v>
      </c>
      <c r="C62" s="244"/>
      <c r="D62" s="244"/>
      <c r="E62" s="244"/>
      <c r="F62" s="244"/>
      <c r="G62" s="244"/>
      <c r="H62" s="244" t="s">
        <v>217</v>
      </c>
      <c r="I62" s="244"/>
      <c r="J62" s="244"/>
      <c r="K62" s="244"/>
      <c r="L62" s="244"/>
      <c r="M62" s="244"/>
      <c r="N62" s="261"/>
      <c r="O62" s="244" t="s">
        <v>218</v>
      </c>
      <c r="P62" s="244"/>
      <c r="Q62" s="244"/>
      <c r="R62" s="244"/>
      <c r="S62" s="244"/>
      <c r="T62" s="244"/>
      <c r="U62" s="244" t="s">
        <v>219</v>
      </c>
      <c r="V62" s="244"/>
      <c r="W62" s="244"/>
      <c r="X62" s="244"/>
      <c r="Y62" s="244"/>
      <c r="Z62" s="277"/>
    </row>
    <row r="63" spans="2:26" ht="16" customHeight="1" x14ac:dyDescent="0.2">
      <c r="B63" s="276"/>
      <c r="C63" s="244"/>
      <c r="D63" s="244"/>
      <c r="E63" s="244"/>
      <c r="F63" s="244"/>
      <c r="G63" s="244"/>
      <c r="H63" s="244"/>
      <c r="I63" s="244"/>
      <c r="J63" s="244"/>
      <c r="K63" s="244"/>
      <c r="L63" s="244"/>
      <c r="M63" s="244"/>
      <c r="N63" s="261"/>
      <c r="O63" s="244"/>
      <c r="P63" s="244"/>
      <c r="Q63" s="244"/>
      <c r="R63" s="244"/>
      <c r="S63" s="244"/>
      <c r="T63" s="244"/>
      <c r="U63" s="244"/>
      <c r="V63" s="244"/>
      <c r="W63" s="244"/>
      <c r="X63" s="244"/>
      <c r="Y63" s="244"/>
      <c r="Z63" s="277"/>
    </row>
    <row r="64" spans="2:26" ht="16" customHeight="1" x14ac:dyDescent="0.2">
      <c r="B64" s="310">
        <f>SUM(B48,D48,F48,B54,D54,F54,B60,F60,F60)/9</f>
        <v>63.905009056604314</v>
      </c>
      <c r="C64" s="304"/>
      <c r="D64" s="304"/>
      <c r="E64" s="304"/>
      <c r="F64" s="304"/>
      <c r="G64" s="304"/>
      <c r="H64" s="305">
        <f>SUM(H48:M49,H54:M55,H60:M61)/9</f>
        <v>347.68098741966048</v>
      </c>
      <c r="I64" s="305"/>
      <c r="J64" s="305"/>
      <c r="K64" s="305"/>
      <c r="L64" s="305"/>
      <c r="M64" s="305"/>
      <c r="N64" s="261"/>
      <c r="O64" s="304">
        <f>SUM(O48:T49,O54:T55,O60:T61)/9</f>
        <v>36.459024521592731</v>
      </c>
      <c r="P64" s="304"/>
      <c r="Q64" s="304"/>
      <c r="R64" s="304"/>
      <c r="S64" s="304"/>
      <c r="T64" s="304"/>
      <c r="U64" s="305">
        <f>SUM(U48:Z49,U54:Z55,U60:Z61)/9</f>
        <v>683.18754644148646</v>
      </c>
      <c r="V64" s="305"/>
      <c r="W64" s="305"/>
      <c r="X64" s="305"/>
      <c r="Y64" s="305"/>
      <c r="Z64" s="306"/>
    </row>
    <row r="65" spans="2:26" x14ac:dyDescent="0.2">
      <c r="B65" s="310"/>
      <c r="C65" s="304"/>
      <c r="D65" s="304"/>
      <c r="E65" s="304"/>
      <c r="F65" s="304"/>
      <c r="G65" s="304"/>
      <c r="H65" s="305"/>
      <c r="I65" s="305"/>
      <c r="J65" s="305"/>
      <c r="K65" s="305"/>
      <c r="L65" s="305"/>
      <c r="M65" s="305"/>
      <c r="N65" s="261"/>
      <c r="O65" s="304"/>
      <c r="P65" s="304"/>
      <c r="Q65" s="304"/>
      <c r="R65" s="304"/>
      <c r="S65" s="304"/>
      <c r="T65" s="304"/>
      <c r="U65" s="305"/>
      <c r="V65" s="305"/>
      <c r="W65" s="305"/>
      <c r="X65" s="305"/>
      <c r="Y65" s="305"/>
      <c r="Z65" s="306"/>
    </row>
    <row r="66" spans="2:26" ht="17" thickBot="1" x14ac:dyDescent="0.25">
      <c r="B66" s="311"/>
      <c r="C66" s="307"/>
      <c r="D66" s="307"/>
      <c r="E66" s="307"/>
      <c r="F66" s="307"/>
      <c r="G66" s="307"/>
      <c r="H66" s="308"/>
      <c r="I66" s="308"/>
      <c r="J66" s="308"/>
      <c r="K66" s="308"/>
      <c r="L66" s="308"/>
      <c r="M66" s="308"/>
      <c r="N66" s="278"/>
      <c r="O66" s="307"/>
      <c r="P66" s="307"/>
      <c r="Q66" s="307"/>
      <c r="R66" s="307"/>
      <c r="S66" s="307"/>
      <c r="T66" s="307"/>
      <c r="U66" s="308"/>
      <c r="V66" s="308"/>
      <c r="W66" s="308"/>
      <c r="X66" s="308"/>
      <c r="Y66" s="308"/>
      <c r="Z66" s="309"/>
    </row>
  </sheetData>
  <mergeCells count="148">
    <mergeCell ref="B2:Z6"/>
    <mergeCell ref="B7:Z13"/>
    <mergeCell ref="O28:Z36"/>
    <mergeCell ref="O21:R23"/>
    <mergeCell ref="S21:V23"/>
    <mergeCell ref="W21:Z23"/>
    <mergeCell ref="O24:Z27"/>
    <mergeCell ref="O14:Z17"/>
    <mergeCell ref="B14:M17"/>
    <mergeCell ref="H18:M20"/>
    <mergeCell ref="H21:M23"/>
    <mergeCell ref="H24:M26"/>
    <mergeCell ref="H27:M29"/>
    <mergeCell ref="O18:R20"/>
    <mergeCell ref="S18:V20"/>
    <mergeCell ref="W18:Z20"/>
    <mergeCell ref="B30:G33"/>
    <mergeCell ref="B34:G36"/>
    <mergeCell ref="H30:M33"/>
    <mergeCell ref="H34:M36"/>
    <mergeCell ref="F24:G26"/>
    <mergeCell ref="B24:E26"/>
    <mergeCell ref="F21:G23"/>
    <mergeCell ref="B21:E23"/>
    <mergeCell ref="B18:E20"/>
    <mergeCell ref="F18:G20"/>
    <mergeCell ref="O62:T63"/>
    <mergeCell ref="U62:Z63"/>
    <mergeCell ref="O64:T66"/>
    <mergeCell ref="U64:Z66"/>
    <mergeCell ref="B62:G63"/>
    <mergeCell ref="B64:G66"/>
    <mergeCell ref="H62:M63"/>
    <mergeCell ref="H64:M66"/>
    <mergeCell ref="U56:Z57"/>
    <mergeCell ref="U58:V59"/>
    <mergeCell ref="W58:X59"/>
    <mergeCell ref="Y58:Z59"/>
    <mergeCell ref="U60:V61"/>
    <mergeCell ref="W60:X61"/>
    <mergeCell ref="Y60:Z61"/>
    <mergeCell ref="U50:Z51"/>
    <mergeCell ref="U52:V53"/>
    <mergeCell ref="W52:X53"/>
    <mergeCell ref="Y52:Z53"/>
    <mergeCell ref="U54:V55"/>
    <mergeCell ref="W54:X55"/>
    <mergeCell ref="Y54:Z55"/>
    <mergeCell ref="Y42:Z43"/>
    <mergeCell ref="U44:Z45"/>
    <mergeCell ref="U46:V47"/>
    <mergeCell ref="W46:X47"/>
    <mergeCell ref="Y46:Z47"/>
    <mergeCell ref="U48:V49"/>
    <mergeCell ref="W48:X49"/>
    <mergeCell ref="Y48:Z49"/>
    <mergeCell ref="L58:M59"/>
    <mergeCell ref="H60:I61"/>
    <mergeCell ref="J60:K61"/>
    <mergeCell ref="L60:M61"/>
    <mergeCell ref="U38:Z39"/>
    <mergeCell ref="U40:V41"/>
    <mergeCell ref="W40:X41"/>
    <mergeCell ref="Y40:Z41"/>
    <mergeCell ref="U42:V43"/>
    <mergeCell ref="W42:X43"/>
    <mergeCell ref="H50:M51"/>
    <mergeCell ref="H52:I53"/>
    <mergeCell ref="J52:K53"/>
    <mergeCell ref="L52:M53"/>
    <mergeCell ref="H54:I55"/>
    <mergeCell ref="J54:K55"/>
    <mergeCell ref="L54:M55"/>
    <mergeCell ref="H44:M45"/>
    <mergeCell ref="H46:I47"/>
    <mergeCell ref="J46:K47"/>
    <mergeCell ref="L46:M47"/>
    <mergeCell ref="H48:I49"/>
    <mergeCell ref="J48:K49"/>
    <mergeCell ref="L48:M49"/>
    <mergeCell ref="H38:M39"/>
    <mergeCell ref="H40:I41"/>
    <mergeCell ref="J40:K41"/>
    <mergeCell ref="L40:M41"/>
    <mergeCell ref="H42:I43"/>
    <mergeCell ref="J42:K43"/>
    <mergeCell ref="L42:M43"/>
    <mergeCell ref="B60:C61"/>
    <mergeCell ref="D60:E61"/>
    <mergeCell ref="F60:G61"/>
    <mergeCell ref="O60:P61"/>
    <mergeCell ref="Q60:R61"/>
    <mergeCell ref="S60:T61"/>
    <mergeCell ref="O56:T57"/>
    <mergeCell ref="B58:C59"/>
    <mergeCell ref="D58:E59"/>
    <mergeCell ref="F58:G59"/>
    <mergeCell ref="O58:P59"/>
    <mergeCell ref="Q58:R59"/>
    <mergeCell ref="S58:T59"/>
    <mergeCell ref="H56:M57"/>
    <mergeCell ref="H58:I59"/>
    <mergeCell ref="J58:K59"/>
    <mergeCell ref="S52:T53"/>
    <mergeCell ref="B54:C55"/>
    <mergeCell ref="D54:E55"/>
    <mergeCell ref="F54:G55"/>
    <mergeCell ref="O54:P55"/>
    <mergeCell ref="Q54:R55"/>
    <mergeCell ref="S54:T55"/>
    <mergeCell ref="O44:T45"/>
    <mergeCell ref="O46:P47"/>
    <mergeCell ref="Q46:R47"/>
    <mergeCell ref="S46:T47"/>
    <mergeCell ref="O48:P49"/>
    <mergeCell ref="Q48:R49"/>
    <mergeCell ref="S48:T49"/>
    <mergeCell ref="B44:G45"/>
    <mergeCell ref="B46:C47"/>
    <mergeCell ref="D46:E47"/>
    <mergeCell ref="F46:G47"/>
    <mergeCell ref="B48:C49"/>
    <mergeCell ref="D48:E49"/>
    <mergeCell ref="F48:G49"/>
    <mergeCell ref="B42:C43"/>
    <mergeCell ref="D42:E43"/>
    <mergeCell ref="F42:G43"/>
    <mergeCell ref="O38:T39"/>
    <mergeCell ref="O40:P41"/>
    <mergeCell ref="Q40:R41"/>
    <mergeCell ref="S40:T41"/>
    <mergeCell ref="O42:P43"/>
    <mergeCell ref="Q42:R43"/>
    <mergeCell ref="S42:T43"/>
    <mergeCell ref="B38:G39"/>
    <mergeCell ref="B40:C41"/>
    <mergeCell ref="D40:E41"/>
    <mergeCell ref="O50:T51"/>
    <mergeCell ref="O52:P53"/>
    <mergeCell ref="Q52:R53"/>
    <mergeCell ref="B52:C53"/>
    <mergeCell ref="D52:E53"/>
    <mergeCell ref="F52:G53"/>
    <mergeCell ref="B56:G57"/>
    <mergeCell ref="B50:G51"/>
    <mergeCell ref="F27:G29"/>
    <mergeCell ref="B27:E29"/>
    <mergeCell ref="F40:G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F255B-D022-3949-993C-95784F07B8E4}">
  <dimension ref="A1:BS1003"/>
  <sheetViews>
    <sheetView topLeftCell="AI5" zoomScale="102" workbookViewId="0">
      <selection activeCell="BL12" sqref="BL12"/>
    </sheetView>
  </sheetViews>
  <sheetFormatPr baseColWidth="10" defaultRowHeight="16" x14ac:dyDescent="0.2"/>
  <cols>
    <col min="1" max="1" width="27.83203125" bestFit="1" customWidth="1"/>
    <col min="3" max="5" width="25.83203125" customWidth="1"/>
    <col min="6" max="10" width="27" customWidth="1"/>
    <col min="11" max="12" width="25.33203125" bestFit="1" customWidth="1"/>
    <col min="13" max="13" width="32.6640625" bestFit="1" customWidth="1"/>
    <col min="14" max="14" width="33.1640625" bestFit="1" customWidth="1"/>
    <col min="15" max="15" width="26.33203125" bestFit="1" customWidth="1"/>
    <col min="16" max="16" width="40.5" bestFit="1" customWidth="1"/>
    <col min="17" max="17" width="41" bestFit="1" customWidth="1"/>
    <col min="18" max="18" width="35.83203125" bestFit="1" customWidth="1"/>
    <col min="20" max="20" width="27" bestFit="1" customWidth="1"/>
    <col min="21" max="22" width="25.33203125" bestFit="1" customWidth="1"/>
    <col min="23" max="23" width="32.6640625" bestFit="1" customWidth="1"/>
    <col min="24" max="24" width="33.1640625" bestFit="1" customWidth="1"/>
    <col min="25" max="25" width="26.33203125" bestFit="1" customWidth="1"/>
    <col min="26" max="26" width="40.5" bestFit="1" customWidth="1"/>
    <col min="27" max="27" width="41" bestFit="1" customWidth="1"/>
    <col min="28" max="28" width="35.83203125" bestFit="1" customWidth="1"/>
    <col min="52" max="52" width="12.83203125" bestFit="1" customWidth="1"/>
    <col min="53" max="53" width="25.33203125" bestFit="1" customWidth="1"/>
    <col min="63" max="63" width="27" hidden="1" customWidth="1"/>
    <col min="64" max="65" width="25.33203125" hidden="1" customWidth="1"/>
    <col min="66" max="66" width="32.6640625" hidden="1" customWidth="1"/>
    <col min="67" max="67" width="33.1640625" hidden="1" customWidth="1"/>
    <col min="68" max="68" width="26.33203125" hidden="1" customWidth="1"/>
    <col min="69" max="69" width="40.5" hidden="1" customWidth="1"/>
    <col min="70" max="70" width="41" hidden="1" customWidth="1"/>
    <col min="71" max="71" width="35.83203125" hidden="1" customWidth="1"/>
  </cols>
  <sheetData>
    <row r="1" spans="1:71" ht="17" thickBot="1" x14ac:dyDescent="0.25">
      <c r="A1" s="1" t="s">
        <v>130</v>
      </c>
      <c r="C1" s="198" t="s">
        <v>124</v>
      </c>
      <c r="D1" s="197"/>
      <c r="E1" s="197"/>
      <c r="F1" s="197"/>
      <c r="G1" s="197"/>
      <c r="H1" s="197"/>
      <c r="I1" s="197"/>
      <c r="J1" s="199"/>
      <c r="K1" s="198" t="s">
        <v>125</v>
      </c>
      <c r="L1" s="197"/>
      <c r="M1" s="197"/>
      <c r="N1" s="197"/>
      <c r="O1" s="197"/>
      <c r="P1" s="197"/>
      <c r="Q1" s="197"/>
      <c r="R1" s="199"/>
      <c r="T1" s="198" t="s">
        <v>126</v>
      </c>
      <c r="U1" s="197"/>
      <c r="V1" s="197"/>
      <c r="W1" s="197"/>
      <c r="X1" s="197"/>
      <c r="Y1" s="197"/>
      <c r="Z1" s="197"/>
      <c r="AA1" s="197"/>
      <c r="AB1" s="199"/>
      <c r="AD1" s="187" t="s">
        <v>127</v>
      </c>
      <c r="AE1" s="187"/>
      <c r="AF1" s="187"/>
      <c r="AG1" s="187"/>
      <c r="AH1" s="187"/>
      <c r="AI1" s="187"/>
      <c r="AJ1" s="187"/>
      <c r="AK1" s="187"/>
      <c r="AL1" s="187"/>
      <c r="AM1" s="187"/>
      <c r="AO1" s="187" t="s">
        <v>128</v>
      </c>
      <c r="AP1" s="187"/>
      <c r="AQ1" s="187"/>
      <c r="AR1" s="187"/>
      <c r="AS1" s="187"/>
      <c r="AT1" s="187"/>
      <c r="AU1" s="187"/>
      <c r="AV1" s="187"/>
      <c r="AW1" s="187"/>
      <c r="AX1" s="187"/>
      <c r="AZ1" s="187" t="s">
        <v>129</v>
      </c>
      <c r="BA1" s="187"/>
      <c r="BB1" s="187"/>
      <c r="BC1" s="187"/>
      <c r="BD1" s="187"/>
      <c r="BE1" s="187"/>
      <c r="BF1" s="187"/>
      <c r="BG1" s="187"/>
      <c r="BH1" s="187"/>
      <c r="BI1" s="187"/>
    </row>
    <row r="2" spans="1:71" ht="17" thickBot="1" x14ac:dyDescent="0.25">
      <c r="A2" s="217" t="s">
        <v>131</v>
      </c>
      <c r="B2" s="194"/>
      <c r="C2" s="203" t="s">
        <v>180</v>
      </c>
      <c r="D2" s="204" t="s">
        <v>181</v>
      </c>
      <c r="E2" s="204" t="s">
        <v>182</v>
      </c>
      <c r="F2" s="204" t="s">
        <v>183</v>
      </c>
      <c r="G2" s="204" t="s">
        <v>184</v>
      </c>
      <c r="H2" s="204" t="s">
        <v>185</v>
      </c>
      <c r="I2" s="204" t="s">
        <v>186</v>
      </c>
      <c r="J2" s="205" t="s">
        <v>187</v>
      </c>
      <c r="K2" s="203" t="s">
        <v>159</v>
      </c>
      <c r="L2" s="204" t="s">
        <v>161</v>
      </c>
      <c r="M2" s="204" t="s">
        <v>163</v>
      </c>
      <c r="N2" s="204" t="s">
        <v>165</v>
      </c>
      <c r="O2" s="204" t="s">
        <v>167</v>
      </c>
      <c r="P2" s="204" t="s">
        <v>169</v>
      </c>
      <c r="Q2" s="204" t="s">
        <v>171</v>
      </c>
      <c r="R2" s="205" t="s">
        <v>173</v>
      </c>
      <c r="T2" s="212"/>
      <c r="U2" s="210" t="s">
        <v>159</v>
      </c>
      <c r="V2" s="209" t="s">
        <v>161</v>
      </c>
      <c r="W2" s="209" t="s">
        <v>163</v>
      </c>
      <c r="X2" s="209" t="s">
        <v>165</v>
      </c>
      <c r="Y2" s="209" t="s">
        <v>167</v>
      </c>
      <c r="Z2" s="209" t="s">
        <v>169</v>
      </c>
      <c r="AA2" s="209" t="s">
        <v>171</v>
      </c>
      <c r="AB2" s="211" t="s">
        <v>173</v>
      </c>
      <c r="BK2" s="198" t="str">
        <f>"Correlations - Column "&amp;$AZ$5&amp;" sorted"</f>
        <v>Correlations - Column 1 sorted</v>
      </c>
      <c r="BL2" s="197"/>
      <c r="BM2" s="197"/>
      <c r="BN2" s="197"/>
      <c r="BO2" s="197"/>
      <c r="BP2" s="197"/>
      <c r="BQ2" s="197"/>
      <c r="BR2" s="197"/>
      <c r="BS2" s="199"/>
    </row>
    <row r="3" spans="1:71" ht="17" thickBot="1" x14ac:dyDescent="0.25">
      <c r="A3" s="217" t="s">
        <v>126</v>
      </c>
      <c r="B3" s="196" t="s">
        <v>3</v>
      </c>
      <c r="C3" s="193" t="s">
        <v>160</v>
      </c>
      <c r="D3" s="190" t="s">
        <v>162</v>
      </c>
      <c r="E3" s="190" t="s">
        <v>164</v>
      </c>
      <c r="F3" s="190" t="s">
        <v>166</v>
      </c>
      <c r="G3" s="190" t="s">
        <v>168</v>
      </c>
      <c r="H3" s="190" t="s">
        <v>170</v>
      </c>
      <c r="I3" s="190" t="s">
        <v>172</v>
      </c>
      <c r="J3" s="202" t="s">
        <v>174</v>
      </c>
      <c r="K3" s="206" t="s">
        <v>111</v>
      </c>
      <c r="L3" s="207" t="s">
        <v>112</v>
      </c>
      <c r="M3" s="207" t="s">
        <v>113</v>
      </c>
      <c r="N3" s="207" t="s">
        <v>115</v>
      </c>
      <c r="O3" s="207" t="s">
        <v>175</v>
      </c>
      <c r="P3" s="207" t="s">
        <v>176</v>
      </c>
      <c r="Q3" s="207" t="s">
        <v>177</v>
      </c>
      <c r="R3" s="208" t="s">
        <v>178</v>
      </c>
      <c r="T3" s="213"/>
      <c r="U3" s="206" t="s">
        <v>111</v>
      </c>
      <c r="V3" s="207" t="s">
        <v>112</v>
      </c>
      <c r="W3" s="207" t="s">
        <v>113</v>
      </c>
      <c r="X3" s="207" t="s">
        <v>115</v>
      </c>
      <c r="Y3" s="207" t="s">
        <v>175</v>
      </c>
      <c r="Z3" s="207" t="s">
        <v>176</v>
      </c>
      <c r="AA3" s="207" t="s">
        <v>177</v>
      </c>
      <c r="AB3" s="208" t="s">
        <v>178</v>
      </c>
      <c r="AZ3" t="s">
        <v>153</v>
      </c>
      <c r="BA3" s="229" t="s">
        <v>159</v>
      </c>
      <c r="BK3" s="212"/>
      <c r="BL3" s="210" t="s">
        <v>159</v>
      </c>
      <c r="BM3" s="209" t="s">
        <v>161</v>
      </c>
      <c r="BN3" s="209" t="s">
        <v>163</v>
      </c>
      <c r="BO3" s="209" t="s">
        <v>165</v>
      </c>
      <c r="BP3" s="209" t="s">
        <v>167</v>
      </c>
      <c r="BQ3" s="209" t="s">
        <v>169</v>
      </c>
      <c r="BR3" s="209" t="s">
        <v>171</v>
      </c>
      <c r="BS3" s="211" t="s">
        <v>173</v>
      </c>
    </row>
    <row r="4" spans="1:71" ht="17" thickBot="1" x14ac:dyDescent="0.25">
      <c r="A4" s="217" t="s">
        <v>132</v>
      </c>
      <c r="B4" s="194">
        <v>1</v>
      </c>
      <c r="C4" s="191">
        <v>0</v>
      </c>
      <c r="D4" s="189">
        <v>0</v>
      </c>
      <c r="E4" s="189">
        <v>0</v>
      </c>
      <c r="F4" s="189">
        <v>0</v>
      </c>
      <c r="G4" s="189">
        <v>4800.1678492652009</v>
      </c>
      <c r="H4" s="189">
        <v>1385.5710091336584</v>
      </c>
      <c r="I4" s="189">
        <v>7277.3060531378951</v>
      </c>
      <c r="J4" s="200">
        <v>0.92572194086536774</v>
      </c>
      <c r="K4" s="191">
        <v>0</v>
      </c>
      <c r="L4" s="189">
        <v>0</v>
      </c>
      <c r="M4" s="189">
        <v>0</v>
      </c>
      <c r="N4" s="189">
        <v>0</v>
      </c>
      <c r="O4" s="189">
        <v>4800.1678492652009</v>
      </c>
      <c r="P4" s="189">
        <v>1385.5710091336584</v>
      </c>
      <c r="Q4" s="189">
        <v>7277.3060531378951</v>
      </c>
      <c r="R4" s="200">
        <v>0.92572194086536774</v>
      </c>
      <c r="T4" s="214" t="s">
        <v>135</v>
      </c>
      <c r="U4" s="191">
        <f>_xlfn.AGGREGATE(1,6,K$4:K$1003)</f>
        <v>0.02</v>
      </c>
      <c r="V4" s="189">
        <f>_xlfn.AGGREGATE(1,6,L$4:L$1003)</f>
        <v>0.01</v>
      </c>
      <c r="W4" s="189">
        <f>_xlfn.AGGREGATE(1,6,M$4:M$1003)</f>
        <v>1.998</v>
      </c>
      <c r="X4" s="189">
        <f>_xlfn.AGGREGATE(1,6,N$4:N$1003)</f>
        <v>0.999</v>
      </c>
      <c r="Y4" s="189">
        <f>_xlfn.AGGREGATE(1,6,O$4:O$1003)</f>
        <v>5333.2398244756196</v>
      </c>
      <c r="Z4" s="189">
        <f>_xlfn.AGGREGATE(1,6,P$4:P$1003)</f>
        <v>3749.8287422786098</v>
      </c>
      <c r="AA4" s="189">
        <f>_xlfn.AGGREGATE(1,6,Q$4:Q$1003)</f>
        <v>6832.7141020779227</v>
      </c>
      <c r="AB4" s="200">
        <f>_xlfn.AGGREGATE(1,6,R$4:R$1003)</f>
        <v>0.90001227385853599</v>
      </c>
      <c r="AZ4" t="s">
        <v>154</v>
      </c>
      <c r="BA4" t="str">
        <f>HLOOKUP($BA$3,$BL$3:$BS$4,2,0)</f>
        <v>Probability of Phishing</v>
      </c>
      <c r="BK4" s="213" t="s">
        <v>152</v>
      </c>
      <c r="BL4" s="206" t="s">
        <v>111</v>
      </c>
      <c r="BM4" s="207" t="s">
        <v>112</v>
      </c>
      <c r="BN4" s="207" t="s">
        <v>113</v>
      </c>
      <c r="BO4" s="207" t="s">
        <v>115</v>
      </c>
      <c r="BP4" s="207" t="s">
        <v>175</v>
      </c>
      <c r="BQ4" s="207" t="s">
        <v>176</v>
      </c>
      <c r="BR4" s="207" t="s">
        <v>177</v>
      </c>
      <c r="BS4" s="208" t="s">
        <v>178</v>
      </c>
    </row>
    <row r="5" spans="1:71" x14ac:dyDescent="0.2">
      <c r="A5" s="217" t="s">
        <v>133</v>
      </c>
      <c r="B5" s="195">
        <v>2</v>
      </c>
      <c r="C5" s="192">
        <v>0</v>
      </c>
      <c r="D5" s="188">
        <v>0</v>
      </c>
      <c r="E5" s="188">
        <v>1</v>
      </c>
      <c r="F5" s="188">
        <v>0</v>
      </c>
      <c r="G5" s="188">
        <v>2752.2568597089466</v>
      </c>
      <c r="H5" s="188">
        <v>3570.0170279428698</v>
      </c>
      <c r="I5" s="188">
        <v>6256.5596320625737</v>
      </c>
      <c r="J5" s="201">
        <v>0.88877324634117805</v>
      </c>
      <c r="K5" s="192">
        <v>0</v>
      </c>
      <c r="L5" s="188">
        <v>0</v>
      </c>
      <c r="M5" s="188">
        <v>1</v>
      </c>
      <c r="N5" s="188">
        <v>0</v>
      </c>
      <c r="O5" s="188">
        <v>2752.2568597089466</v>
      </c>
      <c r="P5" s="188">
        <v>3570.0170279428698</v>
      </c>
      <c r="Q5" s="188">
        <v>6256.5596320625737</v>
      </c>
      <c r="R5" s="201">
        <v>0.88877324634117805</v>
      </c>
      <c r="T5" s="215" t="s">
        <v>136</v>
      </c>
      <c r="U5" s="192">
        <f>_xlfn.AGGREGATE(12,6,K$4:K$1003)</f>
        <v>0</v>
      </c>
      <c r="V5" s="188">
        <f>_xlfn.AGGREGATE(12,6,L$4:L$1003)</f>
        <v>0</v>
      </c>
      <c r="W5" s="188">
        <f>_xlfn.AGGREGATE(12,6,M$4:M$1003)</f>
        <v>2</v>
      </c>
      <c r="X5" s="188">
        <f>_xlfn.AGGREGATE(12,6,N$4:N$1003)</f>
        <v>1</v>
      </c>
      <c r="Y5" s="188">
        <f>_xlfn.AGGREGATE(12,6,O$4:O$1003)</f>
        <v>5255.1699012748568</v>
      </c>
      <c r="Z5" s="188">
        <f>_xlfn.AGGREGATE(12,6,P$4:P$1003)</f>
        <v>3573.558507582452</v>
      </c>
      <c r="AA5" s="188">
        <f>_xlfn.AGGREGATE(12,6,Q$4:Q$1003)</f>
        <v>6402.7225302372372</v>
      </c>
      <c r="AB5" s="201">
        <f>_xlfn.AGGREGATE(12,6,R$4:R$1003)</f>
        <v>0.91315502074265154</v>
      </c>
      <c r="AZ5" s="230">
        <f>MATCH($BA$3,$BL$3:$BS$3,0)</f>
        <v>1</v>
      </c>
      <c r="BK5" s="226" t="str">
        <f t="array" ref="BK5:BS12">[1]!SortedTable($T$73:$AB$80,$AZ$5+1,1,1)</f>
        <v>'Basic Use Calculations'!$U$24</v>
      </c>
      <c r="BL5" s="191" t="str">
        <v/>
      </c>
      <c r="BM5" s="189" t="str">
        <v/>
      </c>
      <c r="BN5" s="189" t="str">
        <v/>
      </c>
      <c r="BO5" s="189" t="str">
        <v/>
      </c>
      <c r="BP5" s="189" t="str">
        <v/>
      </c>
      <c r="BQ5" s="189">
        <v>1</v>
      </c>
      <c r="BR5" s="189" t="str">
        <v/>
      </c>
      <c r="BS5" s="200" t="str">
        <v/>
      </c>
    </row>
    <row r="6" spans="1:71" x14ac:dyDescent="0.2">
      <c r="A6" s="217" t="s">
        <v>134</v>
      </c>
      <c r="B6" s="195">
        <v>3</v>
      </c>
      <c r="C6" s="192">
        <v>0</v>
      </c>
      <c r="D6" s="188">
        <v>0</v>
      </c>
      <c r="E6" s="188">
        <v>4</v>
      </c>
      <c r="F6" s="188">
        <v>3</v>
      </c>
      <c r="G6" s="188">
        <v>6414.6439211128845</v>
      </c>
      <c r="H6" s="188">
        <v>3378.7969433586459</v>
      </c>
      <c r="I6" s="188">
        <v>5016.2968165073962</v>
      </c>
      <c r="J6" s="201">
        <v>0.82169616629052777</v>
      </c>
      <c r="K6" s="192">
        <v>0</v>
      </c>
      <c r="L6" s="188">
        <v>0</v>
      </c>
      <c r="M6" s="188">
        <v>4</v>
      </c>
      <c r="N6" s="188">
        <v>3</v>
      </c>
      <c r="O6" s="188">
        <v>6414.6439211128845</v>
      </c>
      <c r="P6" s="188">
        <v>3378.7969433586459</v>
      </c>
      <c r="Q6" s="188">
        <v>5016.2968165073962</v>
      </c>
      <c r="R6" s="201">
        <v>0.82169616629052777</v>
      </c>
      <c r="T6" s="215" t="s">
        <v>137</v>
      </c>
      <c r="U6" s="192">
        <f>_xlfn.AGGREGATE(13,6,K$4:K$1003)</f>
        <v>0</v>
      </c>
      <c r="V6" s="188">
        <f>_xlfn.AGGREGATE(13,6,L$4:L$1003)</f>
        <v>0</v>
      </c>
      <c r="W6" s="188">
        <f>_xlfn.AGGREGATE(13,6,M$4:M$1003)</f>
        <v>2</v>
      </c>
      <c r="X6" s="188">
        <f>_xlfn.AGGREGATE(13,6,N$4:N$1003)</f>
        <v>1</v>
      </c>
      <c r="Y6" s="188" t="e">
        <f>_xlfn.AGGREGATE(13,6,O$4:O$1003)</f>
        <v>#N/A</v>
      </c>
      <c r="Z6" s="188" t="e">
        <f>_xlfn.AGGREGATE(13,6,P$4:P$1003)</f>
        <v>#N/A</v>
      </c>
      <c r="AA6" s="188" t="e">
        <f>_xlfn.AGGREGATE(13,6,Q$4:Q$1003)</f>
        <v>#N/A</v>
      </c>
      <c r="AB6" s="201" t="e">
        <f>_xlfn.AGGREGATE(13,6,R$4:R$1003)</f>
        <v>#N/A</v>
      </c>
      <c r="AZ6" t="str">
        <f>"Tornado Diagram for "&amp;$BA$4&amp;" ("&amp;$BA$3&amp;")"</f>
        <v>Tornado Diagram for Probability of Phishing (Basic Use Calculations'!$U$7)</v>
      </c>
      <c r="BK6" s="227" t="str">
        <v>'Basic Use Calculations'!$U$17</v>
      </c>
      <c r="BL6" s="192" t="str">
        <v/>
      </c>
      <c r="BM6" s="188" t="str">
        <v/>
      </c>
      <c r="BN6" s="188" t="str">
        <v/>
      </c>
      <c r="BO6" s="188" t="str">
        <v/>
      </c>
      <c r="BP6" s="188">
        <v>1</v>
      </c>
      <c r="BQ6" s="188" t="str">
        <v/>
      </c>
      <c r="BR6" s="188" t="str">
        <v/>
      </c>
      <c r="BS6" s="201" t="str">
        <v/>
      </c>
    </row>
    <row r="7" spans="1:71" x14ac:dyDescent="0.2">
      <c r="A7" s="217" t="s">
        <v>127</v>
      </c>
      <c r="B7" s="195">
        <v>4</v>
      </c>
      <c r="C7" s="192">
        <v>0</v>
      </c>
      <c r="D7" s="188">
        <v>0</v>
      </c>
      <c r="E7" s="188">
        <v>4</v>
      </c>
      <c r="F7" s="188">
        <v>1</v>
      </c>
      <c r="G7" s="188">
        <v>2963.8187978665042</v>
      </c>
      <c r="H7" s="188">
        <v>2717.2501838687117</v>
      </c>
      <c r="I7" s="188">
        <v>3852.6699855567585</v>
      </c>
      <c r="J7" s="201">
        <v>0.84171786103171442</v>
      </c>
      <c r="K7" s="192">
        <v>0</v>
      </c>
      <c r="L7" s="188">
        <v>0</v>
      </c>
      <c r="M7" s="188">
        <v>4</v>
      </c>
      <c r="N7" s="188">
        <v>1</v>
      </c>
      <c r="O7" s="188">
        <v>2963.8187978665042</v>
      </c>
      <c r="P7" s="188">
        <v>2717.2501838687117</v>
      </c>
      <c r="Q7" s="188">
        <v>3852.6699855567585</v>
      </c>
      <c r="R7" s="201">
        <v>0.84171786103171442</v>
      </c>
      <c r="T7" s="215" t="s">
        <v>138</v>
      </c>
      <c r="U7" s="192">
        <f>_xlfn.AGGREGATE(7,6,K$4:K$1003)</f>
        <v>0.14007005254378832</v>
      </c>
      <c r="V7" s="188">
        <f>_xlfn.AGGREGATE(7,6,L$4:L$1003)</f>
        <v>9.9548530425666817E-2</v>
      </c>
      <c r="W7" s="188">
        <f>_xlfn.AGGREGATE(7,6,M$4:M$1003)</f>
        <v>1.3992690784670239</v>
      </c>
      <c r="X7" s="188">
        <f>_xlfn.AGGREGATE(7,6,N$4:N$1003)</f>
        <v>0.99195916396945649</v>
      </c>
      <c r="Y7" s="188">
        <f>_xlfn.AGGREGATE(7,6,O$4:O$1003)</f>
        <v>1490.6980883297247</v>
      </c>
      <c r="Z7" s="188">
        <f>_xlfn.AGGREGATE(7,6,P$4:P$1003)</f>
        <v>1703.6763588661775</v>
      </c>
      <c r="AA7" s="188">
        <f>_xlfn.AGGREGATE(7,6,Q$4:Q$1003)</f>
        <v>3312.729203698118</v>
      </c>
      <c r="AB7" s="201">
        <f>_xlfn.AGGREGATE(7,6,R$4:R$1003)</f>
        <v>6.5417056171235222E-2</v>
      </c>
      <c r="AZ7" t="str">
        <f ca="1">CELL("filename", A1)</f>
        <v>/Users/daniel/Desktop/OCVibe/[QuantRiskRegistry.xlsx]Basic Use Monte Carlo Results</v>
      </c>
      <c r="BK7" s="227" t="str">
        <v>'Basic Use Calculations'!$U$32</v>
      </c>
      <c r="BL7" s="192" t="str">
        <v/>
      </c>
      <c r="BM7" s="188" t="str">
        <v/>
      </c>
      <c r="BN7" s="188" t="str">
        <v/>
      </c>
      <c r="BO7" s="188" t="str">
        <v/>
      </c>
      <c r="BP7" s="188" t="str">
        <v/>
      </c>
      <c r="BQ7" s="188" t="str">
        <v/>
      </c>
      <c r="BR7" s="188" t="str">
        <v/>
      </c>
      <c r="BS7" s="201">
        <v>1</v>
      </c>
    </row>
    <row r="8" spans="1:71" x14ac:dyDescent="0.2">
      <c r="A8" s="217" t="s">
        <v>128</v>
      </c>
      <c r="B8" s="195">
        <v>5</v>
      </c>
      <c r="C8" s="192">
        <v>0</v>
      </c>
      <c r="D8" s="188">
        <v>0</v>
      </c>
      <c r="E8" s="188">
        <v>1</v>
      </c>
      <c r="F8" s="188">
        <v>3</v>
      </c>
      <c r="G8" s="188">
        <v>6147.2814978249935</v>
      </c>
      <c r="H8" s="188">
        <v>6551.3936720718511</v>
      </c>
      <c r="I8" s="188">
        <v>12449.516478179228</v>
      </c>
      <c r="J8" s="201">
        <v>0.58814758444866644</v>
      </c>
      <c r="K8" s="192">
        <v>0</v>
      </c>
      <c r="L8" s="188">
        <v>0</v>
      </c>
      <c r="M8" s="188">
        <v>1</v>
      </c>
      <c r="N8" s="188">
        <v>3</v>
      </c>
      <c r="O8" s="188">
        <v>6147.2814978249935</v>
      </c>
      <c r="P8" s="188">
        <v>6551.3936720718511</v>
      </c>
      <c r="Q8" s="188">
        <v>12449.516478179228</v>
      </c>
      <c r="R8" s="201">
        <v>0.58814758444866644</v>
      </c>
      <c r="T8" s="215" t="s">
        <v>139</v>
      </c>
      <c r="U8" s="192">
        <f>_xlfn.AGGREGATE(10,6,K$4:K$1003)</f>
        <v>1.9619619619619621E-2</v>
      </c>
      <c r="V8" s="188">
        <f>_xlfn.AGGREGATE(10,6,L$4:L$1003)</f>
        <v>9.909909909909911E-3</v>
      </c>
      <c r="W8" s="188">
        <f>_xlfn.AGGREGATE(10,6,M$4:M$1003)</f>
        <v>1.9579539539539541</v>
      </c>
      <c r="X8" s="188">
        <f>_xlfn.AGGREGATE(10,6,N$4:N$1003)</f>
        <v>0.98398298298298303</v>
      </c>
      <c r="Y8" s="188">
        <f>_xlfn.AGGREGATE(10,6,O$4:O$1003)</f>
        <v>2222180.7905498957</v>
      </c>
      <c r="Z8" s="188">
        <f>_xlfn.AGGREGATE(10,6,P$4:P$1003)</f>
        <v>2902513.1357595162</v>
      </c>
      <c r="AA8" s="188">
        <f>_xlfn.AGGREGATE(10,6,Q$4:Q$1003)</f>
        <v>10974174.777034367</v>
      </c>
      <c r="AB8" s="201">
        <f>_xlfn.AGGREGATE(10,6,R$4:R$1003)</f>
        <v>4.2793912381105439E-3</v>
      </c>
      <c r="AZ8" t="str">
        <f ca="1">"'"&amp;MID($AZ$7,FIND("]",$AZ$7)+1,31)&amp;"'!"</f>
        <v>'Basic Use Monte Carlo Results'!</v>
      </c>
      <c r="BK8" s="227" t="str">
        <v>'Basic Use Calculations'!$U$25</v>
      </c>
      <c r="BL8" s="192" t="str">
        <v/>
      </c>
      <c r="BM8" s="188" t="str">
        <v/>
      </c>
      <c r="BN8" s="188" t="str">
        <v/>
      </c>
      <c r="BO8" s="188" t="str">
        <v/>
      </c>
      <c r="BP8" s="188" t="str">
        <v/>
      </c>
      <c r="BQ8" s="188" t="str">
        <v/>
      </c>
      <c r="BR8" s="188">
        <v>1</v>
      </c>
      <c r="BS8" s="201" t="str">
        <v/>
      </c>
    </row>
    <row r="9" spans="1:71" x14ac:dyDescent="0.2">
      <c r="A9" s="217" t="s">
        <v>129</v>
      </c>
      <c r="B9" s="195">
        <v>6</v>
      </c>
      <c r="C9" s="192">
        <v>0</v>
      </c>
      <c r="D9" s="188">
        <v>0</v>
      </c>
      <c r="E9" s="188">
        <v>0</v>
      </c>
      <c r="F9" s="188">
        <v>2</v>
      </c>
      <c r="G9" s="188">
        <v>5226.1458653773316</v>
      </c>
      <c r="H9" s="188">
        <v>4328.4258049305417</v>
      </c>
      <c r="I9" s="188">
        <v>3141.1113186157377</v>
      </c>
      <c r="J9" s="201">
        <v>0.93421448791109585</v>
      </c>
      <c r="K9" s="192">
        <v>0</v>
      </c>
      <c r="L9" s="188">
        <v>0</v>
      </c>
      <c r="M9" s="188">
        <v>0</v>
      </c>
      <c r="N9" s="188">
        <v>2</v>
      </c>
      <c r="O9" s="188">
        <v>5226.1458653773316</v>
      </c>
      <c r="P9" s="188">
        <v>4328.4258049305417</v>
      </c>
      <c r="Q9" s="188">
        <v>3141.1113186157377</v>
      </c>
      <c r="R9" s="201">
        <v>0.93421448791109585</v>
      </c>
      <c r="T9" s="215" t="s">
        <v>140</v>
      </c>
      <c r="U9" s="192">
        <f>KURT(K$4:K$1003)</f>
        <v>45.252347365599846</v>
      </c>
      <c r="V9" s="188">
        <f>KURT(L$4:L$1003)</f>
        <v>95.49289150015079</v>
      </c>
      <c r="W9" s="188">
        <f>KURT(M$4:M$1003)</f>
        <v>0.38979816408768109</v>
      </c>
      <c r="X9" s="188">
        <f>KURT(N$4:N$1003)</f>
        <v>0.71311031633404331</v>
      </c>
      <c r="Y9" s="188">
        <f>KURT(O$4:O$1003)</f>
        <v>-0.60279275508417696</v>
      </c>
      <c r="Z9" s="188">
        <f>KURT(P$4:P$1003)</f>
        <v>-0.41435557712086846</v>
      </c>
      <c r="AA9" s="188">
        <f>KURT(Q$4:Q$1003)</f>
        <v>-0.26568631341374438</v>
      </c>
      <c r="AB9" s="201">
        <f>KURT(R$4:R$1003)</f>
        <v>1.3839097769191491</v>
      </c>
      <c r="AZ9" t="str">
        <f ca="1">$AZ$8&amp;ADDRESS(5+COUNTBLANK(OFFSET($BK$5:$BK$12,0,$AZ$5)),63)&amp;":$BK$12"</f>
        <v>'Basic Use Monte Carlo Results'!$BK$12:$BK$12</v>
      </c>
      <c r="BK9" s="227" t="str">
        <v>'Basic Use Calculations'!$U$8</v>
      </c>
      <c r="BL9" s="192" t="str">
        <v/>
      </c>
      <c r="BM9" s="188">
        <v>1</v>
      </c>
      <c r="BN9" s="188" t="str">
        <v/>
      </c>
      <c r="BO9" s="188" t="str">
        <v/>
      </c>
      <c r="BP9" s="188" t="str">
        <v/>
      </c>
      <c r="BQ9" s="188" t="str">
        <v/>
      </c>
      <c r="BR9" s="188" t="str">
        <v/>
      </c>
      <c r="BS9" s="201" t="str">
        <v/>
      </c>
    </row>
    <row r="10" spans="1:71" x14ac:dyDescent="0.2">
      <c r="B10" s="195">
        <v>7</v>
      </c>
      <c r="C10" s="192">
        <v>0</v>
      </c>
      <c r="D10" s="188">
        <v>0</v>
      </c>
      <c r="E10" s="188">
        <v>2</v>
      </c>
      <c r="F10" s="188">
        <v>4</v>
      </c>
      <c r="G10" s="188">
        <v>3647.2295038771458</v>
      </c>
      <c r="H10" s="188">
        <v>3371.9821528007237</v>
      </c>
      <c r="I10" s="188">
        <v>1145.9416037712917</v>
      </c>
      <c r="J10" s="201">
        <v>0.95930044942012849</v>
      </c>
      <c r="K10" s="192">
        <v>0</v>
      </c>
      <c r="L10" s="188">
        <v>0</v>
      </c>
      <c r="M10" s="188">
        <v>2</v>
      </c>
      <c r="N10" s="188">
        <v>4</v>
      </c>
      <c r="O10" s="188">
        <v>3647.2295038771458</v>
      </c>
      <c r="P10" s="188">
        <v>3371.9821528007237</v>
      </c>
      <c r="Q10" s="188">
        <v>1145.9416037712917</v>
      </c>
      <c r="R10" s="201">
        <v>0.95930044942012849</v>
      </c>
      <c r="T10" s="215" t="s">
        <v>141</v>
      </c>
      <c r="U10" s="192">
        <f>SKEW(K$4:K$1003)</f>
        <v>6.8674483247922655</v>
      </c>
      <c r="V10" s="188">
        <f>SKEW(L$4:L$1003)</f>
        <v>9.8641730184953644</v>
      </c>
      <c r="W10" s="188">
        <f>SKEW(M$4:M$1003)</f>
        <v>0.67572476909151946</v>
      </c>
      <c r="X10" s="188">
        <f>SKEW(N$4:N$1003)</f>
        <v>0.95150188905047162</v>
      </c>
      <c r="Y10" s="188">
        <f>SKEW(O$4:O$1003)</f>
        <v>0.22323822081042177</v>
      </c>
      <c r="Z10" s="188">
        <f>SKEW(P$4:P$1003)</f>
        <v>0.43829650179875584</v>
      </c>
      <c r="AA10" s="188">
        <f>SKEW(Q$4:Q$1003)</f>
        <v>0.55127747094693569</v>
      </c>
      <c r="AB10" s="201">
        <f>SKEW(R$4:R$1003)</f>
        <v>-1.0957464649434545</v>
      </c>
      <c r="BK10" s="227" t="str">
        <v>'Basic Use Calculations'!$U$9</v>
      </c>
      <c r="BL10" s="192" t="str">
        <v/>
      </c>
      <c r="BM10" s="188" t="str">
        <v/>
      </c>
      <c r="BN10" s="188">
        <v>1</v>
      </c>
      <c r="BO10" s="188" t="str">
        <v/>
      </c>
      <c r="BP10" s="188" t="str">
        <v/>
      </c>
      <c r="BQ10" s="188" t="str">
        <v/>
      </c>
      <c r="BR10" s="188" t="str">
        <v/>
      </c>
      <c r="BS10" s="201" t="str">
        <v/>
      </c>
    </row>
    <row r="11" spans="1:71" x14ac:dyDescent="0.2">
      <c r="B11" s="195">
        <v>8</v>
      </c>
      <c r="C11" s="192">
        <v>0</v>
      </c>
      <c r="D11" s="188">
        <v>0</v>
      </c>
      <c r="E11" s="188">
        <v>1</v>
      </c>
      <c r="F11" s="188">
        <v>1</v>
      </c>
      <c r="G11" s="188">
        <v>3642.7450868231699</v>
      </c>
      <c r="H11" s="188">
        <v>3465.5936982436738</v>
      </c>
      <c r="I11" s="188">
        <v>8212.6653502173249</v>
      </c>
      <c r="J11" s="201">
        <v>0.79271877725897666</v>
      </c>
      <c r="K11" s="192">
        <v>0</v>
      </c>
      <c r="L11" s="188">
        <v>0</v>
      </c>
      <c r="M11" s="188">
        <v>1</v>
      </c>
      <c r="N11" s="188">
        <v>1</v>
      </c>
      <c r="O11" s="188">
        <v>3642.7450868231699</v>
      </c>
      <c r="P11" s="188">
        <v>3465.5936982436738</v>
      </c>
      <c r="Q11" s="188">
        <v>8212.6653502173249</v>
      </c>
      <c r="R11" s="201">
        <v>0.79271877725897666</v>
      </c>
      <c r="T11" s="215" t="s">
        <v>142</v>
      </c>
      <c r="U11" s="192">
        <f>_xlfn.AGGREGATE(5,6,K$4:K$1003)</f>
        <v>0</v>
      </c>
      <c r="V11" s="188">
        <f>_xlfn.AGGREGATE(5,6,L$4:L$1003)</f>
        <v>0</v>
      </c>
      <c r="W11" s="188">
        <f>_xlfn.AGGREGATE(5,6,M$4:M$1003)</f>
        <v>0</v>
      </c>
      <c r="X11" s="188">
        <f>_xlfn.AGGREGATE(5,6,N$4:N$1003)</f>
        <v>0</v>
      </c>
      <c r="Y11" s="188">
        <f>_xlfn.AGGREGATE(5,6,O$4:O$1003)</f>
        <v>2186.9846153859094</v>
      </c>
      <c r="Z11" s="188">
        <f>_xlfn.AGGREGATE(5,6,P$4:P$1003)</f>
        <v>578.49726218389924</v>
      </c>
      <c r="AA11" s="188">
        <f>_xlfn.AGGREGATE(5,6,Q$4:Q$1003)</f>
        <v>1102.3556362456477</v>
      </c>
      <c r="AB11" s="201">
        <f>_xlfn.AGGREGATE(5,6,R$4:R$1003)</f>
        <v>0.58814758444866644</v>
      </c>
      <c r="BK11" s="227" t="str">
        <v>'Basic Use Calculations'!$U$10</v>
      </c>
      <c r="BL11" s="192" t="str">
        <v/>
      </c>
      <c r="BM11" s="188" t="str">
        <v/>
      </c>
      <c r="BN11" s="188" t="str">
        <v/>
      </c>
      <c r="BO11" s="188">
        <v>1.0000000000000002</v>
      </c>
      <c r="BP11" s="188" t="str">
        <v/>
      </c>
      <c r="BQ11" s="188" t="str">
        <v/>
      </c>
      <c r="BR11" s="188" t="str">
        <v/>
      </c>
      <c r="BS11" s="201" t="str">
        <v/>
      </c>
    </row>
    <row r="12" spans="1:71" ht="17" thickBot="1" x14ac:dyDescent="0.25">
      <c r="B12" s="195">
        <v>9</v>
      </c>
      <c r="C12" s="192">
        <v>0</v>
      </c>
      <c r="D12" s="188">
        <v>0</v>
      </c>
      <c r="E12" s="188">
        <v>2</v>
      </c>
      <c r="F12" s="188">
        <v>2</v>
      </c>
      <c r="G12" s="188">
        <v>5616.9555858300901</v>
      </c>
      <c r="H12" s="188">
        <v>2397.7176834623924</v>
      </c>
      <c r="I12" s="188">
        <v>7779.6314501395127</v>
      </c>
      <c r="J12" s="201">
        <v>0.73394889380843609</v>
      </c>
      <c r="K12" s="192">
        <v>0</v>
      </c>
      <c r="L12" s="188">
        <v>0</v>
      </c>
      <c r="M12" s="188">
        <v>2</v>
      </c>
      <c r="N12" s="188">
        <v>2</v>
      </c>
      <c r="O12" s="188">
        <v>5616.9555858300901</v>
      </c>
      <c r="P12" s="188">
        <v>2397.7176834623924</v>
      </c>
      <c r="Q12" s="188">
        <v>7779.6314501395127</v>
      </c>
      <c r="R12" s="201">
        <v>0.73394889380843609</v>
      </c>
      <c r="T12" s="215" t="s">
        <v>143</v>
      </c>
      <c r="U12" s="192">
        <f>_xlfn.AGGREGATE(4,6,K$4:K$1003)</f>
        <v>1</v>
      </c>
      <c r="V12" s="188">
        <f>_xlfn.AGGREGATE(4,6,L$4:L$1003)</f>
        <v>1</v>
      </c>
      <c r="W12" s="188">
        <f>_xlfn.AGGREGATE(4,6,M$4:M$1003)</f>
        <v>8</v>
      </c>
      <c r="X12" s="188">
        <f>_xlfn.AGGREGATE(4,6,N$4:N$1003)</f>
        <v>5</v>
      </c>
      <c r="Y12" s="188">
        <f>_xlfn.AGGREGATE(4,6,O$4:O$1003)</f>
        <v>9385.5505329421794</v>
      </c>
      <c r="Z12" s="188">
        <f>_xlfn.AGGREGATE(4,6,P$4:P$1003)</f>
        <v>8990.1224800641648</v>
      </c>
      <c r="AA12" s="188">
        <f>_xlfn.AGGREGATE(4,6,Q$4:Q$1003)</f>
        <v>17581.952892442809</v>
      </c>
      <c r="AB12" s="201">
        <f>_xlfn.AGGREGATE(4,6,R$4:R$1003)</f>
        <v>0.99770172117180267</v>
      </c>
      <c r="BK12" s="228" t="str">
        <v>'Basic Use Calculations'!$U$7</v>
      </c>
      <c r="BL12" s="193">
        <v>1.0000000000000002</v>
      </c>
      <c r="BM12" s="190" t="str">
        <v/>
      </c>
      <c r="BN12" s="190" t="str">
        <v/>
      </c>
      <c r="BO12" s="190" t="str">
        <v/>
      </c>
      <c r="BP12" s="190" t="str">
        <v/>
      </c>
      <c r="BQ12" s="190" t="str">
        <v/>
      </c>
      <c r="BR12" s="190" t="str">
        <v/>
      </c>
      <c r="BS12" s="202" t="str">
        <v/>
      </c>
    </row>
    <row r="13" spans="1:71" x14ac:dyDescent="0.2">
      <c r="B13" s="195">
        <v>10</v>
      </c>
      <c r="C13" s="192">
        <v>0</v>
      </c>
      <c r="D13" s="188">
        <v>0</v>
      </c>
      <c r="E13" s="188">
        <v>1</v>
      </c>
      <c r="F13" s="188">
        <v>2</v>
      </c>
      <c r="G13" s="188">
        <v>3444.4050303229219</v>
      </c>
      <c r="H13" s="188">
        <v>3793.1848607738621</v>
      </c>
      <c r="I13" s="188">
        <v>10987.020270800545</v>
      </c>
      <c r="J13" s="201">
        <v>0.90819904371389026</v>
      </c>
      <c r="K13" s="192">
        <v>0</v>
      </c>
      <c r="L13" s="188">
        <v>0</v>
      </c>
      <c r="M13" s="188">
        <v>1</v>
      </c>
      <c r="N13" s="188">
        <v>2</v>
      </c>
      <c r="O13" s="188">
        <v>3444.4050303229219</v>
      </c>
      <c r="P13" s="188">
        <v>3793.1848607738621</v>
      </c>
      <c r="Q13" s="188">
        <v>10987.020270800545</v>
      </c>
      <c r="R13" s="201">
        <v>0.90819904371389026</v>
      </c>
      <c r="T13" s="215" t="s">
        <v>9</v>
      </c>
      <c r="U13" s="192">
        <f>U12-U11</f>
        <v>1</v>
      </c>
      <c r="V13" s="188">
        <f>V12-V11</f>
        <v>1</v>
      </c>
      <c r="W13" s="188">
        <f>W12-W11</f>
        <v>8</v>
      </c>
      <c r="X13" s="188">
        <f>X12-X11</f>
        <v>5</v>
      </c>
      <c r="Y13" s="188">
        <f>Y12-Y11</f>
        <v>7198.5659175562705</v>
      </c>
      <c r="Z13" s="188">
        <f>Z12-Z11</f>
        <v>8411.6252178802661</v>
      </c>
      <c r="AA13" s="188">
        <f>AA12-AA11</f>
        <v>16479.597256197161</v>
      </c>
      <c r="AB13" s="201">
        <f>AB12-AB11</f>
        <v>0.40955413672313623</v>
      </c>
    </row>
    <row r="14" spans="1:71" x14ac:dyDescent="0.2">
      <c r="B14" s="195">
        <v>11</v>
      </c>
      <c r="C14" s="192">
        <v>0</v>
      </c>
      <c r="D14" s="188">
        <v>0</v>
      </c>
      <c r="E14" s="188">
        <v>2</v>
      </c>
      <c r="F14" s="188">
        <v>0</v>
      </c>
      <c r="G14" s="188">
        <v>2829.2042940266274</v>
      </c>
      <c r="H14" s="188">
        <v>1844.3066856670137</v>
      </c>
      <c r="I14" s="188">
        <v>5053.5335802556247</v>
      </c>
      <c r="J14" s="201">
        <v>0.90158625601135489</v>
      </c>
      <c r="K14" s="192">
        <v>0</v>
      </c>
      <c r="L14" s="188">
        <v>0</v>
      </c>
      <c r="M14" s="188">
        <v>2</v>
      </c>
      <c r="N14" s="188">
        <v>0</v>
      </c>
      <c r="O14" s="188">
        <v>2829.2042940266274</v>
      </c>
      <c r="P14" s="188">
        <v>1844.3066856670137</v>
      </c>
      <c r="Q14" s="188">
        <v>5053.5335802556247</v>
      </c>
      <c r="R14" s="201">
        <v>0.90158625601135489</v>
      </c>
      <c r="T14" s="215" t="s">
        <v>144</v>
      </c>
      <c r="U14" s="192">
        <f>COUNT(K$4:K$1003)</f>
        <v>1000</v>
      </c>
      <c r="V14" s="188">
        <f>COUNT(L$4:L$1003)</f>
        <v>1000</v>
      </c>
      <c r="W14" s="188">
        <f>COUNT(M$4:M$1003)</f>
        <v>1000</v>
      </c>
      <c r="X14" s="188">
        <f>COUNT(N$4:N$1003)</f>
        <v>1000</v>
      </c>
      <c r="Y14" s="188">
        <f>COUNT(O$4:O$1003)</f>
        <v>1000</v>
      </c>
      <c r="Z14" s="188">
        <f>COUNT(P$4:P$1003)</f>
        <v>1000</v>
      </c>
      <c r="AA14" s="188">
        <f>COUNT(Q$4:Q$1003)</f>
        <v>1000</v>
      </c>
      <c r="AB14" s="201">
        <f>COUNT(R$4:R$1003)</f>
        <v>1000</v>
      </c>
    </row>
    <row r="15" spans="1:71" x14ac:dyDescent="0.2">
      <c r="B15" s="195">
        <v>12</v>
      </c>
      <c r="C15" s="192">
        <v>0</v>
      </c>
      <c r="D15" s="188">
        <v>0</v>
      </c>
      <c r="E15" s="188">
        <v>2</v>
      </c>
      <c r="F15" s="188">
        <v>0</v>
      </c>
      <c r="G15" s="188">
        <v>2186.9846153859094</v>
      </c>
      <c r="H15" s="188">
        <v>3321.7624765003152</v>
      </c>
      <c r="I15" s="188">
        <v>9062.0463343627089</v>
      </c>
      <c r="J15" s="201">
        <v>0.95504507571064567</v>
      </c>
      <c r="K15" s="192">
        <v>0</v>
      </c>
      <c r="L15" s="188">
        <v>0</v>
      </c>
      <c r="M15" s="188">
        <v>2</v>
      </c>
      <c r="N15" s="188">
        <v>0</v>
      </c>
      <c r="O15" s="188">
        <v>2186.9846153859094</v>
      </c>
      <c r="P15" s="188">
        <v>3321.7624765003152</v>
      </c>
      <c r="Q15" s="188">
        <v>9062.0463343627089</v>
      </c>
      <c r="R15" s="201">
        <v>0.95504507571064567</v>
      </c>
      <c r="T15" s="215" t="s">
        <v>145</v>
      </c>
      <c r="U15" s="192">
        <f t="array" ref="U15">COUNT(IF(ISERROR(K$4:K$1003), 1, ""))</f>
        <v>0</v>
      </c>
      <c r="V15" s="188">
        <f>COUNT(IF(ISERROR(L$4:L$1003), 1, ""))</f>
        <v>0</v>
      </c>
      <c r="W15" s="188">
        <f>COUNT(IF(ISERROR(M$4:M$1003), 1, ""))</f>
        <v>0</v>
      </c>
      <c r="X15" s="188">
        <f>COUNT(IF(ISERROR(N$4:N$1003), 1, ""))</f>
        <v>0</v>
      </c>
      <c r="Y15" s="188">
        <f>COUNT(IF(ISERROR(O$4:O$1003), 1, ""))</f>
        <v>0</v>
      </c>
      <c r="Z15" s="188">
        <f>COUNT(IF(ISERROR(P$4:P$1003), 1, ""))</f>
        <v>0</v>
      </c>
      <c r="AA15" s="188">
        <f>COUNT(IF(ISERROR(Q$4:Q$1003), 1, ""))</f>
        <v>0</v>
      </c>
      <c r="AB15" s="201">
        <f>COUNT(IF(ISERROR(R$4:R$1003), 1, ""))</f>
        <v>0</v>
      </c>
    </row>
    <row r="16" spans="1:71" x14ac:dyDescent="0.2">
      <c r="B16" s="195">
        <v>13</v>
      </c>
      <c r="C16" s="192">
        <v>0</v>
      </c>
      <c r="D16" s="188">
        <v>0</v>
      </c>
      <c r="E16" s="188">
        <v>3</v>
      </c>
      <c r="F16" s="188">
        <v>1</v>
      </c>
      <c r="G16" s="188">
        <v>4444.2991571056828</v>
      </c>
      <c r="H16" s="188">
        <v>6028.9321521618222</v>
      </c>
      <c r="I16" s="188">
        <v>8303.6459292801774</v>
      </c>
      <c r="J16" s="201">
        <v>0.90790704510353215</v>
      </c>
      <c r="K16" s="192">
        <v>0</v>
      </c>
      <c r="L16" s="188">
        <v>0</v>
      </c>
      <c r="M16" s="188">
        <v>3</v>
      </c>
      <c r="N16" s="188">
        <v>1</v>
      </c>
      <c r="O16" s="188">
        <v>4444.2991571056828</v>
      </c>
      <c r="P16" s="188">
        <v>6028.9321521618222</v>
      </c>
      <c r="Q16" s="188">
        <v>8303.6459292801774</v>
      </c>
      <c r="R16" s="201">
        <v>0.90790704510353215</v>
      </c>
      <c r="T16" s="215" t="s">
        <v>146</v>
      </c>
      <c r="U16" s="192">
        <f>U7/SQRT(U14)</f>
        <v>4.4294039801783293E-3</v>
      </c>
      <c r="V16" s="188">
        <f>V7/SQRT(V14)</f>
        <v>3.1480009386767841E-3</v>
      </c>
      <c r="W16" s="188">
        <f>W7/SQRT(W14)</f>
        <v>4.4248773474006645E-2</v>
      </c>
      <c r="X16" s="188">
        <f>X7/SQRT(X14)</f>
        <v>3.1368503040199149E-2</v>
      </c>
      <c r="Y16" s="188">
        <f>Y7/SQRT(Y14)</f>
        <v>47.140012627807977</v>
      </c>
      <c r="Z16" s="188">
        <f>Z7/SQRT(Z14)</f>
        <v>53.874976897995197</v>
      </c>
      <c r="AA16" s="188">
        <f>AA7/SQRT(AA14)</f>
        <v>104.75769555041943</v>
      </c>
      <c r="AB16" s="201">
        <f>AB7/SQRT(AB14)</f>
        <v>2.0686689532427717E-3</v>
      </c>
    </row>
    <row r="17" spans="2:28" ht="17" thickBot="1" x14ac:dyDescent="0.25">
      <c r="B17" s="195">
        <v>14</v>
      </c>
      <c r="C17" s="192">
        <v>0</v>
      </c>
      <c r="D17" s="188">
        <v>0</v>
      </c>
      <c r="E17" s="188">
        <v>0</v>
      </c>
      <c r="F17" s="188">
        <v>1</v>
      </c>
      <c r="G17" s="188">
        <v>3491.5194554123523</v>
      </c>
      <c r="H17" s="188">
        <v>5107.9758914279164</v>
      </c>
      <c r="I17" s="188">
        <v>3648.547013778601</v>
      </c>
      <c r="J17" s="201">
        <v>0.80062680519852303</v>
      </c>
      <c r="K17" s="192">
        <v>0</v>
      </c>
      <c r="L17" s="188">
        <v>0</v>
      </c>
      <c r="M17" s="188">
        <v>0</v>
      </c>
      <c r="N17" s="188">
        <v>1</v>
      </c>
      <c r="O17" s="188">
        <v>3491.5194554123523</v>
      </c>
      <c r="P17" s="188">
        <v>5107.9758914279164</v>
      </c>
      <c r="Q17" s="188">
        <v>3648.547013778601</v>
      </c>
      <c r="R17" s="201">
        <v>0.80062680519852303</v>
      </c>
      <c r="T17" s="216" t="s">
        <v>147</v>
      </c>
      <c r="U17" s="193">
        <f>_xlfn.CONFIDENCE.T(5%,U7,U14)</f>
        <v>8.6920030784135172E-3</v>
      </c>
      <c r="V17" s="190">
        <f>_xlfn.CONFIDENCE.T(5%,V7,V14)</f>
        <v>6.1774527616525127E-3</v>
      </c>
      <c r="W17" s="190">
        <f>_xlfn.CONFIDENCE.T(5%,W7,W14)</f>
        <v>8.6831202792345796E-2</v>
      </c>
      <c r="X17" s="190">
        <f>_xlfn.CONFIDENCE.T(5%,X7,X14)</f>
        <v>6.1555714089473863E-2</v>
      </c>
      <c r="Y17" s="190">
        <f>_xlfn.CONFIDENCE.T(5%,Y7,Y14)</f>
        <v>92.504801257902585</v>
      </c>
      <c r="Z17" s="190">
        <f>_xlfn.CONFIDENCE.T(5%,Z7,Z14)</f>
        <v>105.72110088454343</v>
      </c>
      <c r="AA17" s="190">
        <f>_xlfn.CONFIDENCE.T(5%,AA7,AA14)</f>
        <v>205.5703693513845</v>
      </c>
      <c r="AB17" s="202">
        <f>_xlfn.CONFIDENCE.T(5%,AB7,AB14)</f>
        <v>4.0594348563078517E-3</v>
      </c>
    </row>
    <row r="18" spans="2:28" ht="17" thickBot="1" x14ac:dyDescent="0.25">
      <c r="B18" s="195">
        <v>15</v>
      </c>
      <c r="C18" s="192">
        <v>0</v>
      </c>
      <c r="D18" s="188">
        <v>0</v>
      </c>
      <c r="E18" s="188">
        <v>2</v>
      </c>
      <c r="F18" s="188">
        <v>0</v>
      </c>
      <c r="G18" s="188">
        <v>3939.5597370068263</v>
      </c>
      <c r="H18" s="188">
        <v>4648.7262385590466</v>
      </c>
      <c r="I18" s="188">
        <v>8568.1945509577563</v>
      </c>
      <c r="J18" s="201">
        <v>0.87177497436489504</v>
      </c>
      <c r="K18" s="192">
        <v>0</v>
      </c>
      <c r="L18" s="188">
        <v>0</v>
      </c>
      <c r="M18" s="188">
        <v>2</v>
      </c>
      <c r="N18" s="188">
        <v>0</v>
      </c>
      <c r="O18" s="188">
        <v>3939.5597370068263</v>
      </c>
      <c r="P18" s="188">
        <v>4648.7262385590466</v>
      </c>
      <c r="Q18" s="188">
        <v>8568.1945509577563</v>
      </c>
      <c r="R18" s="201">
        <v>0.87177497436489504</v>
      </c>
    </row>
    <row r="19" spans="2:28" ht="17" thickBot="1" x14ac:dyDescent="0.25">
      <c r="B19" s="195">
        <v>16</v>
      </c>
      <c r="C19" s="192">
        <v>0</v>
      </c>
      <c r="D19" s="188">
        <v>0</v>
      </c>
      <c r="E19" s="188">
        <v>5</v>
      </c>
      <c r="F19" s="188">
        <v>0</v>
      </c>
      <c r="G19" s="188">
        <v>8787.7611005599319</v>
      </c>
      <c r="H19" s="188">
        <v>3085.8368901932108</v>
      </c>
      <c r="I19" s="188">
        <v>11237.531648867589</v>
      </c>
      <c r="J19" s="201">
        <v>0.93994852572667487</v>
      </c>
      <c r="K19" s="192">
        <v>0</v>
      </c>
      <c r="L19" s="188">
        <v>0</v>
      </c>
      <c r="M19" s="188">
        <v>5</v>
      </c>
      <c r="N19" s="188">
        <v>0</v>
      </c>
      <c r="O19" s="188">
        <v>8787.7611005599319</v>
      </c>
      <c r="P19" s="188">
        <v>3085.8368901932108</v>
      </c>
      <c r="Q19" s="188">
        <v>11237.531648867589</v>
      </c>
      <c r="R19" s="201">
        <v>0.93994852572667487</v>
      </c>
      <c r="T19" s="198" t="s">
        <v>148</v>
      </c>
      <c r="U19" s="197"/>
      <c r="V19" s="197"/>
      <c r="W19" s="197"/>
      <c r="X19" s="197"/>
      <c r="Y19" s="197"/>
      <c r="Z19" s="197"/>
      <c r="AA19" s="197"/>
      <c r="AB19" s="199"/>
    </row>
    <row r="20" spans="2:28" x14ac:dyDescent="0.2">
      <c r="B20" s="195">
        <v>17</v>
      </c>
      <c r="C20" s="192">
        <v>0</v>
      </c>
      <c r="D20" s="188">
        <v>0</v>
      </c>
      <c r="E20" s="188">
        <v>1</v>
      </c>
      <c r="F20" s="188">
        <v>0</v>
      </c>
      <c r="G20" s="188">
        <v>6476.5734045039453</v>
      </c>
      <c r="H20" s="188">
        <v>1204.214515967552</v>
      </c>
      <c r="I20" s="188">
        <v>5161.5666913232662</v>
      </c>
      <c r="J20" s="201">
        <v>0.97259340906693337</v>
      </c>
      <c r="K20" s="192">
        <v>0</v>
      </c>
      <c r="L20" s="188">
        <v>0</v>
      </c>
      <c r="M20" s="188">
        <v>1</v>
      </c>
      <c r="N20" s="188">
        <v>0</v>
      </c>
      <c r="O20" s="188">
        <v>6476.5734045039453</v>
      </c>
      <c r="P20" s="188">
        <v>1204.214515967552</v>
      </c>
      <c r="Q20" s="188">
        <v>5161.5666913232662</v>
      </c>
      <c r="R20" s="201">
        <v>0.97259340906693337</v>
      </c>
      <c r="T20" s="212"/>
      <c r="U20" s="210" t="s">
        <v>159</v>
      </c>
      <c r="V20" s="209" t="s">
        <v>161</v>
      </c>
      <c r="W20" s="209" t="s">
        <v>163</v>
      </c>
      <c r="X20" s="209" t="s">
        <v>165</v>
      </c>
      <c r="Y20" s="209" t="s">
        <v>167</v>
      </c>
      <c r="Z20" s="209" t="s">
        <v>169</v>
      </c>
      <c r="AA20" s="209" t="s">
        <v>171</v>
      </c>
      <c r="AB20" s="211" t="s">
        <v>173</v>
      </c>
    </row>
    <row r="21" spans="2:28" ht="17" thickBot="1" x14ac:dyDescent="0.25">
      <c r="B21" s="195">
        <v>18</v>
      </c>
      <c r="C21" s="192">
        <v>0</v>
      </c>
      <c r="D21" s="188">
        <v>0</v>
      </c>
      <c r="E21" s="188">
        <v>2</v>
      </c>
      <c r="F21" s="188">
        <v>1</v>
      </c>
      <c r="G21" s="188">
        <v>8625.3416075623572</v>
      </c>
      <c r="H21" s="188">
        <v>4140.7297667025305</v>
      </c>
      <c r="I21" s="188">
        <v>8044.7015369876581</v>
      </c>
      <c r="J21" s="201">
        <v>0.93386103001503151</v>
      </c>
      <c r="K21" s="192">
        <v>0</v>
      </c>
      <c r="L21" s="188">
        <v>0</v>
      </c>
      <c r="M21" s="188">
        <v>2</v>
      </c>
      <c r="N21" s="188">
        <v>1</v>
      </c>
      <c r="O21" s="188">
        <v>8625.3416075623572</v>
      </c>
      <c r="P21" s="188">
        <v>4140.7297667025305</v>
      </c>
      <c r="Q21" s="188">
        <v>8044.7015369876581</v>
      </c>
      <c r="R21" s="201">
        <v>0.93386103001503151</v>
      </c>
      <c r="T21" s="213"/>
      <c r="U21" s="206" t="s">
        <v>111</v>
      </c>
      <c r="V21" s="207" t="s">
        <v>112</v>
      </c>
      <c r="W21" s="207" t="s">
        <v>113</v>
      </c>
      <c r="X21" s="207" t="s">
        <v>115</v>
      </c>
      <c r="Y21" s="207" t="s">
        <v>175</v>
      </c>
      <c r="Z21" s="207" t="s">
        <v>176</v>
      </c>
      <c r="AA21" s="207" t="s">
        <v>177</v>
      </c>
      <c r="AB21" s="208" t="s">
        <v>178</v>
      </c>
    </row>
    <row r="22" spans="2:28" x14ac:dyDescent="0.2">
      <c r="B22" s="195">
        <v>19</v>
      </c>
      <c r="C22" s="192">
        <v>0</v>
      </c>
      <c r="D22" s="188">
        <v>0</v>
      </c>
      <c r="E22" s="188">
        <v>2</v>
      </c>
      <c r="F22" s="188">
        <v>1</v>
      </c>
      <c r="G22" s="188">
        <v>5239.0327806918285</v>
      </c>
      <c r="H22" s="188">
        <v>2345.8154691731515</v>
      </c>
      <c r="I22" s="188">
        <v>4258.5620305274315</v>
      </c>
      <c r="J22" s="201">
        <v>0.95191163125003997</v>
      </c>
      <c r="K22" s="192">
        <v>0</v>
      </c>
      <c r="L22" s="188">
        <v>0</v>
      </c>
      <c r="M22" s="188">
        <v>2</v>
      </c>
      <c r="N22" s="188">
        <v>1</v>
      </c>
      <c r="O22" s="188">
        <v>5239.0327806918285</v>
      </c>
      <c r="P22" s="188">
        <v>2345.8154691731515</v>
      </c>
      <c r="Q22" s="188">
        <v>4258.5620305274315</v>
      </c>
      <c r="R22" s="201">
        <v>0.95191163125003997</v>
      </c>
      <c r="T22" s="218">
        <v>0</v>
      </c>
      <c r="U22" s="191">
        <f>_xlfn.AGGREGATE(16,6,K$4:K$1003,$T22)</f>
        <v>0</v>
      </c>
      <c r="V22" s="189">
        <f t="shared" ref="V22:V62" si="0">_xlfn.AGGREGATE(16,6,L$4:L$1003,$T22)</f>
        <v>0</v>
      </c>
      <c r="W22" s="189">
        <f t="shared" ref="W22:W62" si="1">_xlfn.AGGREGATE(16,6,M$4:M$1003,$T22)</f>
        <v>0</v>
      </c>
      <c r="X22" s="189">
        <f t="shared" ref="X22:X62" si="2">_xlfn.AGGREGATE(16,6,N$4:N$1003,$T22)</f>
        <v>0</v>
      </c>
      <c r="Y22" s="189">
        <f t="shared" ref="Y22:Y62" si="3">_xlfn.AGGREGATE(16,6,O$4:O$1003,$T22)</f>
        <v>2186.9846153859094</v>
      </c>
      <c r="Z22" s="189">
        <f t="shared" ref="Z22:Z62" si="4">_xlfn.AGGREGATE(16,6,P$4:P$1003,$T22)</f>
        <v>578.49726218389924</v>
      </c>
      <c r="AA22" s="189">
        <f t="shared" ref="AA22:AA62" si="5">_xlfn.AGGREGATE(16,6,Q$4:Q$1003,$T22)</f>
        <v>1102.3556362456477</v>
      </c>
      <c r="AB22" s="200">
        <f t="shared" ref="AB22:AB62" si="6">_xlfn.AGGREGATE(16,6,R$4:R$1003,$T22)</f>
        <v>0.58814758444866644</v>
      </c>
    </row>
    <row r="23" spans="2:28" x14ac:dyDescent="0.2">
      <c r="B23" s="195">
        <v>20</v>
      </c>
      <c r="C23" s="192">
        <v>0</v>
      </c>
      <c r="D23" s="188">
        <v>0</v>
      </c>
      <c r="E23" s="188">
        <v>0</v>
      </c>
      <c r="F23" s="188">
        <v>3</v>
      </c>
      <c r="G23" s="188">
        <v>4203.0763671672012</v>
      </c>
      <c r="H23" s="188">
        <v>3623.6045712799341</v>
      </c>
      <c r="I23" s="188">
        <v>2551.0366103571705</v>
      </c>
      <c r="J23" s="201">
        <v>0.98163689012545807</v>
      </c>
      <c r="K23" s="192">
        <v>0</v>
      </c>
      <c r="L23" s="188">
        <v>0</v>
      </c>
      <c r="M23" s="188">
        <v>0</v>
      </c>
      <c r="N23" s="188">
        <v>3</v>
      </c>
      <c r="O23" s="188">
        <v>4203.0763671672012</v>
      </c>
      <c r="P23" s="188">
        <v>3623.6045712799341</v>
      </c>
      <c r="Q23" s="188">
        <v>2551.0366103571705</v>
      </c>
      <c r="R23" s="201">
        <v>0.98163689012545807</v>
      </c>
      <c r="T23" s="219">
        <v>2.5000000000000001E-2</v>
      </c>
      <c r="U23" s="192">
        <f t="shared" ref="U23:U62" si="7">_xlfn.AGGREGATE(16,6,K$4:K$1003,$T23)</f>
        <v>0</v>
      </c>
      <c r="V23" s="188">
        <f t="shared" si="0"/>
        <v>0</v>
      </c>
      <c r="W23" s="188">
        <f t="shared" si="1"/>
        <v>0</v>
      </c>
      <c r="X23" s="188">
        <f t="shared" si="2"/>
        <v>0</v>
      </c>
      <c r="Y23" s="188">
        <f t="shared" si="3"/>
        <v>2766.2800434762021</v>
      </c>
      <c r="Z23" s="188">
        <f t="shared" si="4"/>
        <v>1040.1098839627211</v>
      </c>
      <c r="AA23" s="188">
        <f t="shared" si="5"/>
        <v>1808.9544093911406</v>
      </c>
      <c r="AB23" s="201">
        <f t="shared" si="6"/>
        <v>0.73986192749054058</v>
      </c>
    </row>
    <row r="24" spans="2:28" x14ac:dyDescent="0.2">
      <c r="B24" s="195">
        <v>21</v>
      </c>
      <c r="C24" s="192">
        <v>0</v>
      </c>
      <c r="D24" s="188">
        <v>0</v>
      </c>
      <c r="E24" s="188">
        <v>2</v>
      </c>
      <c r="F24" s="188">
        <v>1</v>
      </c>
      <c r="G24" s="188">
        <v>4093.3440547307709</v>
      </c>
      <c r="H24" s="188">
        <v>1539.7795483110258</v>
      </c>
      <c r="I24" s="188">
        <v>9749.599754263314</v>
      </c>
      <c r="J24" s="201">
        <v>0.94676112906348808</v>
      </c>
      <c r="K24" s="192">
        <v>0</v>
      </c>
      <c r="L24" s="188">
        <v>0</v>
      </c>
      <c r="M24" s="188">
        <v>2</v>
      </c>
      <c r="N24" s="188">
        <v>1</v>
      </c>
      <c r="O24" s="188">
        <v>4093.3440547307709</v>
      </c>
      <c r="P24" s="188">
        <v>1539.7795483110258</v>
      </c>
      <c r="Q24" s="188">
        <v>9749.599754263314</v>
      </c>
      <c r="R24" s="201">
        <v>0.94676112906348808</v>
      </c>
      <c r="T24" s="219">
        <v>0.05</v>
      </c>
      <c r="U24" s="192">
        <f t="shared" si="7"/>
        <v>0</v>
      </c>
      <c r="V24" s="188">
        <f t="shared" si="0"/>
        <v>0</v>
      </c>
      <c r="W24" s="188">
        <f t="shared" si="1"/>
        <v>0</v>
      </c>
      <c r="X24" s="188">
        <f t="shared" si="2"/>
        <v>0</v>
      </c>
      <c r="Y24" s="188">
        <f t="shared" si="3"/>
        <v>3026.5430957197905</v>
      </c>
      <c r="Z24" s="188">
        <f t="shared" si="4"/>
        <v>1275.1915115416471</v>
      </c>
      <c r="AA24" s="188">
        <f t="shared" si="5"/>
        <v>2196.9302420060399</v>
      </c>
      <c r="AB24" s="201">
        <f t="shared" si="6"/>
        <v>0.77390910037493166</v>
      </c>
    </row>
    <row r="25" spans="2:28" x14ac:dyDescent="0.2">
      <c r="B25" s="195">
        <v>22</v>
      </c>
      <c r="C25" s="192">
        <v>0</v>
      </c>
      <c r="D25" s="188">
        <v>0</v>
      </c>
      <c r="E25" s="188">
        <v>1</v>
      </c>
      <c r="F25" s="188">
        <v>0</v>
      </c>
      <c r="G25" s="188">
        <v>4525.7410406276076</v>
      </c>
      <c r="H25" s="188">
        <v>3174.3291186556949</v>
      </c>
      <c r="I25" s="188">
        <v>8231.9767071686183</v>
      </c>
      <c r="J25" s="201">
        <v>0.91018242287508799</v>
      </c>
      <c r="K25" s="192">
        <v>0</v>
      </c>
      <c r="L25" s="188">
        <v>0</v>
      </c>
      <c r="M25" s="188">
        <v>1</v>
      </c>
      <c r="N25" s="188">
        <v>0</v>
      </c>
      <c r="O25" s="188">
        <v>4525.7410406276076</v>
      </c>
      <c r="P25" s="188">
        <v>3174.3291186556949</v>
      </c>
      <c r="Q25" s="188">
        <v>8231.9767071686183</v>
      </c>
      <c r="R25" s="201">
        <v>0.91018242287508799</v>
      </c>
      <c r="T25" s="219">
        <v>7.4999999999999997E-2</v>
      </c>
      <c r="U25" s="192">
        <f t="shared" si="7"/>
        <v>0</v>
      </c>
      <c r="V25" s="188">
        <f t="shared" si="0"/>
        <v>0</v>
      </c>
      <c r="W25" s="188">
        <f t="shared" si="1"/>
        <v>0</v>
      </c>
      <c r="X25" s="188">
        <f t="shared" si="2"/>
        <v>0</v>
      </c>
      <c r="Y25" s="188">
        <f t="shared" si="3"/>
        <v>3229.0335675846072</v>
      </c>
      <c r="Z25" s="188">
        <f t="shared" si="4"/>
        <v>1463.3929909022572</v>
      </c>
      <c r="AA25" s="188">
        <f t="shared" si="5"/>
        <v>2514.7810055159484</v>
      </c>
      <c r="AB25" s="201">
        <f t="shared" si="6"/>
        <v>0.79465378634623052</v>
      </c>
    </row>
    <row r="26" spans="2:28" x14ac:dyDescent="0.2">
      <c r="B26" s="195">
        <v>23</v>
      </c>
      <c r="C26" s="192">
        <v>0</v>
      </c>
      <c r="D26" s="188">
        <v>0</v>
      </c>
      <c r="E26" s="188">
        <v>2</v>
      </c>
      <c r="F26" s="188">
        <v>1</v>
      </c>
      <c r="G26" s="188">
        <v>2954.6179643950181</v>
      </c>
      <c r="H26" s="188">
        <v>4576.6899056785624</v>
      </c>
      <c r="I26" s="188">
        <v>6179.0815157446186</v>
      </c>
      <c r="J26" s="201">
        <v>0.93323574569971923</v>
      </c>
      <c r="K26" s="192">
        <v>0</v>
      </c>
      <c r="L26" s="188">
        <v>0</v>
      </c>
      <c r="M26" s="188">
        <v>2</v>
      </c>
      <c r="N26" s="188">
        <v>1</v>
      </c>
      <c r="O26" s="188">
        <v>2954.6179643950181</v>
      </c>
      <c r="P26" s="188">
        <v>4576.6899056785624</v>
      </c>
      <c r="Q26" s="188">
        <v>6179.0815157446186</v>
      </c>
      <c r="R26" s="201">
        <v>0.93323574569971923</v>
      </c>
      <c r="T26" s="219">
        <v>0.1</v>
      </c>
      <c r="U26" s="192">
        <f t="shared" si="7"/>
        <v>0</v>
      </c>
      <c r="V26" s="188">
        <f t="shared" si="0"/>
        <v>0</v>
      </c>
      <c r="W26" s="188">
        <f t="shared" si="1"/>
        <v>0</v>
      </c>
      <c r="X26" s="188">
        <f t="shared" si="2"/>
        <v>0</v>
      </c>
      <c r="Y26" s="188">
        <f t="shared" si="3"/>
        <v>3403.2383049027108</v>
      </c>
      <c r="Z26" s="188">
        <f t="shared" si="4"/>
        <v>1628.9826449478355</v>
      </c>
      <c r="AA26" s="188">
        <f t="shared" si="5"/>
        <v>2800.1668615121648</v>
      </c>
      <c r="AB26" s="201">
        <f t="shared" si="6"/>
        <v>0.81042381089558468</v>
      </c>
    </row>
    <row r="27" spans="2:28" x14ac:dyDescent="0.2">
      <c r="B27" s="195">
        <v>24</v>
      </c>
      <c r="C27" s="192">
        <v>0</v>
      </c>
      <c r="D27" s="188">
        <v>0</v>
      </c>
      <c r="E27" s="188">
        <v>2</v>
      </c>
      <c r="F27" s="188">
        <v>2</v>
      </c>
      <c r="G27" s="188">
        <v>7194.4406705950159</v>
      </c>
      <c r="H27" s="188">
        <v>4458.8329644130208</v>
      </c>
      <c r="I27" s="188">
        <v>5588.2139893377507</v>
      </c>
      <c r="J27" s="201">
        <v>0.88632416962039562</v>
      </c>
      <c r="K27" s="192">
        <v>0</v>
      </c>
      <c r="L27" s="188">
        <v>0</v>
      </c>
      <c r="M27" s="188">
        <v>2</v>
      </c>
      <c r="N27" s="188">
        <v>2</v>
      </c>
      <c r="O27" s="188">
        <v>7194.4406705950159</v>
      </c>
      <c r="P27" s="188">
        <v>4458.8329644130208</v>
      </c>
      <c r="Q27" s="188">
        <v>5588.2139893377507</v>
      </c>
      <c r="R27" s="201">
        <v>0.88632416962039562</v>
      </c>
      <c r="T27" s="219">
        <v>0.125</v>
      </c>
      <c r="U27" s="192">
        <f t="shared" si="7"/>
        <v>0</v>
      </c>
      <c r="V27" s="188">
        <f t="shared" si="0"/>
        <v>0</v>
      </c>
      <c r="W27" s="188">
        <f t="shared" si="1"/>
        <v>0</v>
      </c>
      <c r="X27" s="188">
        <f t="shared" si="2"/>
        <v>0</v>
      </c>
      <c r="Y27" s="188">
        <f t="shared" si="3"/>
        <v>3554.3387324905748</v>
      </c>
      <c r="Z27" s="188">
        <f t="shared" si="4"/>
        <v>1775.6905886296654</v>
      </c>
      <c r="AA27" s="188">
        <f t="shared" si="5"/>
        <v>3062.6021389756393</v>
      </c>
      <c r="AB27" s="201">
        <f t="shared" si="6"/>
        <v>0.82289321178608343</v>
      </c>
    </row>
    <row r="28" spans="2:28" x14ac:dyDescent="0.2">
      <c r="B28" s="195">
        <v>25</v>
      </c>
      <c r="C28" s="192">
        <v>0</v>
      </c>
      <c r="D28" s="188">
        <v>0</v>
      </c>
      <c r="E28" s="188">
        <v>2</v>
      </c>
      <c r="F28" s="188">
        <v>1</v>
      </c>
      <c r="G28" s="188">
        <v>4177.7231036133762</v>
      </c>
      <c r="H28" s="188">
        <v>6780.4923872708587</v>
      </c>
      <c r="I28" s="188">
        <v>4761.6053574528987</v>
      </c>
      <c r="J28" s="201">
        <v>0.75919729982899231</v>
      </c>
      <c r="K28" s="192">
        <v>0</v>
      </c>
      <c r="L28" s="188">
        <v>0</v>
      </c>
      <c r="M28" s="188">
        <v>2</v>
      </c>
      <c r="N28" s="188">
        <v>1</v>
      </c>
      <c r="O28" s="188">
        <v>4177.7231036133762</v>
      </c>
      <c r="P28" s="188">
        <v>6780.4923872708587</v>
      </c>
      <c r="Q28" s="188">
        <v>4761.6053574528987</v>
      </c>
      <c r="R28" s="201">
        <v>0.75919729982899231</v>
      </c>
      <c r="T28" s="219">
        <v>0.15</v>
      </c>
      <c r="U28" s="192">
        <f t="shared" si="7"/>
        <v>0</v>
      </c>
      <c r="V28" s="188">
        <f t="shared" si="0"/>
        <v>0</v>
      </c>
      <c r="W28" s="188">
        <f t="shared" si="1"/>
        <v>1</v>
      </c>
      <c r="X28" s="188">
        <f t="shared" si="2"/>
        <v>0</v>
      </c>
      <c r="Y28" s="188">
        <f t="shared" si="3"/>
        <v>3696.6918204095205</v>
      </c>
      <c r="Z28" s="188">
        <f t="shared" si="4"/>
        <v>1915.0104517383927</v>
      </c>
      <c r="AA28" s="188">
        <f t="shared" si="5"/>
        <v>3315.2207738991196</v>
      </c>
      <c r="AB28" s="201">
        <f t="shared" si="6"/>
        <v>0.83347835103143086</v>
      </c>
    </row>
    <row r="29" spans="2:28" x14ac:dyDescent="0.2">
      <c r="B29" s="195">
        <v>26</v>
      </c>
      <c r="C29" s="192">
        <v>0</v>
      </c>
      <c r="D29" s="188">
        <v>0</v>
      </c>
      <c r="E29" s="188">
        <v>1</v>
      </c>
      <c r="F29" s="188">
        <v>0</v>
      </c>
      <c r="G29" s="188">
        <v>7062.779782475578</v>
      </c>
      <c r="H29" s="188">
        <v>5342.7935167801506</v>
      </c>
      <c r="I29" s="188">
        <v>9302.6828593475457</v>
      </c>
      <c r="J29" s="201">
        <v>0.86280411150673253</v>
      </c>
      <c r="K29" s="192">
        <v>0</v>
      </c>
      <c r="L29" s="188">
        <v>0</v>
      </c>
      <c r="M29" s="188">
        <v>1</v>
      </c>
      <c r="N29" s="188">
        <v>0</v>
      </c>
      <c r="O29" s="188">
        <v>7062.779782475578</v>
      </c>
      <c r="P29" s="188">
        <v>5342.7935167801506</v>
      </c>
      <c r="Q29" s="188">
        <v>9302.6828593475457</v>
      </c>
      <c r="R29" s="201">
        <v>0.86280411150673253</v>
      </c>
      <c r="T29" s="219">
        <v>0.17499999999999999</v>
      </c>
      <c r="U29" s="192">
        <f t="shared" si="7"/>
        <v>0</v>
      </c>
      <c r="V29" s="188">
        <f t="shared" si="0"/>
        <v>0</v>
      </c>
      <c r="W29" s="188">
        <f t="shared" si="1"/>
        <v>1</v>
      </c>
      <c r="X29" s="188">
        <f t="shared" si="2"/>
        <v>0</v>
      </c>
      <c r="Y29" s="188">
        <f t="shared" si="3"/>
        <v>3828.6275924636584</v>
      </c>
      <c r="Z29" s="188">
        <f t="shared" si="4"/>
        <v>2048.4370395797118</v>
      </c>
      <c r="AA29" s="188">
        <f t="shared" si="5"/>
        <v>3547.1773317233642</v>
      </c>
      <c r="AB29" s="201">
        <f t="shared" si="6"/>
        <v>0.84239826168187526</v>
      </c>
    </row>
    <row r="30" spans="2:28" x14ac:dyDescent="0.2">
      <c r="B30" s="195">
        <v>27</v>
      </c>
      <c r="C30" s="192">
        <v>0</v>
      </c>
      <c r="D30" s="188">
        <v>0</v>
      </c>
      <c r="E30" s="188">
        <v>3</v>
      </c>
      <c r="F30" s="188">
        <v>3</v>
      </c>
      <c r="G30" s="188">
        <v>3697.2830030836431</v>
      </c>
      <c r="H30" s="188">
        <v>4338.2739187908728</v>
      </c>
      <c r="I30" s="188">
        <v>7957.0110381971117</v>
      </c>
      <c r="J30" s="201">
        <v>0.98362929878893079</v>
      </c>
      <c r="K30" s="192">
        <v>0</v>
      </c>
      <c r="L30" s="188">
        <v>0</v>
      </c>
      <c r="M30" s="188">
        <v>3</v>
      </c>
      <c r="N30" s="188">
        <v>3</v>
      </c>
      <c r="O30" s="188">
        <v>3697.2830030836431</v>
      </c>
      <c r="P30" s="188">
        <v>4338.2739187908728</v>
      </c>
      <c r="Q30" s="188">
        <v>7957.0110381971117</v>
      </c>
      <c r="R30" s="201">
        <v>0.98362929878893079</v>
      </c>
      <c r="T30" s="219">
        <v>0.2</v>
      </c>
      <c r="U30" s="192">
        <f t="shared" si="7"/>
        <v>0</v>
      </c>
      <c r="V30" s="188">
        <f t="shared" si="0"/>
        <v>0</v>
      </c>
      <c r="W30" s="188">
        <f t="shared" si="1"/>
        <v>1</v>
      </c>
      <c r="X30" s="188">
        <f t="shared" si="2"/>
        <v>0</v>
      </c>
      <c r="Y30" s="188">
        <f t="shared" si="3"/>
        <v>3955.4991978900475</v>
      </c>
      <c r="Z30" s="188">
        <f t="shared" si="4"/>
        <v>2176.7475520511175</v>
      </c>
      <c r="AA30" s="188">
        <f t="shared" si="5"/>
        <v>3780.4947591987211</v>
      </c>
      <c r="AB30" s="201">
        <f t="shared" si="6"/>
        <v>0.85048273792945683</v>
      </c>
    </row>
    <row r="31" spans="2:28" x14ac:dyDescent="0.2">
      <c r="B31" s="195">
        <v>28</v>
      </c>
      <c r="C31" s="192">
        <v>0</v>
      </c>
      <c r="D31" s="188">
        <v>0</v>
      </c>
      <c r="E31" s="188">
        <v>0</v>
      </c>
      <c r="F31" s="188">
        <v>1</v>
      </c>
      <c r="G31" s="188">
        <v>4343.3373123978345</v>
      </c>
      <c r="H31" s="188">
        <v>1943.5336936320855</v>
      </c>
      <c r="I31" s="188">
        <v>7669.8976462196833</v>
      </c>
      <c r="J31" s="201">
        <v>0.88230001944872916</v>
      </c>
      <c r="K31" s="192">
        <v>0</v>
      </c>
      <c r="L31" s="188">
        <v>0</v>
      </c>
      <c r="M31" s="188">
        <v>0</v>
      </c>
      <c r="N31" s="188">
        <v>1</v>
      </c>
      <c r="O31" s="188">
        <v>4343.3373123978345</v>
      </c>
      <c r="P31" s="188">
        <v>1943.5336936320855</v>
      </c>
      <c r="Q31" s="188">
        <v>7669.8976462196833</v>
      </c>
      <c r="R31" s="201">
        <v>0.88230001944872916</v>
      </c>
      <c r="T31" s="219">
        <v>0.22500000000000001</v>
      </c>
      <c r="U31" s="192">
        <f t="shared" si="7"/>
        <v>0</v>
      </c>
      <c r="V31" s="188">
        <f t="shared" si="0"/>
        <v>0</v>
      </c>
      <c r="W31" s="188">
        <f t="shared" si="1"/>
        <v>1</v>
      </c>
      <c r="X31" s="188">
        <f t="shared" si="2"/>
        <v>0</v>
      </c>
      <c r="Y31" s="188">
        <f t="shared" si="3"/>
        <v>4076.7203587647582</v>
      </c>
      <c r="Z31" s="188">
        <f t="shared" si="4"/>
        <v>2300.8094934003952</v>
      </c>
      <c r="AA31" s="188">
        <f t="shared" si="5"/>
        <v>4005.0528186820602</v>
      </c>
      <c r="AB31" s="201">
        <f t="shared" si="6"/>
        <v>0.85775533503770018</v>
      </c>
    </row>
    <row r="32" spans="2:28" x14ac:dyDescent="0.2">
      <c r="B32" s="195">
        <v>29</v>
      </c>
      <c r="C32" s="192">
        <v>0</v>
      </c>
      <c r="D32" s="188">
        <v>0</v>
      </c>
      <c r="E32" s="188">
        <v>3</v>
      </c>
      <c r="F32" s="188">
        <v>2</v>
      </c>
      <c r="G32" s="188">
        <v>2996.5864441744102</v>
      </c>
      <c r="H32" s="188">
        <v>2418.5663390376203</v>
      </c>
      <c r="I32" s="188">
        <v>2984.7789324638611</v>
      </c>
      <c r="J32" s="201">
        <v>0.81308335783265717</v>
      </c>
      <c r="K32" s="192">
        <v>0</v>
      </c>
      <c r="L32" s="188">
        <v>0</v>
      </c>
      <c r="M32" s="188">
        <v>3</v>
      </c>
      <c r="N32" s="188">
        <v>2</v>
      </c>
      <c r="O32" s="188">
        <v>2996.5864441744102</v>
      </c>
      <c r="P32" s="188">
        <v>2418.5663390376203</v>
      </c>
      <c r="Q32" s="188">
        <v>2984.7789324638611</v>
      </c>
      <c r="R32" s="201">
        <v>0.81308335783265717</v>
      </c>
      <c r="T32" s="219">
        <v>0.25</v>
      </c>
      <c r="U32" s="192">
        <f t="shared" si="7"/>
        <v>0</v>
      </c>
      <c r="V32" s="188">
        <f t="shared" si="0"/>
        <v>0</v>
      </c>
      <c r="W32" s="188">
        <f t="shared" si="1"/>
        <v>1</v>
      </c>
      <c r="X32" s="188">
        <f t="shared" si="2"/>
        <v>0</v>
      </c>
      <c r="Y32" s="188">
        <f t="shared" si="3"/>
        <v>4193.0573896636961</v>
      </c>
      <c r="Z32" s="188">
        <f t="shared" si="4"/>
        <v>2418.3792493610858</v>
      </c>
      <c r="AA32" s="188">
        <f t="shared" si="5"/>
        <v>4224.711956178654</v>
      </c>
      <c r="AB32" s="201">
        <f t="shared" si="6"/>
        <v>0.86446154138642273</v>
      </c>
    </row>
    <row r="33" spans="2:28" x14ac:dyDescent="0.2">
      <c r="B33" s="195">
        <v>30</v>
      </c>
      <c r="C33" s="192">
        <v>0</v>
      </c>
      <c r="D33" s="188">
        <v>0</v>
      </c>
      <c r="E33" s="188">
        <v>0</v>
      </c>
      <c r="F33" s="188">
        <v>0</v>
      </c>
      <c r="G33" s="188">
        <v>4958.964199965345</v>
      </c>
      <c r="H33" s="188">
        <v>944.64077594337277</v>
      </c>
      <c r="I33" s="188">
        <v>9708.5866504111327</v>
      </c>
      <c r="J33" s="201">
        <v>0.99243016427080133</v>
      </c>
      <c r="K33" s="192">
        <v>0</v>
      </c>
      <c r="L33" s="188">
        <v>0</v>
      </c>
      <c r="M33" s="188">
        <v>0</v>
      </c>
      <c r="N33" s="188">
        <v>0</v>
      </c>
      <c r="O33" s="188">
        <v>4958.964199965345</v>
      </c>
      <c r="P33" s="188">
        <v>944.64077594337277</v>
      </c>
      <c r="Q33" s="188">
        <v>9708.5866504111327</v>
      </c>
      <c r="R33" s="201">
        <v>0.99243016427080133</v>
      </c>
      <c r="T33" s="219">
        <v>0.27500000000000002</v>
      </c>
      <c r="U33" s="192">
        <f t="shared" si="7"/>
        <v>0</v>
      </c>
      <c r="V33" s="188">
        <f t="shared" si="0"/>
        <v>0</v>
      </c>
      <c r="W33" s="188">
        <f t="shared" si="1"/>
        <v>1</v>
      </c>
      <c r="X33" s="188">
        <f t="shared" si="2"/>
        <v>0</v>
      </c>
      <c r="Y33" s="188">
        <f t="shared" si="3"/>
        <v>4303.9247696132834</v>
      </c>
      <c r="Z33" s="188">
        <f t="shared" si="4"/>
        <v>2536.6683197325538</v>
      </c>
      <c r="AA33" s="188">
        <f t="shared" si="5"/>
        <v>4446.4131549295735</v>
      </c>
      <c r="AB33" s="201">
        <f t="shared" si="6"/>
        <v>0.87071972110205731</v>
      </c>
    </row>
    <row r="34" spans="2:28" x14ac:dyDescent="0.2">
      <c r="B34" s="195">
        <v>31</v>
      </c>
      <c r="C34" s="192">
        <v>0</v>
      </c>
      <c r="D34" s="188">
        <v>0</v>
      </c>
      <c r="E34" s="188">
        <v>0</v>
      </c>
      <c r="F34" s="188">
        <v>0</v>
      </c>
      <c r="G34" s="188">
        <v>3861.0819253578047</v>
      </c>
      <c r="H34" s="188">
        <v>1715.864321178419</v>
      </c>
      <c r="I34" s="188">
        <v>7302.5804157678467</v>
      </c>
      <c r="J34" s="201">
        <v>0.78024567289822311</v>
      </c>
      <c r="K34" s="192">
        <v>0</v>
      </c>
      <c r="L34" s="188">
        <v>0</v>
      </c>
      <c r="M34" s="188">
        <v>0</v>
      </c>
      <c r="N34" s="188">
        <v>0</v>
      </c>
      <c r="O34" s="188">
        <v>3861.0819253578047</v>
      </c>
      <c r="P34" s="188">
        <v>1715.864321178419</v>
      </c>
      <c r="Q34" s="188">
        <v>7302.5804157678467</v>
      </c>
      <c r="R34" s="201">
        <v>0.78024567289822311</v>
      </c>
      <c r="T34" s="219">
        <v>0.3</v>
      </c>
      <c r="U34" s="192">
        <f t="shared" si="7"/>
        <v>0</v>
      </c>
      <c r="V34" s="188">
        <f t="shared" si="0"/>
        <v>0</v>
      </c>
      <c r="W34" s="188">
        <f t="shared" si="1"/>
        <v>1</v>
      </c>
      <c r="X34" s="188">
        <f t="shared" si="2"/>
        <v>0</v>
      </c>
      <c r="Y34" s="188">
        <f t="shared" si="3"/>
        <v>4415.1506113777114</v>
      </c>
      <c r="Z34" s="188">
        <f t="shared" si="4"/>
        <v>2652.3120483072507</v>
      </c>
      <c r="AA34" s="188">
        <f t="shared" si="5"/>
        <v>4662.9209191900845</v>
      </c>
      <c r="AB34" s="201">
        <f t="shared" si="6"/>
        <v>0.87641809378320845</v>
      </c>
    </row>
    <row r="35" spans="2:28" x14ac:dyDescent="0.2">
      <c r="B35" s="195">
        <v>32</v>
      </c>
      <c r="C35" s="192">
        <v>0</v>
      </c>
      <c r="D35" s="188">
        <v>0</v>
      </c>
      <c r="E35" s="188">
        <v>1</v>
      </c>
      <c r="F35" s="188">
        <v>0</v>
      </c>
      <c r="G35" s="188">
        <v>2242.0997657700509</v>
      </c>
      <c r="H35" s="188">
        <v>5800.9403012454459</v>
      </c>
      <c r="I35" s="188">
        <v>7118.6858748005252</v>
      </c>
      <c r="J35" s="201">
        <v>0.9640346325725071</v>
      </c>
      <c r="K35" s="192">
        <v>0</v>
      </c>
      <c r="L35" s="188">
        <v>0</v>
      </c>
      <c r="M35" s="188">
        <v>1</v>
      </c>
      <c r="N35" s="188">
        <v>0</v>
      </c>
      <c r="O35" s="188">
        <v>2242.0997657700509</v>
      </c>
      <c r="P35" s="188">
        <v>5800.9403012454459</v>
      </c>
      <c r="Q35" s="188">
        <v>7118.6858748005252</v>
      </c>
      <c r="R35" s="201">
        <v>0.9640346325725071</v>
      </c>
      <c r="T35" s="219">
        <v>0.32500000000000001</v>
      </c>
      <c r="U35" s="192">
        <f t="shared" si="7"/>
        <v>0</v>
      </c>
      <c r="V35" s="188">
        <f t="shared" si="0"/>
        <v>0</v>
      </c>
      <c r="W35" s="188">
        <f t="shared" si="1"/>
        <v>1</v>
      </c>
      <c r="X35" s="188">
        <f t="shared" si="2"/>
        <v>0</v>
      </c>
      <c r="Y35" s="188">
        <f t="shared" si="3"/>
        <v>4523.6879633020353</v>
      </c>
      <c r="Z35" s="188">
        <f t="shared" si="4"/>
        <v>2767.8849295970435</v>
      </c>
      <c r="AA35" s="188">
        <f t="shared" si="5"/>
        <v>4876.219214686892</v>
      </c>
      <c r="AB35" s="201">
        <f t="shared" si="6"/>
        <v>0.88180904292596385</v>
      </c>
    </row>
    <row r="36" spans="2:28" x14ac:dyDescent="0.2">
      <c r="B36" s="195">
        <v>33</v>
      </c>
      <c r="C36" s="192">
        <v>0</v>
      </c>
      <c r="D36" s="188">
        <v>0</v>
      </c>
      <c r="E36" s="188">
        <v>2</v>
      </c>
      <c r="F36" s="188">
        <v>1</v>
      </c>
      <c r="G36" s="188">
        <v>6634.8101966692311</v>
      </c>
      <c r="H36" s="188">
        <v>6473.1515499493717</v>
      </c>
      <c r="I36" s="188">
        <v>11153.932961913881</v>
      </c>
      <c r="J36" s="201">
        <v>0.81837093602765176</v>
      </c>
      <c r="K36" s="192">
        <v>0</v>
      </c>
      <c r="L36" s="188">
        <v>0</v>
      </c>
      <c r="M36" s="188">
        <v>2</v>
      </c>
      <c r="N36" s="188">
        <v>1</v>
      </c>
      <c r="O36" s="188">
        <v>6634.8101966692311</v>
      </c>
      <c r="P36" s="188">
        <v>6473.1515499493717</v>
      </c>
      <c r="Q36" s="188">
        <v>11153.932961913881</v>
      </c>
      <c r="R36" s="201">
        <v>0.81837093602765176</v>
      </c>
      <c r="T36" s="219">
        <v>0.35</v>
      </c>
      <c r="U36" s="192">
        <f t="shared" si="7"/>
        <v>0</v>
      </c>
      <c r="V36" s="188">
        <f t="shared" si="0"/>
        <v>0</v>
      </c>
      <c r="W36" s="188">
        <f t="shared" si="1"/>
        <v>1</v>
      </c>
      <c r="X36" s="188">
        <f t="shared" si="2"/>
        <v>0</v>
      </c>
      <c r="Y36" s="188">
        <f t="shared" si="3"/>
        <v>4629.2523621935588</v>
      </c>
      <c r="Z36" s="188">
        <f t="shared" si="4"/>
        <v>2884.497325727858</v>
      </c>
      <c r="AA36" s="188">
        <f t="shared" si="5"/>
        <v>5090.0719906967479</v>
      </c>
      <c r="AB36" s="201">
        <f t="shared" si="6"/>
        <v>0.88694461476112996</v>
      </c>
    </row>
    <row r="37" spans="2:28" x14ac:dyDescent="0.2">
      <c r="B37" s="195">
        <v>34</v>
      </c>
      <c r="C37" s="192">
        <v>0</v>
      </c>
      <c r="D37" s="188">
        <v>0</v>
      </c>
      <c r="E37" s="188">
        <v>3</v>
      </c>
      <c r="F37" s="188">
        <v>1</v>
      </c>
      <c r="G37" s="188">
        <v>4016.9553107088759</v>
      </c>
      <c r="H37" s="188">
        <v>4355.5412878005873</v>
      </c>
      <c r="I37" s="188">
        <v>2405.40756649574</v>
      </c>
      <c r="J37" s="201">
        <v>0.79401810438288711</v>
      </c>
      <c r="K37" s="192">
        <v>0</v>
      </c>
      <c r="L37" s="188">
        <v>0</v>
      </c>
      <c r="M37" s="188">
        <v>3</v>
      </c>
      <c r="N37" s="188">
        <v>1</v>
      </c>
      <c r="O37" s="188">
        <v>4016.9553107088759</v>
      </c>
      <c r="P37" s="188">
        <v>4355.5412878005873</v>
      </c>
      <c r="Q37" s="188">
        <v>2405.40756649574</v>
      </c>
      <c r="R37" s="201">
        <v>0.79401810438288711</v>
      </c>
      <c r="T37" s="219">
        <v>0.375</v>
      </c>
      <c r="U37" s="192">
        <f t="shared" si="7"/>
        <v>0</v>
      </c>
      <c r="V37" s="188">
        <f t="shared" si="0"/>
        <v>0</v>
      </c>
      <c r="W37" s="188">
        <f t="shared" si="1"/>
        <v>1</v>
      </c>
      <c r="X37" s="188">
        <f t="shared" si="2"/>
        <v>1</v>
      </c>
      <c r="Y37" s="188">
        <f t="shared" si="3"/>
        <v>4734.344732590559</v>
      </c>
      <c r="Z37" s="188">
        <f t="shared" si="4"/>
        <v>2998.1873351909517</v>
      </c>
      <c r="AA37" s="188">
        <f t="shared" si="5"/>
        <v>5307.4298921284299</v>
      </c>
      <c r="AB37" s="201">
        <f t="shared" si="6"/>
        <v>0.89181193084835519</v>
      </c>
    </row>
    <row r="38" spans="2:28" x14ac:dyDescent="0.2">
      <c r="B38" s="195">
        <v>35</v>
      </c>
      <c r="C38" s="192">
        <v>0</v>
      </c>
      <c r="D38" s="188">
        <v>0</v>
      </c>
      <c r="E38" s="188">
        <v>1</v>
      </c>
      <c r="F38" s="188">
        <v>1</v>
      </c>
      <c r="G38" s="188">
        <v>6908.2398978712581</v>
      </c>
      <c r="H38" s="188">
        <v>2611.1979314410041</v>
      </c>
      <c r="I38" s="188">
        <v>3523.6551636388435</v>
      </c>
      <c r="J38" s="201">
        <v>0.96316038791813929</v>
      </c>
      <c r="K38" s="192">
        <v>0</v>
      </c>
      <c r="L38" s="188">
        <v>0</v>
      </c>
      <c r="M38" s="188">
        <v>1</v>
      </c>
      <c r="N38" s="188">
        <v>1</v>
      </c>
      <c r="O38" s="188">
        <v>6908.2398978712581</v>
      </c>
      <c r="P38" s="188">
        <v>2611.1979314410041</v>
      </c>
      <c r="Q38" s="188">
        <v>3523.6551636388435</v>
      </c>
      <c r="R38" s="201">
        <v>0.96316038791813929</v>
      </c>
      <c r="T38" s="219">
        <v>0.4</v>
      </c>
      <c r="U38" s="192">
        <f t="shared" si="7"/>
        <v>0</v>
      </c>
      <c r="V38" s="188">
        <f t="shared" si="0"/>
        <v>0</v>
      </c>
      <c r="W38" s="188">
        <f t="shared" si="1"/>
        <v>1</v>
      </c>
      <c r="X38" s="188">
        <f t="shared" si="2"/>
        <v>1</v>
      </c>
      <c r="Y38" s="188">
        <f t="shared" si="3"/>
        <v>4838.5898342695345</v>
      </c>
      <c r="Z38" s="188">
        <f t="shared" si="4"/>
        <v>3110.3742611415691</v>
      </c>
      <c r="AA38" s="188">
        <f t="shared" si="5"/>
        <v>5522.184717002795</v>
      </c>
      <c r="AB38" s="201">
        <f t="shared" si="6"/>
        <v>0.89635474309879082</v>
      </c>
    </row>
    <row r="39" spans="2:28" x14ac:dyDescent="0.2">
      <c r="B39" s="195">
        <v>36</v>
      </c>
      <c r="C39" s="192">
        <v>0</v>
      </c>
      <c r="D39" s="188">
        <v>0</v>
      </c>
      <c r="E39" s="188">
        <v>2</v>
      </c>
      <c r="F39" s="188">
        <v>1</v>
      </c>
      <c r="G39" s="188">
        <v>5332.1106974671147</v>
      </c>
      <c r="H39" s="188">
        <v>1103.4727418260968</v>
      </c>
      <c r="I39" s="188">
        <v>1482.040072814528</v>
      </c>
      <c r="J39" s="201">
        <v>0.94663179364743322</v>
      </c>
      <c r="K39" s="192">
        <v>0</v>
      </c>
      <c r="L39" s="188">
        <v>0</v>
      </c>
      <c r="M39" s="188">
        <v>2</v>
      </c>
      <c r="N39" s="188">
        <v>1</v>
      </c>
      <c r="O39" s="188">
        <v>5332.1106974671147</v>
      </c>
      <c r="P39" s="188">
        <v>1103.4727418260968</v>
      </c>
      <c r="Q39" s="188">
        <v>1482.040072814528</v>
      </c>
      <c r="R39" s="201">
        <v>0.94663179364743322</v>
      </c>
      <c r="T39" s="219">
        <v>0.42499999999999999</v>
      </c>
      <c r="U39" s="192">
        <f t="shared" si="7"/>
        <v>0</v>
      </c>
      <c r="V39" s="188">
        <f t="shared" si="0"/>
        <v>0</v>
      </c>
      <c r="W39" s="188">
        <f t="shared" si="1"/>
        <v>2</v>
      </c>
      <c r="X39" s="188">
        <f t="shared" si="2"/>
        <v>1</v>
      </c>
      <c r="Y39" s="188">
        <f t="shared" si="3"/>
        <v>4943.3732261501573</v>
      </c>
      <c r="Z39" s="188">
        <f t="shared" si="4"/>
        <v>3224.8191265027108</v>
      </c>
      <c r="AA39" s="188">
        <f t="shared" si="5"/>
        <v>5736.4555129318023</v>
      </c>
      <c r="AB39" s="201">
        <f t="shared" si="6"/>
        <v>0.90082210573405663</v>
      </c>
    </row>
    <row r="40" spans="2:28" x14ac:dyDescent="0.2">
      <c r="B40" s="195">
        <v>37</v>
      </c>
      <c r="C40" s="192">
        <v>0</v>
      </c>
      <c r="D40" s="188">
        <v>0</v>
      </c>
      <c r="E40" s="188">
        <v>2</v>
      </c>
      <c r="F40" s="188">
        <v>0</v>
      </c>
      <c r="G40" s="188">
        <v>6376.4518912795429</v>
      </c>
      <c r="H40" s="188">
        <v>2908.4783847221311</v>
      </c>
      <c r="I40" s="188">
        <v>6482.2848092429194</v>
      </c>
      <c r="J40" s="201">
        <v>0.91410493757706923</v>
      </c>
      <c r="K40" s="192">
        <v>0</v>
      </c>
      <c r="L40" s="188">
        <v>0</v>
      </c>
      <c r="M40" s="188">
        <v>2</v>
      </c>
      <c r="N40" s="188">
        <v>0</v>
      </c>
      <c r="O40" s="188">
        <v>6376.4518912795429</v>
      </c>
      <c r="P40" s="188">
        <v>2908.4783847221311</v>
      </c>
      <c r="Q40" s="188">
        <v>6482.2848092429194</v>
      </c>
      <c r="R40" s="201">
        <v>0.91410493757706923</v>
      </c>
      <c r="T40" s="219">
        <v>0.45</v>
      </c>
      <c r="U40" s="192">
        <f t="shared" si="7"/>
        <v>0</v>
      </c>
      <c r="V40" s="188">
        <f t="shared" si="0"/>
        <v>0</v>
      </c>
      <c r="W40" s="188">
        <f t="shared" si="1"/>
        <v>2</v>
      </c>
      <c r="X40" s="188">
        <f t="shared" si="2"/>
        <v>1</v>
      </c>
      <c r="Y40" s="188">
        <f t="shared" si="3"/>
        <v>5045.7549158190386</v>
      </c>
      <c r="Z40" s="188">
        <f t="shared" si="4"/>
        <v>3341.2194797057232</v>
      </c>
      <c r="AA40" s="188">
        <f t="shared" si="5"/>
        <v>5957.0162312289904</v>
      </c>
      <c r="AB40" s="201">
        <f t="shared" si="6"/>
        <v>0.90511031137217168</v>
      </c>
    </row>
    <row r="41" spans="2:28" x14ac:dyDescent="0.2">
      <c r="B41" s="195">
        <v>38</v>
      </c>
      <c r="C41" s="192">
        <v>0</v>
      </c>
      <c r="D41" s="188">
        <v>0</v>
      </c>
      <c r="E41" s="188">
        <v>0</v>
      </c>
      <c r="F41" s="188">
        <v>2</v>
      </c>
      <c r="G41" s="188">
        <v>3153.9572647551095</v>
      </c>
      <c r="H41" s="188">
        <v>7974.8766912976926</v>
      </c>
      <c r="I41" s="188">
        <v>3321.9713687543299</v>
      </c>
      <c r="J41" s="201">
        <v>0.71458209616730262</v>
      </c>
      <c r="K41" s="192">
        <v>0</v>
      </c>
      <c r="L41" s="188">
        <v>0</v>
      </c>
      <c r="M41" s="188">
        <v>0</v>
      </c>
      <c r="N41" s="188">
        <v>2</v>
      </c>
      <c r="O41" s="188">
        <v>3153.9572647551095</v>
      </c>
      <c r="P41" s="188">
        <v>7974.8766912976926</v>
      </c>
      <c r="Q41" s="188">
        <v>3321.9713687543299</v>
      </c>
      <c r="R41" s="201">
        <v>0.71458209616730262</v>
      </c>
      <c r="T41" s="219">
        <v>0.47499999999999998</v>
      </c>
      <c r="U41" s="192">
        <f t="shared" si="7"/>
        <v>0</v>
      </c>
      <c r="V41" s="188">
        <f t="shared" si="0"/>
        <v>0</v>
      </c>
      <c r="W41" s="188">
        <f t="shared" si="1"/>
        <v>2</v>
      </c>
      <c r="X41" s="188">
        <f t="shared" si="2"/>
        <v>1</v>
      </c>
      <c r="Y41" s="188">
        <f t="shared" si="3"/>
        <v>5151.3099582097884</v>
      </c>
      <c r="Z41" s="188">
        <f t="shared" si="4"/>
        <v>3457.7377642640686</v>
      </c>
      <c r="AA41" s="188">
        <f t="shared" si="5"/>
        <v>6183.2477718873597</v>
      </c>
      <c r="AB41" s="201">
        <f t="shared" si="6"/>
        <v>0.90928211832484862</v>
      </c>
    </row>
    <row r="42" spans="2:28" x14ac:dyDescent="0.2">
      <c r="B42" s="195">
        <v>39</v>
      </c>
      <c r="C42" s="192">
        <v>0</v>
      </c>
      <c r="D42" s="188">
        <v>0</v>
      </c>
      <c r="E42" s="188">
        <v>1</v>
      </c>
      <c r="F42" s="188">
        <v>1</v>
      </c>
      <c r="G42" s="188">
        <v>5715.0337540518576</v>
      </c>
      <c r="H42" s="188">
        <v>3197.719591021581</v>
      </c>
      <c r="I42" s="188">
        <v>11715.714809750514</v>
      </c>
      <c r="J42" s="201">
        <v>0.99060997632809356</v>
      </c>
      <c r="K42" s="192">
        <v>0</v>
      </c>
      <c r="L42" s="188">
        <v>0</v>
      </c>
      <c r="M42" s="188">
        <v>1</v>
      </c>
      <c r="N42" s="188">
        <v>1</v>
      </c>
      <c r="O42" s="188">
        <v>5715.0337540518576</v>
      </c>
      <c r="P42" s="188">
        <v>3197.719591021581</v>
      </c>
      <c r="Q42" s="188">
        <v>11715.714809750514</v>
      </c>
      <c r="R42" s="201">
        <v>0.99060997632809356</v>
      </c>
      <c r="T42" s="219">
        <v>0.5</v>
      </c>
      <c r="U42" s="192">
        <f t="shared" si="7"/>
        <v>0</v>
      </c>
      <c r="V42" s="188">
        <f t="shared" si="0"/>
        <v>0</v>
      </c>
      <c r="W42" s="188">
        <f t="shared" si="1"/>
        <v>2</v>
      </c>
      <c r="X42" s="188">
        <f t="shared" si="2"/>
        <v>1</v>
      </c>
      <c r="Y42" s="188">
        <f t="shared" si="3"/>
        <v>5255.1699012748568</v>
      </c>
      <c r="Z42" s="188">
        <f t="shared" si="4"/>
        <v>3573.558507582452</v>
      </c>
      <c r="AA42" s="188">
        <f t="shared" si="5"/>
        <v>6402.7225302372372</v>
      </c>
      <c r="AB42" s="201">
        <f t="shared" si="6"/>
        <v>0.91315502074265154</v>
      </c>
    </row>
    <row r="43" spans="2:28" x14ac:dyDescent="0.2">
      <c r="B43" s="195">
        <v>40</v>
      </c>
      <c r="C43" s="192">
        <v>0</v>
      </c>
      <c r="D43" s="188">
        <v>0</v>
      </c>
      <c r="E43" s="188">
        <v>2</v>
      </c>
      <c r="F43" s="188">
        <v>0</v>
      </c>
      <c r="G43" s="188">
        <v>5566.2830751729934</v>
      </c>
      <c r="H43" s="188">
        <v>4547.0358328363918</v>
      </c>
      <c r="I43" s="188">
        <v>9052.4136147940953</v>
      </c>
      <c r="J43" s="201">
        <v>0.94686965351800945</v>
      </c>
      <c r="K43" s="192">
        <v>0</v>
      </c>
      <c r="L43" s="188">
        <v>0</v>
      </c>
      <c r="M43" s="188">
        <v>2</v>
      </c>
      <c r="N43" s="188">
        <v>0</v>
      </c>
      <c r="O43" s="188">
        <v>5566.2830751729934</v>
      </c>
      <c r="P43" s="188">
        <v>4547.0358328363918</v>
      </c>
      <c r="Q43" s="188">
        <v>9052.4136147940953</v>
      </c>
      <c r="R43" s="201">
        <v>0.94686965351800945</v>
      </c>
      <c r="T43" s="219">
        <v>0.52500000000000002</v>
      </c>
      <c r="U43" s="192">
        <f t="shared" si="7"/>
        <v>0</v>
      </c>
      <c r="V43" s="188">
        <f t="shared" si="0"/>
        <v>0</v>
      </c>
      <c r="W43" s="188">
        <f t="shared" si="1"/>
        <v>2</v>
      </c>
      <c r="X43" s="188">
        <f t="shared" si="2"/>
        <v>1</v>
      </c>
      <c r="Y43" s="188">
        <f t="shared" si="3"/>
        <v>5359.4286701415467</v>
      </c>
      <c r="Z43" s="188">
        <f t="shared" si="4"/>
        <v>3691.9670987416798</v>
      </c>
      <c r="AA43" s="188">
        <f t="shared" si="5"/>
        <v>6633.2861376149849</v>
      </c>
      <c r="AB43" s="201">
        <f t="shared" si="6"/>
        <v>0.91711608714251258</v>
      </c>
    </row>
    <row r="44" spans="2:28" x14ac:dyDescent="0.2">
      <c r="B44" s="195">
        <v>41</v>
      </c>
      <c r="C44" s="192">
        <v>0</v>
      </c>
      <c r="D44" s="188">
        <v>0</v>
      </c>
      <c r="E44" s="188">
        <v>5</v>
      </c>
      <c r="F44" s="188">
        <v>3</v>
      </c>
      <c r="G44" s="188">
        <v>2806.622135692799</v>
      </c>
      <c r="H44" s="188">
        <v>3488.2456876010046</v>
      </c>
      <c r="I44" s="188">
        <v>6477.7766355263702</v>
      </c>
      <c r="J44" s="201">
        <v>0.93105242047118519</v>
      </c>
      <c r="K44" s="192">
        <v>0</v>
      </c>
      <c r="L44" s="188">
        <v>0</v>
      </c>
      <c r="M44" s="188">
        <v>5</v>
      </c>
      <c r="N44" s="188">
        <v>3</v>
      </c>
      <c r="O44" s="188">
        <v>2806.622135692799</v>
      </c>
      <c r="P44" s="188">
        <v>3488.2456876010046</v>
      </c>
      <c r="Q44" s="188">
        <v>6477.7766355263702</v>
      </c>
      <c r="R44" s="201">
        <v>0.93105242047118519</v>
      </c>
      <c r="T44" s="219">
        <v>0.55000000000000004</v>
      </c>
      <c r="U44" s="192">
        <f t="shared" si="7"/>
        <v>0</v>
      </c>
      <c r="V44" s="188">
        <f t="shared" si="0"/>
        <v>0</v>
      </c>
      <c r="W44" s="188">
        <f t="shared" si="1"/>
        <v>2</v>
      </c>
      <c r="X44" s="188">
        <f t="shared" si="2"/>
        <v>1</v>
      </c>
      <c r="Y44" s="188">
        <f t="shared" si="3"/>
        <v>5466.9343039837067</v>
      </c>
      <c r="Z44" s="188">
        <f t="shared" si="4"/>
        <v>3812.342856031029</v>
      </c>
      <c r="AA44" s="188">
        <f t="shared" si="5"/>
        <v>6868.3895626886997</v>
      </c>
      <c r="AB44" s="201">
        <f t="shared" si="6"/>
        <v>0.92093950003664238</v>
      </c>
    </row>
    <row r="45" spans="2:28" x14ac:dyDescent="0.2">
      <c r="B45" s="195">
        <v>42</v>
      </c>
      <c r="C45" s="192">
        <v>0</v>
      </c>
      <c r="D45" s="188">
        <v>0</v>
      </c>
      <c r="E45" s="188">
        <v>0</v>
      </c>
      <c r="F45" s="188">
        <v>3</v>
      </c>
      <c r="G45" s="188">
        <v>6720.9860070027707</v>
      </c>
      <c r="H45" s="188">
        <v>5811.9479314723249</v>
      </c>
      <c r="I45" s="188">
        <v>5433.8930206389623</v>
      </c>
      <c r="J45" s="201">
        <v>0.97824034803511206</v>
      </c>
      <c r="K45" s="192">
        <v>0</v>
      </c>
      <c r="L45" s="188">
        <v>0</v>
      </c>
      <c r="M45" s="188">
        <v>0</v>
      </c>
      <c r="N45" s="188">
        <v>3</v>
      </c>
      <c r="O45" s="188">
        <v>6720.9860070027707</v>
      </c>
      <c r="P45" s="188">
        <v>5811.9479314723249</v>
      </c>
      <c r="Q45" s="188">
        <v>5433.8930206389623</v>
      </c>
      <c r="R45" s="201">
        <v>0.97824034803511206</v>
      </c>
      <c r="T45" s="219">
        <v>0.57499999999999996</v>
      </c>
      <c r="U45" s="192">
        <f t="shared" si="7"/>
        <v>0</v>
      </c>
      <c r="V45" s="188">
        <f t="shared" si="0"/>
        <v>0</v>
      </c>
      <c r="W45" s="188">
        <f t="shared" si="1"/>
        <v>2</v>
      </c>
      <c r="X45" s="188">
        <f t="shared" si="2"/>
        <v>1</v>
      </c>
      <c r="Y45" s="188">
        <f t="shared" si="3"/>
        <v>5572.3605010242873</v>
      </c>
      <c r="Z45" s="188">
        <f t="shared" si="4"/>
        <v>3936.8699915499597</v>
      </c>
      <c r="AA45" s="188">
        <f t="shared" si="5"/>
        <v>7106.909434253007</v>
      </c>
      <c r="AB45" s="201">
        <f t="shared" si="6"/>
        <v>0.92461651540402479</v>
      </c>
    </row>
    <row r="46" spans="2:28" x14ac:dyDescent="0.2">
      <c r="B46" s="195">
        <v>43</v>
      </c>
      <c r="C46" s="192">
        <v>0</v>
      </c>
      <c r="D46" s="188">
        <v>0</v>
      </c>
      <c r="E46" s="188">
        <v>4</v>
      </c>
      <c r="F46" s="188">
        <v>2</v>
      </c>
      <c r="G46" s="188">
        <v>5674.0426004320152</v>
      </c>
      <c r="H46" s="188">
        <v>5074.6187206631475</v>
      </c>
      <c r="I46" s="188">
        <v>5872.2811031803158</v>
      </c>
      <c r="J46" s="201">
        <v>0.96117869600617423</v>
      </c>
      <c r="K46" s="192">
        <v>0</v>
      </c>
      <c r="L46" s="188">
        <v>0</v>
      </c>
      <c r="M46" s="188">
        <v>4</v>
      </c>
      <c r="N46" s="188">
        <v>2</v>
      </c>
      <c r="O46" s="188">
        <v>5674.0426004320152</v>
      </c>
      <c r="P46" s="188">
        <v>5074.6187206631475</v>
      </c>
      <c r="Q46" s="188">
        <v>5872.2811031803158</v>
      </c>
      <c r="R46" s="201">
        <v>0.96117869600617423</v>
      </c>
      <c r="T46" s="219">
        <v>0.6</v>
      </c>
      <c r="U46" s="192">
        <f t="shared" si="7"/>
        <v>0</v>
      </c>
      <c r="V46" s="188">
        <f t="shared" si="0"/>
        <v>0</v>
      </c>
      <c r="W46" s="188">
        <f t="shared" si="1"/>
        <v>2</v>
      </c>
      <c r="X46" s="188">
        <f t="shared" si="2"/>
        <v>1</v>
      </c>
      <c r="Y46" s="188">
        <f t="shared" si="3"/>
        <v>5682.1225535905778</v>
      </c>
      <c r="Z46" s="188">
        <f t="shared" si="4"/>
        <v>4062.7549126249005</v>
      </c>
      <c r="AA46" s="188">
        <f t="shared" si="5"/>
        <v>7353.0860720378105</v>
      </c>
      <c r="AB46" s="201">
        <f t="shared" si="6"/>
        <v>0.92827483417816103</v>
      </c>
    </row>
    <row r="47" spans="2:28" x14ac:dyDescent="0.2">
      <c r="B47" s="195">
        <v>44</v>
      </c>
      <c r="C47" s="192">
        <v>0</v>
      </c>
      <c r="D47" s="188">
        <v>0</v>
      </c>
      <c r="E47" s="188">
        <v>3</v>
      </c>
      <c r="F47" s="188">
        <v>0</v>
      </c>
      <c r="G47" s="188">
        <v>7421.4101490108033</v>
      </c>
      <c r="H47" s="188">
        <v>4689.8857961593185</v>
      </c>
      <c r="I47" s="188">
        <v>5896.389825549445</v>
      </c>
      <c r="J47" s="201">
        <v>0.91189857206688607</v>
      </c>
      <c r="K47" s="192">
        <v>0</v>
      </c>
      <c r="L47" s="188">
        <v>0</v>
      </c>
      <c r="M47" s="188">
        <v>3</v>
      </c>
      <c r="N47" s="188">
        <v>0</v>
      </c>
      <c r="O47" s="188">
        <v>7421.4101490108033</v>
      </c>
      <c r="P47" s="188">
        <v>4689.8857961593185</v>
      </c>
      <c r="Q47" s="188">
        <v>5896.389825549445</v>
      </c>
      <c r="R47" s="201">
        <v>0.91189857206688607</v>
      </c>
      <c r="T47" s="219">
        <v>0.625</v>
      </c>
      <c r="U47" s="192">
        <f t="shared" si="7"/>
        <v>0</v>
      </c>
      <c r="V47" s="188">
        <f t="shared" si="0"/>
        <v>0</v>
      </c>
      <c r="W47" s="188">
        <f t="shared" si="1"/>
        <v>2</v>
      </c>
      <c r="X47" s="188">
        <f t="shared" si="2"/>
        <v>1</v>
      </c>
      <c r="Y47" s="188">
        <f t="shared" si="3"/>
        <v>5794.3496250537246</v>
      </c>
      <c r="Z47" s="188">
        <f t="shared" si="4"/>
        <v>4194.3809419538438</v>
      </c>
      <c r="AA47" s="188">
        <f t="shared" si="5"/>
        <v>7606.4298257309429</v>
      </c>
      <c r="AB47" s="201">
        <f t="shared" si="6"/>
        <v>0.93182159669700981</v>
      </c>
    </row>
    <row r="48" spans="2:28" x14ac:dyDescent="0.2">
      <c r="B48" s="195">
        <v>45</v>
      </c>
      <c r="C48" s="192">
        <v>0</v>
      </c>
      <c r="D48" s="188">
        <v>0</v>
      </c>
      <c r="E48" s="188">
        <v>3</v>
      </c>
      <c r="F48" s="188">
        <v>1</v>
      </c>
      <c r="G48" s="188">
        <v>6677.1818112485562</v>
      </c>
      <c r="H48" s="188">
        <v>2339.2043220687674</v>
      </c>
      <c r="I48" s="188">
        <v>8685.2180313739445</v>
      </c>
      <c r="J48" s="201">
        <v>0.78276621088744758</v>
      </c>
      <c r="K48" s="192">
        <v>0</v>
      </c>
      <c r="L48" s="188">
        <v>0</v>
      </c>
      <c r="M48" s="188">
        <v>3</v>
      </c>
      <c r="N48" s="188">
        <v>1</v>
      </c>
      <c r="O48" s="188">
        <v>6677.1818112485562</v>
      </c>
      <c r="P48" s="188">
        <v>2339.2043220687674</v>
      </c>
      <c r="Q48" s="188">
        <v>8685.2180313739445</v>
      </c>
      <c r="R48" s="201">
        <v>0.78276621088744758</v>
      </c>
      <c r="T48" s="219">
        <v>0.65</v>
      </c>
      <c r="U48" s="192">
        <f t="shared" si="7"/>
        <v>0</v>
      </c>
      <c r="V48" s="188">
        <f t="shared" si="0"/>
        <v>0</v>
      </c>
      <c r="W48" s="188">
        <f t="shared" si="1"/>
        <v>2</v>
      </c>
      <c r="X48" s="188">
        <f t="shared" si="2"/>
        <v>1</v>
      </c>
      <c r="Y48" s="188">
        <f t="shared" si="3"/>
        <v>5907.1129624700761</v>
      </c>
      <c r="Z48" s="188">
        <f t="shared" si="4"/>
        <v>4326.699527644515</v>
      </c>
      <c r="AA48" s="188">
        <f t="shared" si="5"/>
        <v>7866.159476300686</v>
      </c>
      <c r="AB48" s="201">
        <f t="shared" si="6"/>
        <v>0.93540440958554905</v>
      </c>
    </row>
    <row r="49" spans="2:28" x14ac:dyDescent="0.2">
      <c r="B49" s="195">
        <v>46</v>
      </c>
      <c r="C49" s="192">
        <v>0</v>
      </c>
      <c r="D49" s="188">
        <v>0</v>
      </c>
      <c r="E49" s="188">
        <v>3</v>
      </c>
      <c r="F49" s="188">
        <v>1</v>
      </c>
      <c r="G49" s="188">
        <v>5005.1348399553135</v>
      </c>
      <c r="H49" s="188">
        <v>2815.6551049508089</v>
      </c>
      <c r="I49" s="188">
        <v>4957.286409474862</v>
      </c>
      <c r="J49" s="201">
        <v>0.9751831489655447</v>
      </c>
      <c r="K49" s="192">
        <v>0</v>
      </c>
      <c r="L49" s="188">
        <v>0</v>
      </c>
      <c r="M49" s="188">
        <v>3</v>
      </c>
      <c r="N49" s="188">
        <v>1</v>
      </c>
      <c r="O49" s="188">
        <v>5005.1348399553135</v>
      </c>
      <c r="P49" s="188">
        <v>2815.6551049508089</v>
      </c>
      <c r="Q49" s="188">
        <v>4957.286409474862</v>
      </c>
      <c r="R49" s="201">
        <v>0.9751831489655447</v>
      </c>
      <c r="T49" s="219">
        <v>0.67500000000000004</v>
      </c>
      <c r="U49" s="192">
        <f t="shared" si="7"/>
        <v>0</v>
      </c>
      <c r="V49" s="188">
        <f t="shared" si="0"/>
        <v>0</v>
      </c>
      <c r="W49" s="188">
        <f t="shared" si="1"/>
        <v>2</v>
      </c>
      <c r="X49" s="188">
        <f t="shared" si="2"/>
        <v>1</v>
      </c>
      <c r="Y49" s="188">
        <f t="shared" si="3"/>
        <v>6023.7434772305241</v>
      </c>
      <c r="Z49" s="188">
        <f t="shared" si="4"/>
        <v>4462.2476565187326</v>
      </c>
      <c r="AA49" s="188">
        <f t="shared" si="5"/>
        <v>8143.4543796223206</v>
      </c>
      <c r="AB49" s="201">
        <f t="shared" si="6"/>
        <v>0.93888367336318068</v>
      </c>
    </row>
    <row r="50" spans="2:28" x14ac:dyDescent="0.2">
      <c r="B50" s="195">
        <v>47</v>
      </c>
      <c r="C50" s="192">
        <v>0</v>
      </c>
      <c r="D50" s="188">
        <v>0</v>
      </c>
      <c r="E50" s="188">
        <v>2</v>
      </c>
      <c r="F50" s="188">
        <v>1</v>
      </c>
      <c r="G50" s="188">
        <v>2828.4229513721066</v>
      </c>
      <c r="H50" s="188">
        <v>2452.6883807156519</v>
      </c>
      <c r="I50" s="188">
        <v>4597.6043351191693</v>
      </c>
      <c r="J50" s="201">
        <v>0.81237937066134058</v>
      </c>
      <c r="K50" s="192">
        <v>0</v>
      </c>
      <c r="L50" s="188">
        <v>0</v>
      </c>
      <c r="M50" s="188">
        <v>2</v>
      </c>
      <c r="N50" s="188">
        <v>1</v>
      </c>
      <c r="O50" s="188">
        <v>2828.4229513721066</v>
      </c>
      <c r="P50" s="188">
        <v>2452.6883807156519</v>
      </c>
      <c r="Q50" s="188">
        <v>4597.6043351191693</v>
      </c>
      <c r="R50" s="201">
        <v>0.81237937066134058</v>
      </c>
      <c r="T50" s="219">
        <v>0.7</v>
      </c>
      <c r="U50" s="192">
        <f t="shared" si="7"/>
        <v>0</v>
      </c>
      <c r="V50" s="188">
        <f t="shared" si="0"/>
        <v>0</v>
      </c>
      <c r="W50" s="188">
        <f t="shared" si="1"/>
        <v>3</v>
      </c>
      <c r="X50" s="188">
        <f t="shared" si="2"/>
        <v>1</v>
      </c>
      <c r="Y50" s="188">
        <f t="shared" si="3"/>
        <v>6145.4938237313918</v>
      </c>
      <c r="Z50" s="188">
        <f t="shared" si="4"/>
        <v>4607.0271640220517</v>
      </c>
      <c r="AA50" s="188">
        <f t="shared" si="5"/>
        <v>8426.0406439153958</v>
      </c>
      <c r="AB50" s="201">
        <f t="shared" si="6"/>
        <v>0.94236038094172392</v>
      </c>
    </row>
    <row r="51" spans="2:28" x14ac:dyDescent="0.2">
      <c r="B51" s="195">
        <v>48</v>
      </c>
      <c r="C51" s="192">
        <v>0</v>
      </c>
      <c r="D51" s="188">
        <v>0</v>
      </c>
      <c r="E51" s="188">
        <v>1</v>
      </c>
      <c r="F51" s="188">
        <v>1</v>
      </c>
      <c r="G51" s="188">
        <v>8564.5081711437124</v>
      </c>
      <c r="H51" s="188">
        <v>5885.8448263140672</v>
      </c>
      <c r="I51" s="188">
        <v>1919.9677871644978</v>
      </c>
      <c r="J51" s="201">
        <v>0.91272556794886484</v>
      </c>
      <c r="K51" s="192">
        <v>0</v>
      </c>
      <c r="L51" s="188">
        <v>0</v>
      </c>
      <c r="M51" s="188">
        <v>1</v>
      </c>
      <c r="N51" s="188">
        <v>1</v>
      </c>
      <c r="O51" s="188">
        <v>8564.5081711437124</v>
      </c>
      <c r="P51" s="188">
        <v>5885.8448263140672</v>
      </c>
      <c r="Q51" s="188">
        <v>1919.9677871644978</v>
      </c>
      <c r="R51" s="201">
        <v>0.91272556794886484</v>
      </c>
      <c r="T51" s="219">
        <v>0.72499999999999998</v>
      </c>
      <c r="U51" s="192">
        <f t="shared" si="7"/>
        <v>0</v>
      </c>
      <c r="V51" s="188">
        <f t="shared" si="0"/>
        <v>0</v>
      </c>
      <c r="W51" s="188">
        <f t="shared" si="1"/>
        <v>3</v>
      </c>
      <c r="X51" s="188">
        <f t="shared" si="2"/>
        <v>1</v>
      </c>
      <c r="Y51" s="188">
        <f t="shared" si="3"/>
        <v>6267.6311391927038</v>
      </c>
      <c r="Z51" s="188">
        <f t="shared" si="4"/>
        <v>4756.0699890386923</v>
      </c>
      <c r="AA51" s="188">
        <f t="shared" si="5"/>
        <v>8715.9397947718317</v>
      </c>
      <c r="AB51" s="201">
        <f t="shared" si="6"/>
        <v>0.94579310499426539</v>
      </c>
    </row>
    <row r="52" spans="2:28" x14ac:dyDescent="0.2">
      <c r="B52" s="195">
        <v>49</v>
      </c>
      <c r="C52" s="192">
        <v>0</v>
      </c>
      <c r="D52" s="188">
        <v>0</v>
      </c>
      <c r="E52" s="188">
        <v>3</v>
      </c>
      <c r="F52" s="188">
        <v>2</v>
      </c>
      <c r="G52" s="188">
        <v>6409.5951628339271</v>
      </c>
      <c r="H52" s="188">
        <v>1612.6376077581667</v>
      </c>
      <c r="I52" s="188">
        <v>4950.1706574298732</v>
      </c>
      <c r="J52" s="201">
        <v>0.94070736207028127</v>
      </c>
      <c r="K52" s="192">
        <v>0</v>
      </c>
      <c r="L52" s="188">
        <v>0</v>
      </c>
      <c r="M52" s="188">
        <v>3</v>
      </c>
      <c r="N52" s="188">
        <v>2</v>
      </c>
      <c r="O52" s="188">
        <v>6409.5951628339271</v>
      </c>
      <c r="P52" s="188">
        <v>1612.6376077581667</v>
      </c>
      <c r="Q52" s="188">
        <v>4950.1706574298732</v>
      </c>
      <c r="R52" s="201">
        <v>0.94070736207028127</v>
      </c>
      <c r="T52" s="219">
        <v>0.75</v>
      </c>
      <c r="U52" s="192">
        <f t="shared" si="7"/>
        <v>0</v>
      </c>
      <c r="V52" s="188">
        <f t="shared" si="0"/>
        <v>0</v>
      </c>
      <c r="W52" s="188">
        <f t="shared" si="1"/>
        <v>3</v>
      </c>
      <c r="X52" s="188">
        <f t="shared" si="2"/>
        <v>2</v>
      </c>
      <c r="Y52" s="188">
        <f t="shared" si="3"/>
        <v>6400.3967264842377</v>
      </c>
      <c r="Z52" s="188">
        <f t="shared" si="4"/>
        <v>4909.6387594067983</v>
      </c>
      <c r="AA52" s="188">
        <f t="shared" si="5"/>
        <v>9030.6342955526979</v>
      </c>
      <c r="AB52" s="201">
        <f t="shared" si="6"/>
        <v>0.94933969716031996</v>
      </c>
    </row>
    <row r="53" spans="2:28" x14ac:dyDescent="0.2">
      <c r="B53" s="195">
        <v>50</v>
      </c>
      <c r="C53" s="192">
        <v>0</v>
      </c>
      <c r="D53" s="188">
        <v>0</v>
      </c>
      <c r="E53" s="188">
        <v>0</v>
      </c>
      <c r="F53" s="188">
        <v>1</v>
      </c>
      <c r="G53" s="188">
        <v>4338.2560679043327</v>
      </c>
      <c r="H53" s="188">
        <v>5282.0908391225521</v>
      </c>
      <c r="I53" s="188">
        <v>5375.043171302148</v>
      </c>
      <c r="J53" s="201">
        <v>0.83783186070695737</v>
      </c>
      <c r="K53" s="192">
        <v>0</v>
      </c>
      <c r="L53" s="188">
        <v>0</v>
      </c>
      <c r="M53" s="188">
        <v>0</v>
      </c>
      <c r="N53" s="188">
        <v>1</v>
      </c>
      <c r="O53" s="188">
        <v>4338.2560679043327</v>
      </c>
      <c r="P53" s="188">
        <v>5282.0908391225521</v>
      </c>
      <c r="Q53" s="188">
        <v>5375.043171302148</v>
      </c>
      <c r="R53" s="201">
        <v>0.83783186070695737</v>
      </c>
      <c r="T53" s="219">
        <v>0.77500000000000002</v>
      </c>
      <c r="U53" s="192">
        <f t="shared" si="7"/>
        <v>0</v>
      </c>
      <c r="V53" s="188">
        <f t="shared" si="0"/>
        <v>0</v>
      </c>
      <c r="W53" s="188">
        <f t="shared" si="1"/>
        <v>3</v>
      </c>
      <c r="X53" s="188">
        <f t="shared" si="2"/>
        <v>2</v>
      </c>
      <c r="Y53" s="188">
        <f t="shared" si="3"/>
        <v>6534.5893866441811</v>
      </c>
      <c r="Z53" s="188">
        <f t="shared" si="4"/>
        <v>5075.9980999557556</v>
      </c>
      <c r="AA53" s="188">
        <f t="shared" si="5"/>
        <v>9359.419307141412</v>
      </c>
      <c r="AB53" s="201">
        <f t="shared" si="6"/>
        <v>0.95278122867102699</v>
      </c>
    </row>
    <row r="54" spans="2:28" x14ac:dyDescent="0.2">
      <c r="B54" s="195">
        <v>51</v>
      </c>
      <c r="C54" s="192">
        <v>0</v>
      </c>
      <c r="D54" s="188">
        <v>0</v>
      </c>
      <c r="E54" s="188">
        <v>1</v>
      </c>
      <c r="F54" s="188">
        <v>0</v>
      </c>
      <c r="G54" s="188">
        <v>4226.3895302805522</v>
      </c>
      <c r="H54" s="188">
        <v>5213.8324857425132</v>
      </c>
      <c r="I54" s="188">
        <v>1262.0686015809963</v>
      </c>
      <c r="J54" s="201">
        <v>0.72063042997523441</v>
      </c>
      <c r="K54" s="192">
        <v>0</v>
      </c>
      <c r="L54" s="188">
        <v>0</v>
      </c>
      <c r="M54" s="188">
        <v>1</v>
      </c>
      <c r="N54" s="188">
        <v>0</v>
      </c>
      <c r="O54" s="188">
        <v>4226.3895302805522</v>
      </c>
      <c r="P54" s="188">
        <v>5213.8324857425132</v>
      </c>
      <c r="Q54" s="188">
        <v>1262.0686015809963</v>
      </c>
      <c r="R54" s="201">
        <v>0.72063042997523441</v>
      </c>
      <c r="T54" s="219">
        <v>0.8</v>
      </c>
      <c r="U54" s="192">
        <f t="shared" si="7"/>
        <v>0</v>
      </c>
      <c r="V54" s="188">
        <f t="shared" si="0"/>
        <v>0</v>
      </c>
      <c r="W54" s="188">
        <f t="shared" si="1"/>
        <v>3</v>
      </c>
      <c r="X54" s="188">
        <f t="shared" si="2"/>
        <v>2</v>
      </c>
      <c r="Y54" s="188">
        <f t="shared" si="3"/>
        <v>6678.2027812098131</v>
      </c>
      <c r="Z54" s="188">
        <f t="shared" si="4"/>
        <v>5253.180186984815</v>
      </c>
      <c r="AA54" s="188">
        <f t="shared" si="5"/>
        <v>9712.9367951572585</v>
      </c>
      <c r="AB54" s="201">
        <f t="shared" si="6"/>
        <v>0.95638423462299615</v>
      </c>
    </row>
    <row r="55" spans="2:28" x14ac:dyDescent="0.2">
      <c r="B55" s="195">
        <v>52</v>
      </c>
      <c r="C55" s="192">
        <v>0</v>
      </c>
      <c r="D55" s="188">
        <v>0</v>
      </c>
      <c r="E55" s="188">
        <v>2</v>
      </c>
      <c r="F55" s="188">
        <v>0</v>
      </c>
      <c r="G55" s="188">
        <v>6644.285226436793</v>
      </c>
      <c r="H55" s="188">
        <v>5032.5058084079383</v>
      </c>
      <c r="I55" s="188">
        <v>4487.669371924545</v>
      </c>
      <c r="J55" s="201">
        <v>0.87703536668550808</v>
      </c>
      <c r="K55" s="192">
        <v>0</v>
      </c>
      <c r="L55" s="188">
        <v>0</v>
      </c>
      <c r="M55" s="188">
        <v>2</v>
      </c>
      <c r="N55" s="188">
        <v>0</v>
      </c>
      <c r="O55" s="188">
        <v>6644.285226436793</v>
      </c>
      <c r="P55" s="188">
        <v>5032.5058084079383</v>
      </c>
      <c r="Q55" s="188">
        <v>4487.669371924545</v>
      </c>
      <c r="R55" s="201">
        <v>0.87703536668550808</v>
      </c>
      <c r="T55" s="219">
        <v>0.82499999999999996</v>
      </c>
      <c r="U55" s="192">
        <f t="shared" si="7"/>
        <v>0</v>
      </c>
      <c r="V55" s="188">
        <f t="shared" si="0"/>
        <v>0</v>
      </c>
      <c r="W55" s="188">
        <f t="shared" si="1"/>
        <v>3</v>
      </c>
      <c r="X55" s="188">
        <f t="shared" si="2"/>
        <v>2</v>
      </c>
      <c r="Y55" s="188">
        <f t="shared" si="3"/>
        <v>6831.7444042521256</v>
      </c>
      <c r="Z55" s="188">
        <f t="shared" si="4"/>
        <v>5439.4978250197937</v>
      </c>
      <c r="AA55" s="188">
        <f t="shared" si="5"/>
        <v>10097.627181140766</v>
      </c>
      <c r="AB55" s="201">
        <f t="shared" si="6"/>
        <v>0.95994834297118248</v>
      </c>
    </row>
    <row r="56" spans="2:28" x14ac:dyDescent="0.2">
      <c r="B56" s="195">
        <v>53</v>
      </c>
      <c r="C56" s="192">
        <v>0</v>
      </c>
      <c r="D56" s="188">
        <v>0</v>
      </c>
      <c r="E56" s="188">
        <v>4</v>
      </c>
      <c r="F56" s="188">
        <v>1</v>
      </c>
      <c r="G56" s="188">
        <v>3739.530454950253</v>
      </c>
      <c r="H56" s="188">
        <v>1252.8688698919332</v>
      </c>
      <c r="I56" s="188">
        <v>8089.2809277856786</v>
      </c>
      <c r="J56" s="201">
        <v>0.92528949847377029</v>
      </c>
      <c r="K56" s="192">
        <v>0</v>
      </c>
      <c r="L56" s="188">
        <v>0</v>
      </c>
      <c r="M56" s="188">
        <v>4</v>
      </c>
      <c r="N56" s="188">
        <v>1</v>
      </c>
      <c r="O56" s="188">
        <v>3739.530454950253</v>
      </c>
      <c r="P56" s="188">
        <v>1252.8688698919332</v>
      </c>
      <c r="Q56" s="188">
        <v>8089.2809277856786</v>
      </c>
      <c r="R56" s="201">
        <v>0.92528949847377029</v>
      </c>
      <c r="T56" s="219">
        <v>0.85</v>
      </c>
      <c r="U56" s="192">
        <f t="shared" si="7"/>
        <v>0</v>
      </c>
      <c r="V56" s="188">
        <f t="shared" si="0"/>
        <v>0</v>
      </c>
      <c r="W56" s="188">
        <f t="shared" si="1"/>
        <v>3</v>
      </c>
      <c r="X56" s="188">
        <f t="shared" si="2"/>
        <v>2</v>
      </c>
      <c r="Y56" s="188">
        <f t="shared" si="3"/>
        <v>6993.7524667336374</v>
      </c>
      <c r="Z56" s="188">
        <f t="shared" si="4"/>
        <v>5649.1594682334735</v>
      </c>
      <c r="AA56" s="188">
        <f t="shared" si="5"/>
        <v>10519.639509137689</v>
      </c>
      <c r="AB56" s="201">
        <f t="shared" si="6"/>
        <v>0.96370627245787432</v>
      </c>
    </row>
    <row r="57" spans="2:28" x14ac:dyDescent="0.2">
      <c r="B57" s="195">
        <v>54</v>
      </c>
      <c r="C57" s="192">
        <v>0</v>
      </c>
      <c r="D57" s="188">
        <v>0</v>
      </c>
      <c r="E57" s="188">
        <v>5</v>
      </c>
      <c r="F57" s="188">
        <v>1</v>
      </c>
      <c r="G57" s="188">
        <v>4007.2369326282214</v>
      </c>
      <c r="H57" s="188">
        <v>7734.795561970941</v>
      </c>
      <c r="I57" s="188">
        <v>16061.000673274906</v>
      </c>
      <c r="J57" s="201">
        <v>0.93585621347494041</v>
      </c>
      <c r="K57" s="192">
        <v>0</v>
      </c>
      <c r="L57" s="188">
        <v>0</v>
      </c>
      <c r="M57" s="188">
        <v>5</v>
      </c>
      <c r="N57" s="188">
        <v>1</v>
      </c>
      <c r="O57" s="188">
        <v>4007.2369326282214</v>
      </c>
      <c r="P57" s="188">
        <v>7734.795561970941</v>
      </c>
      <c r="Q57" s="188">
        <v>16061.000673274906</v>
      </c>
      <c r="R57" s="201">
        <v>0.93585621347494041</v>
      </c>
      <c r="T57" s="219">
        <v>0.875</v>
      </c>
      <c r="U57" s="192">
        <f t="shared" si="7"/>
        <v>0</v>
      </c>
      <c r="V57" s="188">
        <f t="shared" si="0"/>
        <v>0</v>
      </c>
      <c r="W57" s="188">
        <f t="shared" si="1"/>
        <v>4</v>
      </c>
      <c r="X57" s="188">
        <f t="shared" si="2"/>
        <v>2</v>
      </c>
      <c r="Y57" s="188">
        <f t="shared" si="3"/>
        <v>7177.3831694288092</v>
      </c>
      <c r="Z57" s="188">
        <f t="shared" si="4"/>
        <v>5878.43087509203</v>
      </c>
      <c r="AA57" s="188">
        <f t="shared" si="5"/>
        <v>10978.546673333589</v>
      </c>
      <c r="AB57" s="201">
        <f t="shared" si="6"/>
        <v>0.96746456037594197</v>
      </c>
    </row>
    <row r="58" spans="2:28" x14ac:dyDescent="0.2">
      <c r="B58" s="195">
        <v>55</v>
      </c>
      <c r="C58" s="192">
        <v>0</v>
      </c>
      <c r="D58" s="188">
        <v>0</v>
      </c>
      <c r="E58" s="188">
        <v>1</v>
      </c>
      <c r="F58" s="188">
        <v>1</v>
      </c>
      <c r="G58" s="188">
        <v>4720.1939338867523</v>
      </c>
      <c r="H58" s="188">
        <v>3440.6358739934158</v>
      </c>
      <c r="I58" s="188">
        <v>6745.872081431251</v>
      </c>
      <c r="J58" s="201">
        <v>0.91681969663127594</v>
      </c>
      <c r="K58" s="192">
        <v>0</v>
      </c>
      <c r="L58" s="188">
        <v>0</v>
      </c>
      <c r="M58" s="188">
        <v>1</v>
      </c>
      <c r="N58" s="188">
        <v>1</v>
      </c>
      <c r="O58" s="188">
        <v>4720.1939338867523</v>
      </c>
      <c r="P58" s="188">
        <v>3440.6358739934158</v>
      </c>
      <c r="Q58" s="188">
        <v>6745.872081431251</v>
      </c>
      <c r="R58" s="201">
        <v>0.91681969663127594</v>
      </c>
      <c r="T58" s="219">
        <v>0.9</v>
      </c>
      <c r="U58" s="192">
        <f t="shared" si="7"/>
        <v>0</v>
      </c>
      <c r="V58" s="188">
        <f t="shared" si="0"/>
        <v>0</v>
      </c>
      <c r="W58" s="188">
        <f t="shared" si="1"/>
        <v>4</v>
      </c>
      <c r="X58" s="188">
        <f t="shared" si="2"/>
        <v>2</v>
      </c>
      <c r="Y58" s="188">
        <f t="shared" si="3"/>
        <v>7378.3569000314983</v>
      </c>
      <c r="Z58" s="188">
        <f t="shared" si="4"/>
        <v>6133.2400765423272</v>
      </c>
      <c r="AA58" s="188">
        <f t="shared" si="5"/>
        <v>11510.133363161814</v>
      </c>
      <c r="AB58" s="201">
        <f t="shared" si="6"/>
        <v>0.97153577793849377</v>
      </c>
    </row>
    <row r="59" spans="2:28" x14ac:dyDescent="0.2">
      <c r="B59" s="195">
        <v>56</v>
      </c>
      <c r="C59" s="192">
        <v>0</v>
      </c>
      <c r="D59" s="188">
        <v>0</v>
      </c>
      <c r="E59" s="188">
        <v>1</v>
      </c>
      <c r="F59" s="188">
        <v>3</v>
      </c>
      <c r="G59" s="188">
        <v>5570.3229018530155</v>
      </c>
      <c r="H59" s="188">
        <v>4067.8205951110408</v>
      </c>
      <c r="I59" s="188">
        <v>4680.9187742631357</v>
      </c>
      <c r="J59" s="201">
        <v>0.867195646968414</v>
      </c>
      <c r="K59" s="192">
        <v>0</v>
      </c>
      <c r="L59" s="188">
        <v>0</v>
      </c>
      <c r="M59" s="188">
        <v>1</v>
      </c>
      <c r="N59" s="188">
        <v>3</v>
      </c>
      <c r="O59" s="188">
        <v>5570.3229018530155</v>
      </c>
      <c r="P59" s="188">
        <v>4067.8205951110408</v>
      </c>
      <c r="Q59" s="188">
        <v>4680.9187742631357</v>
      </c>
      <c r="R59" s="201">
        <v>0.867195646968414</v>
      </c>
      <c r="T59" s="219">
        <v>0.92500000000000004</v>
      </c>
      <c r="U59" s="192">
        <f t="shared" si="7"/>
        <v>0</v>
      </c>
      <c r="V59" s="188">
        <f t="shared" si="0"/>
        <v>0</v>
      </c>
      <c r="W59" s="188">
        <f t="shared" si="1"/>
        <v>4</v>
      </c>
      <c r="X59" s="188">
        <f t="shared" si="2"/>
        <v>3</v>
      </c>
      <c r="Y59" s="188">
        <f t="shared" si="3"/>
        <v>7614.1728700376998</v>
      </c>
      <c r="Z59" s="188">
        <f t="shared" si="4"/>
        <v>6446.7242137032918</v>
      </c>
      <c r="AA59" s="188">
        <f t="shared" si="5"/>
        <v>12132.245294384702</v>
      </c>
      <c r="AB59" s="201">
        <f t="shared" si="6"/>
        <v>0.97600688480831632</v>
      </c>
    </row>
    <row r="60" spans="2:28" x14ac:dyDescent="0.2">
      <c r="B60" s="195">
        <v>57</v>
      </c>
      <c r="C60" s="192">
        <v>0</v>
      </c>
      <c r="D60" s="188">
        <v>0</v>
      </c>
      <c r="E60" s="188">
        <v>3</v>
      </c>
      <c r="F60" s="188">
        <v>0</v>
      </c>
      <c r="G60" s="188">
        <v>5277.7385243102162</v>
      </c>
      <c r="H60" s="188">
        <v>4794.6594254900874</v>
      </c>
      <c r="I60" s="188">
        <v>3440.1955161073479</v>
      </c>
      <c r="J60" s="201">
        <v>0.93918425239866576</v>
      </c>
      <c r="K60" s="192">
        <v>0</v>
      </c>
      <c r="L60" s="188">
        <v>0</v>
      </c>
      <c r="M60" s="188">
        <v>3</v>
      </c>
      <c r="N60" s="188">
        <v>0</v>
      </c>
      <c r="O60" s="188">
        <v>5277.7385243102162</v>
      </c>
      <c r="P60" s="188">
        <v>4794.6594254900874</v>
      </c>
      <c r="Q60" s="188">
        <v>3440.1955161073479</v>
      </c>
      <c r="R60" s="201">
        <v>0.93918425239866576</v>
      </c>
      <c r="T60" s="219">
        <v>0.95</v>
      </c>
      <c r="U60" s="192">
        <f t="shared" si="7"/>
        <v>0</v>
      </c>
      <c r="V60" s="188">
        <f t="shared" si="0"/>
        <v>0</v>
      </c>
      <c r="W60" s="188">
        <f t="shared" si="1"/>
        <v>5</v>
      </c>
      <c r="X60" s="188">
        <f t="shared" si="2"/>
        <v>3</v>
      </c>
      <c r="Y60" s="188">
        <f t="shared" si="3"/>
        <v>7907.0359482195599</v>
      </c>
      <c r="Z60" s="188">
        <f t="shared" si="4"/>
        <v>6830.2050967669566</v>
      </c>
      <c r="AA60" s="188">
        <f t="shared" si="5"/>
        <v>12945.483767272206</v>
      </c>
      <c r="AB60" s="201">
        <f t="shared" si="6"/>
        <v>0.98083521082809477</v>
      </c>
    </row>
    <row r="61" spans="2:28" x14ac:dyDescent="0.2">
      <c r="B61" s="195">
        <v>58</v>
      </c>
      <c r="C61" s="192">
        <v>0</v>
      </c>
      <c r="D61" s="188">
        <v>0</v>
      </c>
      <c r="E61" s="188">
        <v>0</v>
      </c>
      <c r="F61" s="188">
        <v>0</v>
      </c>
      <c r="G61" s="188">
        <v>6938.8499024374396</v>
      </c>
      <c r="H61" s="188">
        <v>7191.5671296480186</v>
      </c>
      <c r="I61" s="188">
        <v>6115.782891236433</v>
      </c>
      <c r="J61" s="201">
        <v>0.93427000150894102</v>
      </c>
      <c r="K61" s="192">
        <v>0</v>
      </c>
      <c r="L61" s="188">
        <v>0</v>
      </c>
      <c r="M61" s="188">
        <v>0</v>
      </c>
      <c r="N61" s="188">
        <v>0</v>
      </c>
      <c r="O61" s="188">
        <v>6938.8499024374396</v>
      </c>
      <c r="P61" s="188">
        <v>7191.5671296480186</v>
      </c>
      <c r="Q61" s="188">
        <v>6115.782891236433</v>
      </c>
      <c r="R61" s="201">
        <v>0.93427000150894102</v>
      </c>
      <c r="T61" s="219">
        <v>0.97499999999999998</v>
      </c>
      <c r="U61" s="192">
        <f t="shared" si="7"/>
        <v>0</v>
      </c>
      <c r="V61" s="188">
        <f t="shared" si="0"/>
        <v>0</v>
      </c>
      <c r="W61" s="188">
        <f t="shared" si="1"/>
        <v>5</v>
      </c>
      <c r="X61" s="188">
        <f t="shared" si="2"/>
        <v>3</v>
      </c>
      <c r="Y61" s="188">
        <f t="shared" si="3"/>
        <v>8304.6871056210057</v>
      </c>
      <c r="Z61" s="188">
        <f t="shared" si="4"/>
        <v>7383.6218299859729</v>
      </c>
      <c r="AA61" s="188">
        <f t="shared" si="5"/>
        <v>14068.68967713997</v>
      </c>
      <c r="AB61" s="201">
        <f t="shared" si="6"/>
        <v>0.98694524883373946</v>
      </c>
    </row>
    <row r="62" spans="2:28" ht="17" thickBot="1" x14ac:dyDescent="0.25">
      <c r="B62" s="195">
        <v>59</v>
      </c>
      <c r="C62" s="192">
        <v>0</v>
      </c>
      <c r="D62" s="188">
        <v>0</v>
      </c>
      <c r="E62" s="188">
        <v>2</v>
      </c>
      <c r="F62" s="188">
        <v>0</v>
      </c>
      <c r="G62" s="188">
        <v>4416.6932895733271</v>
      </c>
      <c r="H62" s="188">
        <v>3436.8904692288593</v>
      </c>
      <c r="I62" s="188">
        <v>10517.554049609071</v>
      </c>
      <c r="J62" s="201">
        <v>0.98764693235113277</v>
      </c>
      <c r="K62" s="192">
        <v>0</v>
      </c>
      <c r="L62" s="188">
        <v>0</v>
      </c>
      <c r="M62" s="188">
        <v>2</v>
      </c>
      <c r="N62" s="188">
        <v>0</v>
      </c>
      <c r="O62" s="188">
        <v>4416.6932895733271</v>
      </c>
      <c r="P62" s="188">
        <v>3436.8904692288593</v>
      </c>
      <c r="Q62" s="188">
        <v>10517.554049609071</v>
      </c>
      <c r="R62" s="201">
        <v>0.98764693235113277</v>
      </c>
      <c r="T62" s="220">
        <v>1</v>
      </c>
      <c r="U62" s="193">
        <f t="shared" si="7"/>
        <v>1</v>
      </c>
      <c r="V62" s="190">
        <f t="shared" si="0"/>
        <v>1</v>
      </c>
      <c r="W62" s="190">
        <f t="shared" si="1"/>
        <v>8</v>
      </c>
      <c r="X62" s="190">
        <f t="shared" si="2"/>
        <v>5</v>
      </c>
      <c r="Y62" s="190">
        <f t="shared" si="3"/>
        <v>9385.5505329421794</v>
      </c>
      <c r="Z62" s="190">
        <f t="shared" si="4"/>
        <v>8990.1224800641648</v>
      </c>
      <c r="AA62" s="190">
        <f t="shared" si="5"/>
        <v>17581.952892442809</v>
      </c>
      <c r="AB62" s="202">
        <f t="shared" si="6"/>
        <v>0.99770172117180267</v>
      </c>
    </row>
    <row r="63" spans="2:28" ht="17" thickBot="1" x14ac:dyDescent="0.25">
      <c r="B63" s="195">
        <v>60</v>
      </c>
      <c r="C63" s="192">
        <v>0</v>
      </c>
      <c r="D63" s="188">
        <v>0</v>
      </c>
      <c r="E63" s="188">
        <v>3</v>
      </c>
      <c r="F63" s="188">
        <v>0</v>
      </c>
      <c r="G63" s="188">
        <v>7646.558068822229</v>
      </c>
      <c r="H63" s="188">
        <v>2424.5665528318013</v>
      </c>
      <c r="I63" s="188">
        <v>2702.0887661400457</v>
      </c>
      <c r="J63" s="201">
        <v>0.90298571547769679</v>
      </c>
      <c r="K63" s="192">
        <v>0</v>
      </c>
      <c r="L63" s="188">
        <v>0</v>
      </c>
      <c r="M63" s="188">
        <v>3</v>
      </c>
      <c r="N63" s="188">
        <v>0</v>
      </c>
      <c r="O63" s="188">
        <v>7646.558068822229</v>
      </c>
      <c r="P63" s="188">
        <v>2424.5665528318013</v>
      </c>
      <c r="Q63" s="188">
        <v>2702.0887661400457</v>
      </c>
      <c r="R63" s="201">
        <v>0.90298571547769679</v>
      </c>
    </row>
    <row r="64" spans="2:28" ht="17" thickBot="1" x14ac:dyDescent="0.25">
      <c r="B64" s="195">
        <v>61</v>
      </c>
      <c r="C64" s="192">
        <v>0</v>
      </c>
      <c r="D64" s="188">
        <v>0</v>
      </c>
      <c r="E64" s="188">
        <v>1</v>
      </c>
      <c r="F64" s="188">
        <v>1</v>
      </c>
      <c r="G64" s="188">
        <v>7000.760922866004</v>
      </c>
      <c r="H64" s="188">
        <v>2304.5344060605712</v>
      </c>
      <c r="I64" s="188">
        <v>10349.453776071168</v>
      </c>
      <c r="J64" s="201">
        <v>0.94425736918458114</v>
      </c>
      <c r="K64" s="192">
        <v>0</v>
      </c>
      <c r="L64" s="188">
        <v>0</v>
      </c>
      <c r="M64" s="188">
        <v>1</v>
      </c>
      <c r="N64" s="188">
        <v>1</v>
      </c>
      <c r="O64" s="188">
        <v>7000.760922866004</v>
      </c>
      <c r="P64" s="188">
        <v>2304.5344060605712</v>
      </c>
      <c r="Q64" s="188">
        <v>10349.453776071168</v>
      </c>
      <c r="R64" s="201">
        <v>0.94425736918458114</v>
      </c>
      <c r="T64" s="198" t="s">
        <v>151</v>
      </c>
      <c r="U64" s="197"/>
      <c r="V64" s="197"/>
      <c r="W64" s="197"/>
      <c r="X64" s="197"/>
      <c r="Y64" s="197"/>
      <c r="Z64" s="197"/>
      <c r="AA64" s="197"/>
      <c r="AB64" s="199"/>
    </row>
    <row r="65" spans="2:28" x14ac:dyDescent="0.2">
      <c r="B65" s="195">
        <v>62</v>
      </c>
      <c r="C65" s="192">
        <v>0</v>
      </c>
      <c r="D65" s="188">
        <v>0</v>
      </c>
      <c r="E65" s="188">
        <v>1</v>
      </c>
      <c r="F65" s="188">
        <v>0</v>
      </c>
      <c r="G65" s="188">
        <v>4345.680586158076</v>
      </c>
      <c r="H65" s="188">
        <v>3423.2179556921469</v>
      </c>
      <c r="I65" s="188">
        <v>5663.20730671398</v>
      </c>
      <c r="J65" s="201">
        <v>0.96374671030113135</v>
      </c>
      <c r="K65" s="192">
        <v>0</v>
      </c>
      <c r="L65" s="188">
        <v>0</v>
      </c>
      <c r="M65" s="188">
        <v>1</v>
      </c>
      <c r="N65" s="188">
        <v>0</v>
      </c>
      <c r="O65" s="188">
        <v>4345.680586158076</v>
      </c>
      <c r="P65" s="188">
        <v>3423.2179556921469</v>
      </c>
      <c r="Q65" s="188">
        <v>5663.20730671398</v>
      </c>
      <c r="R65" s="201">
        <v>0.96374671030113135</v>
      </c>
      <c r="T65" s="212"/>
      <c r="U65" s="210" t="s">
        <v>159</v>
      </c>
      <c r="V65" s="209" t="s">
        <v>161</v>
      </c>
      <c r="W65" s="209" t="s">
        <v>163</v>
      </c>
      <c r="X65" s="209" t="s">
        <v>165</v>
      </c>
      <c r="Y65" s="209" t="s">
        <v>167</v>
      </c>
      <c r="Z65" s="209" t="s">
        <v>169</v>
      </c>
      <c r="AA65" s="209" t="s">
        <v>171</v>
      </c>
      <c r="AB65" s="211" t="s">
        <v>173</v>
      </c>
    </row>
    <row r="66" spans="2:28" ht="17" thickBot="1" x14ac:dyDescent="0.25">
      <c r="B66" s="195">
        <v>63</v>
      </c>
      <c r="C66" s="192">
        <v>0</v>
      </c>
      <c r="D66" s="188">
        <v>0</v>
      </c>
      <c r="E66" s="188">
        <v>1</v>
      </c>
      <c r="F66" s="188">
        <v>1</v>
      </c>
      <c r="G66" s="188">
        <v>4048.4325546394321</v>
      </c>
      <c r="H66" s="188">
        <v>1822.9249486046647</v>
      </c>
      <c r="I66" s="188">
        <v>5011.2308215963876</v>
      </c>
      <c r="J66" s="201">
        <v>0.76369653517454439</v>
      </c>
      <c r="K66" s="192">
        <v>0</v>
      </c>
      <c r="L66" s="188">
        <v>0</v>
      </c>
      <c r="M66" s="188">
        <v>1</v>
      </c>
      <c r="N66" s="188">
        <v>1</v>
      </c>
      <c r="O66" s="188">
        <v>4048.4325546394321</v>
      </c>
      <c r="P66" s="188">
        <v>1822.9249486046647</v>
      </c>
      <c r="Q66" s="188">
        <v>5011.2308215963876</v>
      </c>
      <c r="R66" s="201">
        <v>0.76369653517454439</v>
      </c>
      <c r="T66" s="213"/>
      <c r="U66" s="206" t="s">
        <v>111</v>
      </c>
      <c r="V66" s="207" t="s">
        <v>112</v>
      </c>
      <c r="W66" s="207" t="s">
        <v>113</v>
      </c>
      <c r="X66" s="207" t="s">
        <v>115</v>
      </c>
      <c r="Y66" s="207" t="s">
        <v>175</v>
      </c>
      <c r="Z66" s="207" t="s">
        <v>176</v>
      </c>
      <c r="AA66" s="207" t="s">
        <v>177</v>
      </c>
      <c r="AB66" s="208" t="s">
        <v>178</v>
      </c>
    </row>
    <row r="67" spans="2:28" x14ac:dyDescent="0.2">
      <c r="B67" s="195">
        <v>64</v>
      </c>
      <c r="C67" s="192">
        <v>0</v>
      </c>
      <c r="D67" s="188">
        <v>0</v>
      </c>
      <c r="E67" s="188">
        <v>3</v>
      </c>
      <c r="F67" s="188">
        <v>1</v>
      </c>
      <c r="G67" s="188">
        <v>5000.0616687283018</v>
      </c>
      <c r="H67" s="188">
        <v>5895.3232582020501</v>
      </c>
      <c r="I67" s="188">
        <v>4495.860531024171</v>
      </c>
      <c r="J67" s="201">
        <v>0.9130361533465039</v>
      </c>
      <c r="K67" s="192">
        <v>0</v>
      </c>
      <c r="L67" s="188">
        <v>0</v>
      </c>
      <c r="M67" s="188">
        <v>3</v>
      </c>
      <c r="N67" s="188">
        <v>1</v>
      </c>
      <c r="O67" s="188">
        <v>5000.0616687283018</v>
      </c>
      <c r="P67" s="188">
        <v>5895.3232582020501</v>
      </c>
      <c r="Q67" s="188">
        <v>4495.860531024171</v>
      </c>
      <c r="R67" s="201">
        <v>0.9130361533465039</v>
      </c>
      <c r="T67" s="221" t="s">
        <v>149</v>
      </c>
      <c r="U67" s="191">
        <v>0</v>
      </c>
      <c r="V67" s="189">
        <v>0</v>
      </c>
      <c r="W67" s="189">
        <v>0</v>
      </c>
      <c r="X67" s="189">
        <v>0</v>
      </c>
      <c r="Y67" s="189">
        <v>3026.5430957197905</v>
      </c>
      <c r="Z67" s="189">
        <v>1275.1915115416471</v>
      </c>
      <c r="AA67" s="189">
        <v>2196.9302420060399</v>
      </c>
      <c r="AB67" s="200">
        <v>0.77390910037493166</v>
      </c>
    </row>
    <row r="68" spans="2:28" ht="17" thickBot="1" x14ac:dyDescent="0.25">
      <c r="B68" s="195">
        <v>65</v>
      </c>
      <c r="C68" s="192">
        <v>0</v>
      </c>
      <c r="D68" s="188">
        <v>0</v>
      </c>
      <c r="E68" s="188">
        <v>0</v>
      </c>
      <c r="F68" s="188">
        <v>0</v>
      </c>
      <c r="G68" s="188">
        <v>7234.8094346003409</v>
      </c>
      <c r="H68" s="188">
        <v>5138.2272597119991</v>
      </c>
      <c r="I68" s="188">
        <v>6800.6478064956491</v>
      </c>
      <c r="J68" s="201">
        <v>0.93845372399111715</v>
      </c>
      <c r="K68" s="192">
        <v>0</v>
      </c>
      <c r="L68" s="188">
        <v>0</v>
      </c>
      <c r="M68" s="188">
        <v>0</v>
      </c>
      <c r="N68" s="188">
        <v>0</v>
      </c>
      <c r="O68" s="188">
        <v>7234.8094346003409</v>
      </c>
      <c r="P68" s="188">
        <v>5138.2272597119991</v>
      </c>
      <c r="Q68" s="188">
        <v>6800.6478064956491</v>
      </c>
      <c r="R68" s="201">
        <v>0.93845372399111715</v>
      </c>
      <c r="T68" s="222" t="s">
        <v>150</v>
      </c>
      <c r="U68" s="223">
        <f>_xlfn.PERCENTRANK.INC(K$4:K$1003,U$67)</f>
        <v>0</v>
      </c>
      <c r="V68" s="224">
        <f t="shared" ref="V68:AB68" si="8">_xlfn.PERCENTRANK.INC(L$4:L$1003,V$67)</f>
        <v>0</v>
      </c>
      <c r="W68" s="224">
        <f t="shared" si="8"/>
        <v>0</v>
      </c>
      <c r="X68" s="224">
        <f t="shared" si="8"/>
        <v>0</v>
      </c>
      <c r="Y68" s="224">
        <f t="shared" si="8"/>
        <v>0.05</v>
      </c>
      <c r="Z68" s="224">
        <f t="shared" si="8"/>
        <v>0.05</v>
      </c>
      <c r="AA68" s="224">
        <f t="shared" si="8"/>
        <v>0.05</v>
      </c>
      <c r="AB68" s="225">
        <f t="shared" si="8"/>
        <v>0.05</v>
      </c>
    </row>
    <row r="69" spans="2:28" ht="17" thickBot="1" x14ac:dyDescent="0.25">
      <c r="B69" s="195">
        <v>66</v>
      </c>
      <c r="C69" s="192">
        <v>0</v>
      </c>
      <c r="D69" s="188">
        <v>0</v>
      </c>
      <c r="E69" s="188">
        <v>2</v>
      </c>
      <c r="F69" s="188">
        <v>0</v>
      </c>
      <c r="G69" s="188">
        <v>7312.3394477660258</v>
      </c>
      <c r="H69" s="188">
        <v>2259.661600532927</v>
      </c>
      <c r="I69" s="188">
        <v>14698.979259005451</v>
      </c>
      <c r="J69" s="201">
        <v>0.75145651093190213</v>
      </c>
      <c r="K69" s="192">
        <v>0</v>
      </c>
      <c r="L69" s="188">
        <v>0</v>
      </c>
      <c r="M69" s="188">
        <v>2</v>
      </c>
      <c r="N69" s="188">
        <v>0</v>
      </c>
      <c r="O69" s="188">
        <v>7312.3394477660258</v>
      </c>
      <c r="P69" s="188">
        <v>2259.661600532927</v>
      </c>
      <c r="Q69" s="188">
        <v>14698.979259005451</v>
      </c>
      <c r="R69" s="201">
        <v>0.75145651093190213</v>
      </c>
    </row>
    <row r="70" spans="2:28" ht="17" thickBot="1" x14ac:dyDescent="0.25">
      <c r="B70" s="195">
        <v>67</v>
      </c>
      <c r="C70" s="192">
        <v>0</v>
      </c>
      <c r="D70" s="188">
        <v>0</v>
      </c>
      <c r="E70" s="188">
        <v>3</v>
      </c>
      <c r="F70" s="188">
        <v>2</v>
      </c>
      <c r="G70" s="188">
        <v>8640.6133457584147</v>
      </c>
      <c r="H70" s="188">
        <v>1951.8132262607678</v>
      </c>
      <c r="I70" s="188">
        <v>4352.051273171387</v>
      </c>
      <c r="J70" s="201">
        <v>0.82951537559303057</v>
      </c>
      <c r="K70" s="192">
        <v>0</v>
      </c>
      <c r="L70" s="188">
        <v>0</v>
      </c>
      <c r="M70" s="188">
        <v>3</v>
      </c>
      <c r="N70" s="188">
        <v>2</v>
      </c>
      <c r="O70" s="188">
        <v>8640.6133457584147</v>
      </c>
      <c r="P70" s="188">
        <v>1951.8132262607678</v>
      </c>
      <c r="Q70" s="188">
        <v>4352.051273171387</v>
      </c>
      <c r="R70" s="201">
        <v>0.82951537559303057</v>
      </c>
      <c r="T70" s="198" t="s">
        <v>134</v>
      </c>
      <c r="U70" s="197"/>
      <c r="V70" s="197"/>
      <c r="W70" s="197"/>
      <c r="X70" s="197"/>
      <c r="Y70" s="197"/>
      <c r="Z70" s="197"/>
      <c r="AA70" s="197"/>
      <c r="AB70" s="199"/>
    </row>
    <row r="71" spans="2:28" x14ac:dyDescent="0.2">
      <c r="B71" s="195">
        <v>68</v>
      </c>
      <c r="C71" s="192">
        <v>0</v>
      </c>
      <c r="D71" s="188">
        <v>0</v>
      </c>
      <c r="E71" s="188">
        <v>4</v>
      </c>
      <c r="F71" s="188">
        <v>0</v>
      </c>
      <c r="G71" s="188">
        <v>6002.3977161194052</v>
      </c>
      <c r="H71" s="188">
        <v>2018.3120965849935</v>
      </c>
      <c r="I71" s="188">
        <v>3333.541101174344</v>
      </c>
      <c r="J71" s="201">
        <v>0.81918204300243225</v>
      </c>
      <c r="K71" s="192">
        <v>0</v>
      </c>
      <c r="L71" s="188">
        <v>0</v>
      </c>
      <c r="M71" s="188">
        <v>4</v>
      </c>
      <c r="N71" s="188">
        <v>0</v>
      </c>
      <c r="O71" s="188">
        <v>6002.3977161194052</v>
      </c>
      <c r="P71" s="188">
        <v>2018.3120965849935</v>
      </c>
      <c r="Q71" s="188">
        <v>3333.541101174344</v>
      </c>
      <c r="R71" s="201">
        <v>0.81918204300243225</v>
      </c>
      <c r="T71" s="212"/>
      <c r="U71" s="210" t="s">
        <v>159</v>
      </c>
      <c r="V71" s="209" t="s">
        <v>161</v>
      </c>
      <c r="W71" s="209" t="s">
        <v>163</v>
      </c>
      <c r="X71" s="209" t="s">
        <v>165</v>
      </c>
      <c r="Y71" s="209" t="s">
        <v>167</v>
      </c>
      <c r="Z71" s="209" t="s">
        <v>169</v>
      </c>
      <c r="AA71" s="209" t="s">
        <v>171</v>
      </c>
      <c r="AB71" s="211" t="s">
        <v>173</v>
      </c>
    </row>
    <row r="72" spans="2:28" ht="17" thickBot="1" x14ac:dyDescent="0.25">
      <c r="B72" s="195">
        <v>69</v>
      </c>
      <c r="C72" s="192">
        <v>0</v>
      </c>
      <c r="D72" s="188">
        <v>0</v>
      </c>
      <c r="E72" s="188">
        <v>0</v>
      </c>
      <c r="F72" s="188">
        <v>0</v>
      </c>
      <c r="G72" s="188">
        <v>8164.4268356569683</v>
      </c>
      <c r="H72" s="188">
        <v>2646.4991181212858</v>
      </c>
      <c r="I72" s="188">
        <v>7473.3734143156498</v>
      </c>
      <c r="J72" s="201">
        <v>0.92669621143529901</v>
      </c>
      <c r="K72" s="192">
        <v>0</v>
      </c>
      <c r="L72" s="188">
        <v>0</v>
      </c>
      <c r="M72" s="188">
        <v>0</v>
      </c>
      <c r="N72" s="188">
        <v>0</v>
      </c>
      <c r="O72" s="188">
        <v>8164.4268356569683</v>
      </c>
      <c r="P72" s="188">
        <v>2646.4991181212858</v>
      </c>
      <c r="Q72" s="188">
        <v>7473.3734143156498</v>
      </c>
      <c r="R72" s="201">
        <v>0.92669621143529901</v>
      </c>
      <c r="T72" s="213" t="s">
        <v>152</v>
      </c>
      <c r="U72" s="206" t="s">
        <v>111</v>
      </c>
      <c r="V72" s="207" t="s">
        <v>112</v>
      </c>
      <c r="W72" s="207" t="s">
        <v>113</v>
      </c>
      <c r="X72" s="207" t="s">
        <v>115</v>
      </c>
      <c r="Y72" s="207" t="s">
        <v>175</v>
      </c>
      <c r="Z72" s="207" t="s">
        <v>176</v>
      </c>
      <c r="AA72" s="207" t="s">
        <v>177</v>
      </c>
      <c r="AB72" s="208" t="s">
        <v>178</v>
      </c>
    </row>
    <row r="73" spans="2:28" x14ac:dyDescent="0.2">
      <c r="B73" s="195">
        <v>70</v>
      </c>
      <c r="C73" s="192">
        <v>0</v>
      </c>
      <c r="D73" s="188">
        <v>0</v>
      </c>
      <c r="E73" s="188">
        <v>1</v>
      </c>
      <c r="F73" s="188">
        <v>2</v>
      </c>
      <c r="G73" s="188">
        <v>4630.1901582547735</v>
      </c>
      <c r="H73" s="188">
        <v>6510.8100624108765</v>
      </c>
      <c r="I73" s="188">
        <v>7203.5008439844851</v>
      </c>
      <c r="J73" s="201">
        <v>0.96567637924835181</v>
      </c>
      <c r="K73" s="192">
        <v>0</v>
      </c>
      <c r="L73" s="188">
        <v>0</v>
      </c>
      <c r="M73" s="188">
        <v>1</v>
      </c>
      <c r="N73" s="188">
        <v>2</v>
      </c>
      <c r="O73" s="188">
        <v>4630.1901582547735</v>
      </c>
      <c r="P73" s="188">
        <v>6510.8100624108765</v>
      </c>
      <c r="Q73" s="188">
        <v>7203.5008439844851</v>
      </c>
      <c r="R73" s="201">
        <v>0.96567637924835181</v>
      </c>
      <c r="T73" s="226" t="s">
        <v>180</v>
      </c>
      <c r="U73" s="191">
        <f>CORREL($C$4:$C$1003,K$4:K$1003)</f>
        <v>1.0000000000000002</v>
      </c>
      <c r="V73" s="189"/>
      <c r="W73" s="189"/>
      <c r="X73" s="189"/>
      <c r="Y73" s="189"/>
      <c r="Z73" s="189"/>
      <c r="AA73" s="189"/>
      <c r="AB73" s="200"/>
    </row>
    <row r="74" spans="2:28" x14ac:dyDescent="0.2">
      <c r="B74" s="195">
        <v>71</v>
      </c>
      <c r="C74" s="192">
        <v>0</v>
      </c>
      <c r="D74" s="188">
        <v>0</v>
      </c>
      <c r="E74" s="188">
        <v>6</v>
      </c>
      <c r="F74" s="188">
        <v>0</v>
      </c>
      <c r="G74" s="188">
        <v>5386.1344751839133</v>
      </c>
      <c r="H74" s="188">
        <v>1913.5692747686289</v>
      </c>
      <c r="I74" s="188">
        <v>3372.2405754045421</v>
      </c>
      <c r="J74" s="201">
        <v>0.97698101172530949</v>
      </c>
      <c r="K74" s="192">
        <v>0</v>
      </c>
      <c r="L74" s="188">
        <v>0</v>
      </c>
      <c r="M74" s="188">
        <v>6</v>
      </c>
      <c r="N74" s="188">
        <v>0</v>
      </c>
      <c r="O74" s="188">
        <v>5386.1344751839133</v>
      </c>
      <c r="P74" s="188">
        <v>1913.5692747686289</v>
      </c>
      <c r="Q74" s="188">
        <v>3372.2405754045421</v>
      </c>
      <c r="R74" s="201">
        <v>0.97698101172530949</v>
      </c>
      <c r="T74" s="227" t="s">
        <v>181</v>
      </c>
      <c r="U74" s="192"/>
      <c r="V74" s="188">
        <f t="shared" ref="V74:AB74" si="9">CORREL($D$4:$D$1003,L$4:L$1003)</f>
        <v>1</v>
      </c>
      <c r="W74" s="188"/>
      <c r="X74" s="188"/>
      <c r="Y74" s="188"/>
      <c r="Z74" s="188"/>
      <c r="AA74" s="188"/>
      <c r="AB74" s="201"/>
    </row>
    <row r="75" spans="2:28" x14ac:dyDescent="0.2">
      <c r="B75" s="195">
        <v>72</v>
      </c>
      <c r="C75" s="192">
        <v>0</v>
      </c>
      <c r="D75" s="188">
        <v>0</v>
      </c>
      <c r="E75" s="188">
        <v>0</v>
      </c>
      <c r="F75" s="188">
        <v>1</v>
      </c>
      <c r="G75" s="188">
        <v>4850.8565001213756</v>
      </c>
      <c r="H75" s="188">
        <v>5063.720645271439</v>
      </c>
      <c r="I75" s="188">
        <v>3063.178357211129</v>
      </c>
      <c r="J75" s="201">
        <v>0.92762245110738772</v>
      </c>
      <c r="K75" s="192">
        <v>0</v>
      </c>
      <c r="L75" s="188">
        <v>0</v>
      </c>
      <c r="M75" s="188">
        <v>0</v>
      </c>
      <c r="N75" s="188">
        <v>1</v>
      </c>
      <c r="O75" s="188">
        <v>4850.8565001213756</v>
      </c>
      <c r="P75" s="188">
        <v>5063.720645271439</v>
      </c>
      <c r="Q75" s="188">
        <v>3063.178357211129</v>
      </c>
      <c r="R75" s="201">
        <v>0.92762245110738772</v>
      </c>
      <c r="T75" s="227" t="s">
        <v>182</v>
      </c>
      <c r="U75" s="192"/>
      <c r="V75" s="188"/>
      <c r="W75" s="188">
        <f t="shared" ref="V75:AB75" si="10">CORREL($E$4:$E$1003,M$4:M$1003)</f>
        <v>1</v>
      </c>
      <c r="X75" s="188"/>
      <c r="Y75" s="188"/>
      <c r="Z75" s="188"/>
      <c r="AA75" s="188"/>
      <c r="AB75" s="201"/>
    </row>
    <row r="76" spans="2:28" x14ac:dyDescent="0.2">
      <c r="B76" s="195">
        <v>73</v>
      </c>
      <c r="C76" s="192">
        <v>0</v>
      </c>
      <c r="D76" s="188">
        <v>0</v>
      </c>
      <c r="E76" s="188">
        <v>2</v>
      </c>
      <c r="F76" s="188">
        <v>0</v>
      </c>
      <c r="G76" s="188">
        <v>7822.6588573674608</v>
      </c>
      <c r="H76" s="188">
        <v>578.49726218389924</v>
      </c>
      <c r="I76" s="188">
        <v>11761.759815707301</v>
      </c>
      <c r="J76" s="201">
        <v>0.89428445432110504</v>
      </c>
      <c r="K76" s="192">
        <v>0</v>
      </c>
      <c r="L76" s="188">
        <v>0</v>
      </c>
      <c r="M76" s="188">
        <v>2</v>
      </c>
      <c r="N76" s="188">
        <v>0</v>
      </c>
      <c r="O76" s="188">
        <v>7822.6588573674608</v>
      </c>
      <c r="P76" s="188">
        <v>578.49726218389924</v>
      </c>
      <c r="Q76" s="188">
        <v>11761.759815707301</v>
      </c>
      <c r="R76" s="201">
        <v>0.89428445432110504</v>
      </c>
      <c r="T76" s="227" t="s">
        <v>183</v>
      </c>
      <c r="U76" s="192"/>
      <c r="V76" s="188"/>
      <c r="W76" s="188"/>
      <c r="X76" s="188">
        <f t="shared" ref="V76:AB76" si="11">CORREL($F$4:$F$1003,N$4:N$1003)</f>
        <v>1.0000000000000002</v>
      </c>
      <c r="Y76" s="188"/>
      <c r="Z76" s="188"/>
      <c r="AA76" s="188"/>
      <c r="AB76" s="201"/>
    </row>
    <row r="77" spans="2:28" x14ac:dyDescent="0.2">
      <c r="B77" s="195">
        <v>74</v>
      </c>
      <c r="C77" s="192">
        <v>0</v>
      </c>
      <c r="D77" s="188">
        <v>0</v>
      </c>
      <c r="E77" s="188">
        <v>0</v>
      </c>
      <c r="F77" s="188">
        <v>1</v>
      </c>
      <c r="G77" s="188">
        <v>9080.8243495426905</v>
      </c>
      <c r="H77" s="188">
        <v>4494.9742451902257</v>
      </c>
      <c r="I77" s="188">
        <v>2216.3486993502815</v>
      </c>
      <c r="J77" s="201">
        <v>0.97017368574874863</v>
      </c>
      <c r="K77" s="192">
        <v>0</v>
      </c>
      <c r="L77" s="188">
        <v>0</v>
      </c>
      <c r="M77" s="188">
        <v>0</v>
      </c>
      <c r="N77" s="188">
        <v>1</v>
      </c>
      <c r="O77" s="188">
        <v>9080.8243495426905</v>
      </c>
      <c r="P77" s="188">
        <v>4494.9742451902257</v>
      </c>
      <c r="Q77" s="188">
        <v>2216.3486993502815</v>
      </c>
      <c r="R77" s="201">
        <v>0.97017368574874863</v>
      </c>
      <c r="T77" s="227" t="s">
        <v>184</v>
      </c>
      <c r="U77" s="192"/>
      <c r="V77" s="188"/>
      <c r="W77" s="188"/>
      <c r="X77" s="188"/>
      <c r="Y77" s="188">
        <f t="shared" ref="V77:AB77" si="12">CORREL($G$4:$G$1003,O$4:O$1003)</f>
        <v>1</v>
      </c>
      <c r="Z77" s="188"/>
      <c r="AA77" s="188"/>
      <c r="AB77" s="201"/>
    </row>
    <row r="78" spans="2:28" x14ac:dyDescent="0.2">
      <c r="B78" s="195">
        <v>75</v>
      </c>
      <c r="C78" s="192">
        <v>0</v>
      </c>
      <c r="D78" s="188">
        <v>0</v>
      </c>
      <c r="E78" s="188">
        <v>1</v>
      </c>
      <c r="F78" s="188">
        <v>1</v>
      </c>
      <c r="G78" s="188">
        <v>5894.5376835799125</v>
      </c>
      <c r="H78" s="188">
        <v>8353.1669483561054</v>
      </c>
      <c r="I78" s="188">
        <v>10752.288673023888</v>
      </c>
      <c r="J78" s="201">
        <v>0.83924898600395736</v>
      </c>
      <c r="K78" s="192">
        <v>0</v>
      </c>
      <c r="L78" s="188">
        <v>0</v>
      </c>
      <c r="M78" s="188">
        <v>1</v>
      </c>
      <c r="N78" s="188">
        <v>1</v>
      </c>
      <c r="O78" s="188">
        <v>5894.5376835799125</v>
      </c>
      <c r="P78" s="188">
        <v>8353.1669483561054</v>
      </c>
      <c r="Q78" s="188">
        <v>10752.288673023888</v>
      </c>
      <c r="R78" s="201">
        <v>0.83924898600395736</v>
      </c>
      <c r="T78" s="227" t="s">
        <v>185</v>
      </c>
      <c r="U78" s="192"/>
      <c r="V78" s="188"/>
      <c r="W78" s="188"/>
      <c r="X78" s="188"/>
      <c r="Y78" s="188"/>
      <c r="Z78" s="188">
        <f t="shared" ref="V78:AB78" si="13">CORREL($H$4:$H$1003,P$4:P$1003)</f>
        <v>1</v>
      </c>
      <c r="AA78" s="188"/>
      <c r="AB78" s="201"/>
    </row>
    <row r="79" spans="2:28" x14ac:dyDescent="0.2">
      <c r="B79" s="195">
        <v>76</v>
      </c>
      <c r="C79" s="192">
        <v>0</v>
      </c>
      <c r="D79" s="188">
        <v>0</v>
      </c>
      <c r="E79" s="188">
        <v>2</v>
      </c>
      <c r="F79" s="188">
        <v>0</v>
      </c>
      <c r="G79" s="188">
        <v>2562.382210335802</v>
      </c>
      <c r="H79" s="188">
        <v>2887.2132363556075</v>
      </c>
      <c r="I79" s="188">
        <v>6987.2575175069569</v>
      </c>
      <c r="J79" s="201">
        <v>0.89712496692845745</v>
      </c>
      <c r="K79" s="192">
        <v>0</v>
      </c>
      <c r="L79" s="188">
        <v>0</v>
      </c>
      <c r="M79" s="188">
        <v>2</v>
      </c>
      <c r="N79" s="188">
        <v>0</v>
      </c>
      <c r="O79" s="188">
        <v>2562.382210335802</v>
      </c>
      <c r="P79" s="188">
        <v>2887.2132363556075</v>
      </c>
      <c r="Q79" s="188">
        <v>6987.2575175069569</v>
      </c>
      <c r="R79" s="201">
        <v>0.89712496692845745</v>
      </c>
      <c r="T79" s="227" t="s">
        <v>186</v>
      </c>
      <c r="U79" s="192"/>
      <c r="V79" s="188"/>
      <c r="W79" s="188"/>
      <c r="X79" s="188"/>
      <c r="Y79" s="188"/>
      <c r="Z79" s="188"/>
      <c r="AA79" s="188">
        <f t="shared" ref="V79:AB79" si="14">CORREL($I$4:$I$1003,Q$4:Q$1003)</f>
        <v>1</v>
      </c>
      <c r="AB79" s="201"/>
    </row>
    <row r="80" spans="2:28" ht="17" thickBot="1" x14ac:dyDescent="0.25">
      <c r="B80" s="195">
        <v>77</v>
      </c>
      <c r="C80" s="192">
        <v>0</v>
      </c>
      <c r="D80" s="188">
        <v>0</v>
      </c>
      <c r="E80" s="188">
        <v>2</v>
      </c>
      <c r="F80" s="188">
        <v>2</v>
      </c>
      <c r="G80" s="188">
        <v>6103.1157656088608</v>
      </c>
      <c r="H80" s="188">
        <v>1811.6678915701191</v>
      </c>
      <c r="I80" s="188">
        <v>9376.6053503439562</v>
      </c>
      <c r="J80" s="201">
        <v>0.92045554420620113</v>
      </c>
      <c r="K80" s="192">
        <v>0</v>
      </c>
      <c r="L80" s="188">
        <v>0</v>
      </c>
      <c r="M80" s="188">
        <v>2</v>
      </c>
      <c r="N80" s="188">
        <v>2</v>
      </c>
      <c r="O80" s="188">
        <v>6103.1157656088608</v>
      </c>
      <c r="P80" s="188">
        <v>1811.6678915701191</v>
      </c>
      <c r="Q80" s="188">
        <v>9376.6053503439562</v>
      </c>
      <c r="R80" s="201">
        <v>0.92045554420620113</v>
      </c>
      <c r="T80" s="228" t="s">
        <v>187</v>
      </c>
      <c r="U80" s="193"/>
      <c r="V80" s="190"/>
      <c r="W80" s="190"/>
      <c r="X80" s="190"/>
      <c r="Y80" s="190"/>
      <c r="Z80" s="190"/>
      <c r="AA80" s="190"/>
      <c r="AB80" s="202">
        <f t="shared" ref="V80:AB80" si="15">CORREL($J$4:$J$1003,R$4:R$1003)</f>
        <v>1</v>
      </c>
    </row>
    <row r="81" spans="2:18" x14ac:dyDescent="0.2">
      <c r="B81" s="195">
        <v>78</v>
      </c>
      <c r="C81" s="192">
        <v>0</v>
      </c>
      <c r="D81" s="188">
        <v>0</v>
      </c>
      <c r="E81" s="188">
        <v>0</v>
      </c>
      <c r="F81" s="188">
        <v>1</v>
      </c>
      <c r="G81" s="188">
        <v>4216.6724131842093</v>
      </c>
      <c r="H81" s="188">
        <v>4646.7178143185893</v>
      </c>
      <c r="I81" s="188">
        <v>12226.846682828858</v>
      </c>
      <c r="J81" s="201">
        <v>0.82639041123958223</v>
      </c>
      <c r="K81" s="192">
        <v>0</v>
      </c>
      <c r="L81" s="188">
        <v>0</v>
      </c>
      <c r="M81" s="188">
        <v>0</v>
      </c>
      <c r="N81" s="188">
        <v>1</v>
      </c>
      <c r="O81" s="188">
        <v>4216.6724131842093</v>
      </c>
      <c r="P81" s="188">
        <v>4646.7178143185893</v>
      </c>
      <c r="Q81" s="188">
        <v>12226.846682828858</v>
      </c>
      <c r="R81" s="201">
        <v>0.82639041123958223</v>
      </c>
    </row>
    <row r="82" spans="2:18" x14ac:dyDescent="0.2">
      <c r="B82" s="195">
        <v>79</v>
      </c>
      <c r="C82" s="192">
        <v>0</v>
      </c>
      <c r="D82" s="188">
        <v>0</v>
      </c>
      <c r="E82" s="188">
        <v>0</v>
      </c>
      <c r="F82" s="188">
        <v>1</v>
      </c>
      <c r="G82" s="188">
        <v>7201.680788576844</v>
      </c>
      <c r="H82" s="188">
        <v>6542.0930207777374</v>
      </c>
      <c r="I82" s="188">
        <v>3781.6118774458987</v>
      </c>
      <c r="J82" s="201">
        <v>0.96433250115462976</v>
      </c>
      <c r="K82" s="192">
        <v>0</v>
      </c>
      <c r="L82" s="188">
        <v>0</v>
      </c>
      <c r="M82" s="188">
        <v>0</v>
      </c>
      <c r="N82" s="188">
        <v>1</v>
      </c>
      <c r="O82" s="188">
        <v>7201.680788576844</v>
      </c>
      <c r="P82" s="188">
        <v>6542.0930207777374</v>
      </c>
      <c r="Q82" s="188">
        <v>3781.6118774458987</v>
      </c>
      <c r="R82" s="201">
        <v>0.96433250115462976</v>
      </c>
    </row>
    <row r="83" spans="2:18" x14ac:dyDescent="0.2">
      <c r="B83" s="195">
        <v>80</v>
      </c>
      <c r="C83" s="192">
        <v>0</v>
      </c>
      <c r="D83" s="188">
        <v>0</v>
      </c>
      <c r="E83" s="188">
        <v>1</v>
      </c>
      <c r="F83" s="188">
        <v>1</v>
      </c>
      <c r="G83" s="188">
        <v>6014.7856959828268</v>
      </c>
      <c r="H83" s="188">
        <v>4360.4763748560563</v>
      </c>
      <c r="I83" s="188">
        <v>4937.461514812896</v>
      </c>
      <c r="J83" s="201">
        <v>0.86449485708290286</v>
      </c>
      <c r="K83" s="192">
        <v>0</v>
      </c>
      <c r="L83" s="188">
        <v>0</v>
      </c>
      <c r="M83" s="188">
        <v>1</v>
      </c>
      <c r="N83" s="188">
        <v>1</v>
      </c>
      <c r="O83" s="188">
        <v>6014.7856959828268</v>
      </c>
      <c r="P83" s="188">
        <v>4360.4763748560563</v>
      </c>
      <c r="Q83" s="188">
        <v>4937.461514812896</v>
      </c>
      <c r="R83" s="201">
        <v>0.86449485708290286</v>
      </c>
    </row>
    <row r="84" spans="2:18" x14ac:dyDescent="0.2">
      <c r="B84" s="195">
        <v>81</v>
      </c>
      <c r="C84" s="192">
        <v>0</v>
      </c>
      <c r="D84" s="188">
        <v>0</v>
      </c>
      <c r="E84" s="188">
        <v>3</v>
      </c>
      <c r="F84" s="188">
        <v>2</v>
      </c>
      <c r="G84" s="188">
        <v>5401.5851429431386</v>
      </c>
      <c r="H84" s="188">
        <v>4234.7694316124407</v>
      </c>
      <c r="I84" s="188">
        <v>5784.6370461334491</v>
      </c>
      <c r="J84" s="201">
        <v>0.94380880965494107</v>
      </c>
      <c r="K84" s="192">
        <v>0</v>
      </c>
      <c r="L84" s="188">
        <v>0</v>
      </c>
      <c r="M84" s="188">
        <v>3</v>
      </c>
      <c r="N84" s="188">
        <v>2</v>
      </c>
      <c r="O84" s="188">
        <v>5401.5851429431386</v>
      </c>
      <c r="P84" s="188">
        <v>4234.7694316124407</v>
      </c>
      <c r="Q84" s="188">
        <v>5784.6370461334491</v>
      </c>
      <c r="R84" s="201">
        <v>0.94380880965494107</v>
      </c>
    </row>
    <row r="85" spans="2:18" x14ac:dyDescent="0.2">
      <c r="B85" s="195">
        <v>82</v>
      </c>
      <c r="C85" s="192">
        <v>0</v>
      </c>
      <c r="D85" s="188">
        <v>0</v>
      </c>
      <c r="E85" s="188">
        <v>3</v>
      </c>
      <c r="F85" s="188">
        <v>2</v>
      </c>
      <c r="G85" s="188">
        <v>7503.7291045406073</v>
      </c>
      <c r="H85" s="188">
        <v>4421.3351976961949</v>
      </c>
      <c r="I85" s="188">
        <v>8563.071028825274</v>
      </c>
      <c r="J85" s="201">
        <v>0.93598358007515914</v>
      </c>
      <c r="K85" s="192">
        <v>0</v>
      </c>
      <c r="L85" s="188">
        <v>0</v>
      </c>
      <c r="M85" s="188">
        <v>3</v>
      </c>
      <c r="N85" s="188">
        <v>2</v>
      </c>
      <c r="O85" s="188">
        <v>7503.7291045406073</v>
      </c>
      <c r="P85" s="188">
        <v>4421.3351976961949</v>
      </c>
      <c r="Q85" s="188">
        <v>8563.071028825274</v>
      </c>
      <c r="R85" s="201">
        <v>0.93598358007515914</v>
      </c>
    </row>
    <row r="86" spans="2:18" x14ac:dyDescent="0.2">
      <c r="B86" s="195">
        <v>83</v>
      </c>
      <c r="C86" s="192">
        <v>0</v>
      </c>
      <c r="D86" s="188">
        <v>0</v>
      </c>
      <c r="E86" s="188">
        <v>4</v>
      </c>
      <c r="F86" s="188">
        <v>2</v>
      </c>
      <c r="G86" s="188">
        <v>4247.7211947807227</v>
      </c>
      <c r="H86" s="188">
        <v>2326.9307260884657</v>
      </c>
      <c r="I86" s="188">
        <v>7999.3720291854461</v>
      </c>
      <c r="J86" s="201">
        <v>0.82760162907217882</v>
      </c>
      <c r="K86" s="192">
        <v>0</v>
      </c>
      <c r="L86" s="188">
        <v>0</v>
      </c>
      <c r="M86" s="188">
        <v>4</v>
      </c>
      <c r="N86" s="188">
        <v>2</v>
      </c>
      <c r="O86" s="188">
        <v>4247.7211947807227</v>
      </c>
      <c r="P86" s="188">
        <v>2326.9307260884657</v>
      </c>
      <c r="Q86" s="188">
        <v>7999.3720291854461</v>
      </c>
      <c r="R86" s="201">
        <v>0.82760162907217882</v>
      </c>
    </row>
    <row r="87" spans="2:18" x14ac:dyDescent="0.2">
      <c r="B87" s="195">
        <v>84</v>
      </c>
      <c r="C87" s="192">
        <v>0</v>
      </c>
      <c r="D87" s="188">
        <v>0</v>
      </c>
      <c r="E87" s="188">
        <v>2</v>
      </c>
      <c r="F87" s="188">
        <v>2</v>
      </c>
      <c r="G87" s="188">
        <v>3593.1843086829058</v>
      </c>
      <c r="H87" s="188">
        <v>2463.4492223957759</v>
      </c>
      <c r="I87" s="188">
        <v>11522.021264646717</v>
      </c>
      <c r="J87" s="201">
        <v>0.83042791319376408</v>
      </c>
      <c r="K87" s="192">
        <v>0</v>
      </c>
      <c r="L87" s="188">
        <v>0</v>
      </c>
      <c r="M87" s="188">
        <v>2</v>
      </c>
      <c r="N87" s="188">
        <v>2</v>
      </c>
      <c r="O87" s="188">
        <v>3593.1843086829058</v>
      </c>
      <c r="P87" s="188">
        <v>2463.4492223957759</v>
      </c>
      <c r="Q87" s="188">
        <v>11522.021264646717</v>
      </c>
      <c r="R87" s="201">
        <v>0.83042791319376408</v>
      </c>
    </row>
    <row r="88" spans="2:18" x14ac:dyDescent="0.2">
      <c r="B88" s="195">
        <v>85</v>
      </c>
      <c r="C88" s="192">
        <v>0</v>
      </c>
      <c r="D88" s="188">
        <v>1</v>
      </c>
      <c r="E88" s="188">
        <v>1</v>
      </c>
      <c r="F88" s="188">
        <v>3</v>
      </c>
      <c r="G88" s="188">
        <v>7665.4358073529957</v>
      </c>
      <c r="H88" s="188">
        <v>4447.2157991585427</v>
      </c>
      <c r="I88" s="188">
        <v>1847.9833488428299</v>
      </c>
      <c r="J88" s="201">
        <v>0.92288562399653218</v>
      </c>
      <c r="K88" s="192">
        <v>0</v>
      </c>
      <c r="L88" s="188">
        <v>1</v>
      </c>
      <c r="M88" s="188">
        <v>1</v>
      </c>
      <c r="N88" s="188">
        <v>3</v>
      </c>
      <c r="O88" s="188">
        <v>7665.4358073529957</v>
      </c>
      <c r="P88" s="188">
        <v>4447.2157991585427</v>
      </c>
      <c r="Q88" s="188">
        <v>1847.9833488428299</v>
      </c>
      <c r="R88" s="201">
        <v>0.92288562399653218</v>
      </c>
    </row>
    <row r="89" spans="2:18" x14ac:dyDescent="0.2">
      <c r="B89" s="195">
        <v>86</v>
      </c>
      <c r="C89" s="192">
        <v>0</v>
      </c>
      <c r="D89" s="188">
        <v>0</v>
      </c>
      <c r="E89" s="188">
        <v>2</v>
      </c>
      <c r="F89" s="188">
        <v>2</v>
      </c>
      <c r="G89" s="188">
        <v>3396.6950828607005</v>
      </c>
      <c r="H89" s="188">
        <v>4035.2721971437745</v>
      </c>
      <c r="I89" s="188">
        <v>8386.1162930661503</v>
      </c>
      <c r="J89" s="201">
        <v>0.95169522035213761</v>
      </c>
      <c r="K89" s="192">
        <v>0</v>
      </c>
      <c r="L89" s="188">
        <v>0</v>
      </c>
      <c r="M89" s="188">
        <v>2</v>
      </c>
      <c r="N89" s="188">
        <v>2</v>
      </c>
      <c r="O89" s="188">
        <v>3396.6950828607005</v>
      </c>
      <c r="P89" s="188">
        <v>4035.2721971437745</v>
      </c>
      <c r="Q89" s="188">
        <v>8386.1162930661503</v>
      </c>
      <c r="R89" s="201">
        <v>0.95169522035213761</v>
      </c>
    </row>
    <row r="90" spans="2:18" x14ac:dyDescent="0.2">
      <c r="B90" s="195">
        <v>87</v>
      </c>
      <c r="C90" s="192">
        <v>0</v>
      </c>
      <c r="D90" s="188">
        <v>0</v>
      </c>
      <c r="E90" s="188">
        <v>1</v>
      </c>
      <c r="F90" s="188">
        <v>1</v>
      </c>
      <c r="G90" s="188">
        <v>3286.7028793063005</v>
      </c>
      <c r="H90" s="188">
        <v>3375.1804460556218</v>
      </c>
      <c r="I90" s="188">
        <v>3161.6869849762102</v>
      </c>
      <c r="J90" s="201">
        <v>0.91021704220042265</v>
      </c>
      <c r="K90" s="192">
        <v>0</v>
      </c>
      <c r="L90" s="188">
        <v>0</v>
      </c>
      <c r="M90" s="188">
        <v>1</v>
      </c>
      <c r="N90" s="188">
        <v>1</v>
      </c>
      <c r="O90" s="188">
        <v>3286.7028793063005</v>
      </c>
      <c r="P90" s="188">
        <v>3375.1804460556218</v>
      </c>
      <c r="Q90" s="188">
        <v>3161.6869849762102</v>
      </c>
      <c r="R90" s="201">
        <v>0.91021704220042265</v>
      </c>
    </row>
    <row r="91" spans="2:18" x14ac:dyDescent="0.2">
      <c r="B91" s="195">
        <v>88</v>
      </c>
      <c r="C91" s="192">
        <v>0</v>
      </c>
      <c r="D91" s="188">
        <v>0</v>
      </c>
      <c r="E91" s="188">
        <v>2</v>
      </c>
      <c r="F91" s="188">
        <v>2</v>
      </c>
      <c r="G91" s="188">
        <v>6080.4168225587982</v>
      </c>
      <c r="H91" s="188">
        <v>3928.7336403800409</v>
      </c>
      <c r="I91" s="188">
        <v>7830.6447869892045</v>
      </c>
      <c r="J91" s="201">
        <v>0.92185155546031861</v>
      </c>
      <c r="K91" s="192">
        <v>0</v>
      </c>
      <c r="L91" s="188">
        <v>0</v>
      </c>
      <c r="M91" s="188">
        <v>2</v>
      </c>
      <c r="N91" s="188">
        <v>2</v>
      </c>
      <c r="O91" s="188">
        <v>6080.4168225587982</v>
      </c>
      <c r="P91" s="188">
        <v>3928.7336403800409</v>
      </c>
      <c r="Q91" s="188">
        <v>7830.6447869892045</v>
      </c>
      <c r="R91" s="201">
        <v>0.92185155546031861</v>
      </c>
    </row>
    <row r="92" spans="2:18" x14ac:dyDescent="0.2">
      <c r="B92" s="195">
        <v>89</v>
      </c>
      <c r="C92" s="192">
        <v>0</v>
      </c>
      <c r="D92" s="188">
        <v>0</v>
      </c>
      <c r="E92" s="188">
        <v>1</v>
      </c>
      <c r="F92" s="188">
        <v>2</v>
      </c>
      <c r="G92" s="188">
        <v>6069.8326895371429</v>
      </c>
      <c r="H92" s="188">
        <v>2727.4352897531203</v>
      </c>
      <c r="I92" s="188">
        <v>9262.859012059258</v>
      </c>
      <c r="J92" s="201">
        <v>0.93252125141156939</v>
      </c>
      <c r="K92" s="192">
        <v>0</v>
      </c>
      <c r="L92" s="188">
        <v>0</v>
      </c>
      <c r="M92" s="188">
        <v>1</v>
      </c>
      <c r="N92" s="188">
        <v>2</v>
      </c>
      <c r="O92" s="188">
        <v>6069.8326895371429</v>
      </c>
      <c r="P92" s="188">
        <v>2727.4352897531203</v>
      </c>
      <c r="Q92" s="188">
        <v>9262.859012059258</v>
      </c>
      <c r="R92" s="201">
        <v>0.93252125141156939</v>
      </c>
    </row>
    <row r="93" spans="2:18" x14ac:dyDescent="0.2">
      <c r="B93" s="195">
        <v>90</v>
      </c>
      <c r="C93" s="192">
        <v>0</v>
      </c>
      <c r="D93" s="188">
        <v>0</v>
      </c>
      <c r="E93" s="188">
        <v>2</v>
      </c>
      <c r="F93" s="188">
        <v>4</v>
      </c>
      <c r="G93" s="188">
        <v>4669.8111136859397</v>
      </c>
      <c r="H93" s="188">
        <v>3715.4192576358723</v>
      </c>
      <c r="I93" s="188">
        <v>12028.141140999847</v>
      </c>
      <c r="J93" s="201">
        <v>0.95667393127789757</v>
      </c>
      <c r="K93" s="192">
        <v>0</v>
      </c>
      <c r="L93" s="188">
        <v>0</v>
      </c>
      <c r="M93" s="188">
        <v>2</v>
      </c>
      <c r="N93" s="188">
        <v>4</v>
      </c>
      <c r="O93" s="188">
        <v>4669.8111136859397</v>
      </c>
      <c r="P93" s="188">
        <v>3715.4192576358723</v>
      </c>
      <c r="Q93" s="188">
        <v>12028.141140999847</v>
      </c>
      <c r="R93" s="201">
        <v>0.95667393127789757</v>
      </c>
    </row>
    <row r="94" spans="2:18" x14ac:dyDescent="0.2">
      <c r="B94" s="195">
        <v>91</v>
      </c>
      <c r="C94" s="192">
        <v>0</v>
      </c>
      <c r="D94" s="188">
        <v>0</v>
      </c>
      <c r="E94" s="188">
        <v>2</v>
      </c>
      <c r="F94" s="188">
        <v>0</v>
      </c>
      <c r="G94" s="188">
        <v>6415.9758687882513</v>
      </c>
      <c r="H94" s="188">
        <v>6418.3324849296787</v>
      </c>
      <c r="I94" s="188">
        <v>3867.3393498451223</v>
      </c>
      <c r="J94" s="201">
        <v>0.84719742447506341</v>
      </c>
      <c r="K94" s="192">
        <v>0</v>
      </c>
      <c r="L94" s="188">
        <v>0</v>
      </c>
      <c r="M94" s="188">
        <v>2</v>
      </c>
      <c r="N94" s="188">
        <v>0</v>
      </c>
      <c r="O94" s="188">
        <v>6415.9758687882513</v>
      </c>
      <c r="P94" s="188">
        <v>6418.3324849296787</v>
      </c>
      <c r="Q94" s="188">
        <v>3867.3393498451223</v>
      </c>
      <c r="R94" s="201">
        <v>0.84719742447506341</v>
      </c>
    </row>
    <row r="95" spans="2:18" x14ac:dyDescent="0.2">
      <c r="B95" s="195">
        <v>92</v>
      </c>
      <c r="C95" s="192">
        <v>0</v>
      </c>
      <c r="D95" s="188">
        <v>0</v>
      </c>
      <c r="E95" s="188">
        <v>2</v>
      </c>
      <c r="F95" s="188">
        <v>1</v>
      </c>
      <c r="G95" s="188">
        <v>4235.5408853023273</v>
      </c>
      <c r="H95" s="188">
        <v>6581.3144159280173</v>
      </c>
      <c r="I95" s="188">
        <v>5599.6305136865549</v>
      </c>
      <c r="J95" s="201">
        <v>0.84902396075215181</v>
      </c>
      <c r="K95" s="192">
        <v>0</v>
      </c>
      <c r="L95" s="188">
        <v>0</v>
      </c>
      <c r="M95" s="188">
        <v>2</v>
      </c>
      <c r="N95" s="188">
        <v>1</v>
      </c>
      <c r="O95" s="188">
        <v>4235.5408853023273</v>
      </c>
      <c r="P95" s="188">
        <v>6581.3144159280173</v>
      </c>
      <c r="Q95" s="188">
        <v>5599.6305136865549</v>
      </c>
      <c r="R95" s="201">
        <v>0.84902396075215181</v>
      </c>
    </row>
    <row r="96" spans="2:18" x14ac:dyDescent="0.2">
      <c r="B96" s="195">
        <v>93</v>
      </c>
      <c r="C96" s="192">
        <v>0</v>
      </c>
      <c r="D96" s="188">
        <v>0</v>
      </c>
      <c r="E96" s="188">
        <v>0</v>
      </c>
      <c r="F96" s="188">
        <v>3</v>
      </c>
      <c r="G96" s="188">
        <v>3375.8212434506477</v>
      </c>
      <c r="H96" s="188">
        <v>2009.4924265370366</v>
      </c>
      <c r="I96" s="188">
        <v>5755.2474004482274</v>
      </c>
      <c r="J96" s="201">
        <v>0.91643650568815005</v>
      </c>
      <c r="K96" s="192">
        <v>0</v>
      </c>
      <c r="L96" s="188">
        <v>0</v>
      </c>
      <c r="M96" s="188">
        <v>0</v>
      </c>
      <c r="N96" s="188">
        <v>3</v>
      </c>
      <c r="O96" s="188">
        <v>3375.8212434506477</v>
      </c>
      <c r="P96" s="188">
        <v>2009.4924265370366</v>
      </c>
      <c r="Q96" s="188">
        <v>5755.2474004482274</v>
      </c>
      <c r="R96" s="201">
        <v>0.91643650568815005</v>
      </c>
    </row>
    <row r="97" spans="2:18" x14ac:dyDescent="0.2">
      <c r="B97" s="195">
        <v>94</v>
      </c>
      <c r="C97" s="192">
        <v>0</v>
      </c>
      <c r="D97" s="188">
        <v>0</v>
      </c>
      <c r="E97" s="188">
        <v>1</v>
      </c>
      <c r="F97" s="188">
        <v>0</v>
      </c>
      <c r="G97" s="188">
        <v>5487.5048338871566</v>
      </c>
      <c r="H97" s="188">
        <v>7618.834844003085</v>
      </c>
      <c r="I97" s="188">
        <v>9524.8042159787437</v>
      </c>
      <c r="J97" s="201">
        <v>0.88947632416928646</v>
      </c>
      <c r="K97" s="192">
        <v>0</v>
      </c>
      <c r="L97" s="188">
        <v>0</v>
      </c>
      <c r="M97" s="188">
        <v>1</v>
      </c>
      <c r="N97" s="188">
        <v>0</v>
      </c>
      <c r="O97" s="188">
        <v>5487.5048338871566</v>
      </c>
      <c r="P97" s="188">
        <v>7618.834844003085</v>
      </c>
      <c r="Q97" s="188">
        <v>9524.8042159787437</v>
      </c>
      <c r="R97" s="201">
        <v>0.88947632416928646</v>
      </c>
    </row>
    <row r="98" spans="2:18" x14ac:dyDescent="0.2">
      <c r="B98" s="195">
        <v>95</v>
      </c>
      <c r="C98" s="192">
        <v>0</v>
      </c>
      <c r="D98" s="188">
        <v>0</v>
      </c>
      <c r="E98" s="188">
        <v>2</v>
      </c>
      <c r="F98" s="188">
        <v>0</v>
      </c>
      <c r="G98" s="188">
        <v>4494.5845899051592</v>
      </c>
      <c r="H98" s="188">
        <v>4307.2228024479864</v>
      </c>
      <c r="I98" s="188">
        <v>9507.2227315437631</v>
      </c>
      <c r="J98" s="201">
        <v>0.93756647112721014</v>
      </c>
      <c r="K98" s="192">
        <v>0</v>
      </c>
      <c r="L98" s="188">
        <v>0</v>
      </c>
      <c r="M98" s="188">
        <v>2</v>
      </c>
      <c r="N98" s="188">
        <v>0</v>
      </c>
      <c r="O98" s="188">
        <v>4494.5845899051592</v>
      </c>
      <c r="P98" s="188">
        <v>4307.2228024479864</v>
      </c>
      <c r="Q98" s="188">
        <v>9507.2227315437631</v>
      </c>
      <c r="R98" s="201">
        <v>0.93756647112721014</v>
      </c>
    </row>
    <row r="99" spans="2:18" x14ac:dyDescent="0.2">
      <c r="B99" s="195">
        <v>96</v>
      </c>
      <c r="C99" s="192">
        <v>0</v>
      </c>
      <c r="D99" s="188">
        <v>0</v>
      </c>
      <c r="E99" s="188">
        <v>5</v>
      </c>
      <c r="F99" s="188">
        <v>3</v>
      </c>
      <c r="G99" s="188">
        <v>2601.6568213337396</v>
      </c>
      <c r="H99" s="188">
        <v>3872.1511738699915</v>
      </c>
      <c r="I99" s="188">
        <v>7049.627956978512</v>
      </c>
      <c r="J99" s="201">
        <v>0.79340663183993865</v>
      </c>
      <c r="K99" s="192">
        <v>0</v>
      </c>
      <c r="L99" s="188">
        <v>0</v>
      </c>
      <c r="M99" s="188">
        <v>5</v>
      </c>
      <c r="N99" s="188">
        <v>3</v>
      </c>
      <c r="O99" s="188">
        <v>2601.6568213337396</v>
      </c>
      <c r="P99" s="188">
        <v>3872.1511738699915</v>
      </c>
      <c r="Q99" s="188">
        <v>7049.627956978512</v>
      </c>
      <c r="R99" s="201">
        <v>0.79340663183993865</v>
      </c>
    </row>
    <row r="100" spans="2:18" x14ac:dyDescent="0.2">
      <c r="B100" s="195">
        <v>97</v>
      </c>
      <c r="C100" s="192">
        <v>0</v>
      </c>
      <c r="D100" s="188">
        <v>0</v>
      </c>
      <c r="E100" s="188">
        <v>2</v>
      </c>
      <c r="F100" s="188">
        <v>2</v>
      </c>
      <c r="G100" s="188">
        <v>3484.1626583330517</v>
      </c>
      <c r="H100" s="188">
        <v>1960.7610869731338</v>
      </c>
      <c r="I100" s="188">
        <v>9149.0513288585389</v>
      </c>
      <c r="J100" s="201">
        <v>0.85937444975427812</v>
      </c>
      <c r="K100" s="192">
        <v>0</v>
      </c>
      <c r="L100" s="188">
        <v>0</v>
      </c>
      <c r="M100" s="188">
        <v>2</v>
      </c>
      <c r="N100" s="188">
        <v>2</v>
      </c>
      <c r="O100" s="188">
        <v>3484.1626583330517</v>
      </c>
      <c r="P100" s="188">
        <v>1960.7610869731338</v>
      </c>
      <c r="Q100" s="188">
        <v>9149.0513288585389</v>
      </c>
      <c r="R100" s="201">
        <v>0.85937444975427812</v>
      </c>
    </row>
    <row r="101" spans="2:18" x14ac:dyDescent="0.2">
      <c r="B101" s="195">
        <v>98</v>
      </c>
      <c r="C101" s="192">
        <v>0</v>
      </c>
      <c r="D101" s="188">
        <v>0</v>
      </c>
      <c r="E101" s="188">
        <v>0</v>
      </c>
      <c r="F101" s="188">
        <v>2</v>
      </c>
      <c r="G101" s="188">
        <v>5534.9014783969815</v>
      </c>
      <c r="H101" s="188">
        <v>4303.0119187613782</v>
      </c>
      <c r="I101" s="188">
        <v>12483.911517350427</v>
      </c>
      <c r="J101" s="201">
        <v>0.84364487843313785</v>
      </c>
      <c r="K101" s="192">
        <v>0</v>
      </c>
      <c r="L101" s="188">
        <v>0</v>
      </c>
      <c r="M101" s="188">
        <v>0</v>
      </c>
      <c r="N101" s="188">
        <v>2</v>
      </c>
      <c r="O101" s="188">
        <v>5534.9014783969815</v>
      </c>
      <c r="P101" s="188">
        <v>4303.0119187613782</v>
      </c>
      <c r="Q101" s="188">
        <v>12483.911517350427</v>
      </c>
      <c r="R101" s="201">
        <v>0.84364487843313785</v>
      </c>
    </row>
    <row r="102" spans="2:18" x14ac:dyDescent="0.2">
      <c r="B102" s="195">
        <v>99</v>
      </c>
      <c r="C102" s="192">
        <v>0</v>
      </c>
      <c r="D102" s="188">
        <v>0</v>
      </c>
      <c r="E102" s="188">
        <v>2</v>
      </c>
      <c r="F102" s="188">
        <v>1</v>
      </c>
      <c r="G102" s="188">
        <v>4411.5510289212762</v>
      </c>
      <c r="H102" s="188">
        <v>2580.8527736728661</v>
      </c>
      <c r="I102" s="188">
        <v>5468.9166111968461</v>
      </c>
      <c r="J102" s="201">
        <v>0.76953171848743718</v>
      </c>
      <c r="K102" s="192">
        <v>0</v>
      </c>
      <c r="L102" s="188">
        <v>0</v>
      </c>
      <c r="M102" s="188">
        <v>2</v>
      </c>
      <c r="N102" s="188">
        <v>1</v>
      </c>
      <c r="O102" s="188">
        <v>4411.5510289212762</v>
      </c>
      <c r="P102" s="188">
        <v>2580.8527736728661</v>
      </c>
      <c r="Q102" s="188">
        <v>5468.9166111968461</v>
      </c>
      <c r="R102" s="201">
        <v>0.76953171848743718</v>
      </c>
    </row>
    <row r="103" spans="2:18" x14ac:dyDescent="0.2">
      <c r="B103" s="195">
        <v>100</v>
      </c>
      <c r="C103" s="192">
        <v>0</v>
      </c>
      <c r="D103" s="188">
        <v>0</v>
      </c>
      <c r="E103" s="188">
        <v>4</v>
      </c>
      <c r="F103" s="188">
        <v>1</v>
      </c>
      <c r="G103" s="188">
        <v>3847.5135028896839</v>
      </c>
      <c r="H103" s="188">
        <v>5567.7982058103271</v>
      </c>
      <c r="I103" s="188">
        <v>6545.14941982441</v>
      </c>
      <c r="J103" s="201">
        <v>0.86073011566244528</v>
      </c>
      <c r="K103" s="192">
        <v>0</v>
      </c>
      <c r="L103" s="188">
        <v>0</v>
      </c>
      <c r="M103" s="188">
        <v>4</v>
      </c>
      <c r="N103" s="188">
        <v>1</v>
      </c>
      <c r="O103" s="188">
        <v>3847.5135028896839</v>
      </c>
      <c r="P103" s="188">
        <v>5567.7982058103271</v>
      </c>
      <c r="Q103" s="188">
        <v>6545.14941982441</v>
      </c>
      <c r="R103" s="201">
        <v>0.86073011566244528</v>
      </c>
    </row>
    <row r="104" spans="2:18" x14ac:dyDescent="0.2">
      <c r="B104" s="195">
        <v>101</v>
      </c>
      <c r="C104" s="192">
        <v>0</v>
      </c>
      <c r="D104" s="188">
        <v>0</v>
      </c>
      <c r="E104" s="188">
        <v>2</v>
      </c>
      <c r="F104" s="188">
        <v>0</v>
      </c>
      <c r="G104" s="188">
        <v>5454.4035234438015</v>
      </c>
      <c r="H104" s="188">
        <v>4039.8050331091476</v>
      </c>
      <c r="I104" s="188">
        <v>9323.2894445883194</v>
      </c>
      <c r="J104" s="201">
        <v>0.90644552349656349</v>
      </c>
      <c r="K104" s="192">
        <v>0</v>
      </c>
      <c r="L104" s="188">
        <v>0</v>
      </c>
      <c r="M104" s="188">
        <v>2</v>
      </c>
      <c r="N104" s="188">
        <v>0</v>
      </c>
      <c r="O104" s="188">
        <v>5454.4035234438015</v>
      </c>
      <c r="P104" s="188">
        <v>4039.8050331091476</v>
      </c>
      <c r="Q104" s="188">
        <v>9323.2894445883194</v>
      </c>
      <c r="R104" s="201">
        <v>0.90644552349656349</v>
      </c>
    </row>
    <row r="105" spans="2:18" x14ac:dyDescent="0.2">
      <c r="B105" s="195">
        <v>102</v>
      </c>
      <c r="C105" s="192">
        <v>0</v>
      </c>
      <c r="D105" s="188">
        <v>0</v>
      </c>
      <c r="E105" s="188">
        <v>3</v>
      </c>
      <c r="F105" s="188">
        <v>1</v>
      </c>
      <c r="G105" s="188">
        <v>4613.1493628467615</v>
      </c>
      <c r="H105" s="188">
        <v>4919.6965977886694</v>
      </c>
      <c r="I105" s="188">
        <v>4578.9693415861966</v>
      </c>
      <c r="J105" s="201">
        <v>0.97377782032482796</v>
      </c>
      <c r="K105" s="192">
        <v>0</v>
      </c>
      <c r="L105" s="188">
        <v>0</v>
      </c>
      <c r="M105" s="188">
        <v>3</v>
      </c>
      <c r="N105" s="188">
        <v>1</v>
      </c>
      <c r="O105" s="188">
        <v>4613.1493628467615</v>
      </c>
      <c r="P105" s="188">
        <v>4919.6965977886694</v>
      </c>
      <c r="Q105" s="188">
        <v>4578.9693415861966</v>
      </c>
      <c r="R105" s="201">
        <v>0.97377782032482796</v>
      </c>
    </row>
    <row r="106" spans="2:18" x14ac:dyDescent="0.2">
      <c r="B106" s="195">
        <v>103</v>
      </c>
      <c r="C106" s="192">
        <v>0</v>
      </c>
      <c r="D106" s="188">
        <v>0</v>
      </c>
      <c r="E106" s="188">
        <v>2</v>
      </c>
      <c r="F106" s="188">
        <v>1</v>
      </c>
      <c r="G106" s="188">
        <v>3687.6721257458944</v>
      </c>
      <c r="H106" s="188">
        <v>4449.2507070008851</v>
      </c>
      <c r="I106" s="188">
        <v>5955.9233189142169</v>
      </c>
      <c r="J106" s="201">
        <v>0.85122752179231331</v>
      </c>
      <c r="K106" s="192">
        <v>0</v>
      </c>
      <c r="L106" s="188">
        <v>0</v>
      </c>
      <c r="M106" s="188">
        <v>2</v>
      </c>
      <c r="N106" s="188">
        <v>1</v>
      </c>
      <c r="O106" s="188">
        <v>3687.6721257458944</v>
      </c>
      <c r="P106" s="188">
        <v>4449.2507070008851</v>
      </c>
      <c r="Q106" s="188">
        <v>5955.9233189142169</v>
      </c>
      <c r="R106" s="201">
        <v>0.85122752179231331</v>
      </c>
    </row>
    <row r="107" spans="2:18" x14ac:dyDescent="0.2">
      <c r="B107" s="195">
        <v>104</v>
      </c>
      <c r="C107" s="192">
        <v>0</v>
      </c>
      <c r="D107" s="188">
        <v>0</v>
      </c>
      <c r="E107" s="188">
        <v>0</v>
      </c>
      <c r="F107" s="188">
        <v>2</v>
      </c>
      <c r="G107" s="188">
        <v>5649.0074469804604</v>
      </c>
      <c r="H107" s="188">
        <v>4945.6738720775093</v>
      </c>
      <c r="I107" s="188">
        <v>2953.8933877317986</v>
      </c>
      <c r="J107" s="201">
        <v>0.93003210645809897</v>
      </c>
      <c r="K107" s="192">
        <v>0</v>
      </c>
      <c r="L107" s="188">
        <v>0</v>
      </c>
      <c r="M107" s="188">
        <v>0</v>
      </c>
      <c r="N107" s="188">
        <v>2</v>
      </c>
      <c r="O107" s="188">
        <v>5649.0074469804604</v>
      </c>
      <c r="P107" s="188">
        <v>4945.6738720775093</v>
      </c>
      <c r="Q107" s="188">
        <v>2953.8933877317986</v>
      </c>
      <c r="R107" s="201">
        <v>0.93003210645809897</v>
      </c>
    </row>
    <row r="108" spans="2:18" x14ac:dyDescent="0.2">
      <c r="B108" s="195">
        <v>105</v>
      </c>
      <c r="C108" s="192">
        <v>0</v>
      </c>
      <c r="D108" s="188">
        <v>0</v>
      </c>
      <c r="E108" s="188">
        <v>2</v>
      </c>
      <c r="F108" s="188">
        <v>1</v>
      </c>
      <c r="G108" s="188">
        <v>6500.6543645509519</v>
      </c>
      <c r="H108" s="188">
        <v>2049.2722169504514</v>
      </c>
      <c r="I108" s="188">
        <v>2080.4343876132525</v>
      </c>
      <c r="J108" s="201">
        <v>0.9646982252752081</v>
      </c>
      <c r="K108" s="192">
        <v>0</v>
      </c>
      <c r="L108" s="188">
        <v>0</v>
      </c>
      <c r="M108" s="188">
        <v>2</v>
      </c>
      <c r="N108" s="188">
        <v>1</v>
      </c>
      <c r="O108" s="188">
        <v>6500.6543645509519</v>
      </c>
      <c r="P108" s="188">
        <v>2049.2722169504514</v>
      </c>
      <c r="Q108" s="188">
        <v>2080.4343876132525</v>
      </c>
      <c r="R108" s="201">
        <v>0.9646982252752081</v>
      </c>
    </row>
    <row r="109" spans="2:18" x14ac:dyDescent="0.2">
      <c r="B109" s="195">
        <v>106</v>
      </c>
      <c r="C109" s="192">
        <v>0</v>
      </c>
      <c r="D109" s="188">
        <v>0</v>
      </c>
      <c r="E109" s="188">
        <v>2</v>
      </c>
      <c r="F109" s="188">
        <v>0</v>
      </c>
      <c r="G109" s="188">
        <v>7024.4059640372125</v>
      </c>
      <c r="H109" s="188">
        <v>7853.8006030208626</v>
      </c>
      <c r="I109" s="188">
        <v>4366.5423274438053</v>
      </c>
      <c r="J109" s="201">
        <v>0.90259910706462154</v>
      </c>
      <c r="K109" s="192">
        <v>0</v>
      </c>
      <c r="L109" s="188">
        <v>0</v>
      </c>
      <c r="M109" s="188">
        <v>2</v>
      </c>
      <c r="N109" s="188">
        <v>0</v>
      </c>
      <c r="O109" s="188">
        <v>7024.4059640372125</v>
      </c>
      <c r="P109" s="188">
        <v>7853.8006030208626</v>
      </c>
      <c r="Q109" s="188">
        <v>4366.5423274438053</v>
      </c>
      <c r="R109" s="201">
        <v>0.90259910706462154</v>
      </c>
    </row>
    <row r="110" spans="2:18" x14ac:dyDescent="0.2">
      <c r="B110" s="195">
        <v>107</v>
      </c>
      <c r="C110" s="192">
        <v>0</v>
      </c>
      <c r="D110" s="188">
        <v>0</v>
      </c>
      <c r="E110" s="188">
        <v>1</v>
      </c>
      <c r="F110" s="188">
        <v>1</v>
      </c>
      <c r="G110" s="188">
        <v>5750.7278423677571</v>
      </c>
      <c r="H110" s="188">
        <v>5394.7034020182373</v>
      </c>
      <c r="I110" s="188">
        <v>2197.8231847798957</v>
      </c>
      <c r="J110" s="201">
        <v>0.91624030018239178</v>
      </c>
      <c r="K110" s="192">
        <v>0</v>
      </c>
      <c r="L110" s="188">
        <v>0</v>
      </c>
      <c r="M110" s="188">
        <v>1</v>
      </c>
      <c r="N110" s="188">
        <v>1</v>
      </c>
      <c r="O110" s="188">
        <v>5750.7278423677571</v>
      </c>
      <c r="P110" s="188">
        <v>5394.7034020182373</v>
      </c>
      <c r="Q110" s="188">
        <v>2197.8231847798957</v>
      </c>
      <c r="R110" s="201">
        <v>0.91624030018239178</v>
      </c>
    </row>
    <row r="111" spans="2:18" x14ac:dyDescent="0.2">
      <c r="B111" s="195">
        <v>108</v>
      </c>
      <c r="C111" s="192">
        <v>0</v>
      </c>
      <c r="D111" s="188">
        <v>0</v>
      </c>
      <c r="E111" s="188">
        <v>4</v>
      </c>
      <c r="F111" s="188">
        <v>0</v>
      </c>
      <c r="G111" s="188">
        <v>5069.0572475800072</v>
      </c>
      <c r="H111" s="188">
        <v>4737.0193564613219</v>
      </c>
      <c r="I111" s="188">
        <v>3018.3988685253157</v>
      </c>
      <c r="J111" s="201">
        <v>0.89613145487999768</v>
      </c>
      <c r="K111" s="192">
        <v>0</v>
      </c>
      <c r="L111" s="188">
        <v>0</v>
      </c>
      <c r="M111" s="188">
        <v>4</v>
      </c>
      <c r="N111" s="188">
        <v>0</v>
      </c>
      <c r="O111" s="188">
        <v>5069.0572475800072</v>
      </c>
      <c r="P111" s="188">
        <v>4737.0193564613219</v>
      </c>
      <c r="Q111" s="188">
        <v>3018.3988685253157</v>
      </c>
      <c r="R111" s="201">
        <v>0.89613145487999768</v>
      </c>
    </row>
    <row r="112" spans="2:18" x14ac:dyDescent="0.2">
      <c r="B112" s="195">
        <v>109</v>
      </c>
      <c r="C112" s="192">
        <v>0</v>
      </c>
      <c r="D112" s="188">
        <v>0</v>
      </c>
      <c r="E112" s="188">
        <v>3</v>
      </c>
      <c r="F112" s="188">
        <v>1</v>
      </c>
      <c r="G112" s="188">
        <v>4119.1616436182703</v>
      </c>
      <c r="H112" s="188">
        <v>1692.749868199415</v>
      </c>
      <c r="I112" s="188">
        <v>6399.6167013740369</v>
      </c>
      <c r="J112" s="201">
        <v>0.89303708827913197</v>
      </c>
      <c r="K112" s="192">
        <v>0</v>
      </c>
      <c r="L112" s="188">
        <v>0</v>
      </c>
      <c r="M112" s="188">
        <v>3</v>
      </c>
      <c r="N112" s="188">
        <v>1</v>
      </c>
      <c r="O112" s="188">
        <v>4119.1616436182703</v>
      </c>
      <c r="P112" s="188">
        <v>1692.749868199415</v>
      </c>
      <c r="Q112" s="188">
        <v>6399.6167013740369</v>
      </c>
      <c r="R112" s="201">
        <v>0.89303708827913197</v>
      </c>
    </row>
    <row r="113" spans="2:18" x14ac:dyDescent="0.2">
      <c r="B113" s="195">
        <v>110</v>
      </c>
      <c r="C113" s="192">
        <v>0</v>
      </c>
      <c r="D113" s="188">
        <v>0</v>
      </c>
      <c r="E113" s="188">
        <v>5</v>
      </c>
      <c r="F113" s="188">
        <v>1</v>
      </c>
      <c r="G113" s="188">
        <v>6576.8208681696979</v>
      </c>
      <c r="H113" s="188">
        <v>1401.8568852428152</v>
      </c>
      <c r="I113" s="188">
        <v>10081.469661098867</v>
      </c>
      <c r="J113" s="201">
        <v>0.93305161241766377</v>
      </c>
      <c r="K113" s="192">
        <v>0</v>
      </c>
      <c r="L113" s="188">
        <v>0</v>
      </c>
      <c r="M113" s="188">
        <v>5</v>
      </c>
      <c r="N113" s="188">
        <v>1</v>
      </c>
      <c r="O113" s="188">
        <v>6576.8208681696979</v>
      </c>
      <c r="P113" s="188">
        <v>1401.8568852428152</v>
      </c>
      <c r="Q113" s="188">
        <v>10081.469661098867</v>
      </c>
      <c r="R113" s="201">
        <v>0.93305161241766377</v>
      </c>
    </row>
    <row r="114" spans="2:18" x14ac:dyDescent="0.2">
      <c r="B114" s="195">
        <v>111</v>
      </c>
      <c r="C114" s="192">
        <v>0</v>
      </c>
      <c r="D114" s="188">
        <v>0</v>
      </c>
      <c r="E114" s="188">
        <v>2</v>
      </c>
      <c r="F114" s="188">
        <v>2</v>
      </c>
      <c r="G114" s="188">
        <v>7143.3116497355204</v>
      </c>
      <c r="H114" s="188">
        <v>3386.5481813794595</v>
      </c>
      <c r="I114" s="188">
        <v>3251.1528220385976</v>
      </c>
      <c r="J114" s="201">
        <v>0.81106001543094286</v>
      </c>
      <c r="K114" s="192">
        <v>0</v>
      </c>
      <c r="L114" s="188">
        <v>0</v>
      </c>
      <c r="M114" s="188">
        <v>2</v>
      </c>
      <c r="N114" s="188">
        <v>2</v>
      </c>
      <c r="O114" s="188">
        <v>7143.3116497355204</v>
      </c>
      <c r="P114" s="188">
        <v>3386.5481813794595</v>
      </c>
      <c r="Q114" s="188">
        <v>3251.1528220385976</v>
      </c>
      <c r="R114" s="201">
        <v>0.81106001543094286</v>
      </c>
    </row>
    <row r="115" spans="2:18" x14ac:dyDescent="0.2">
      <c r="B115" s="195">
        <v>112</v>
      </c>
      <c r="C115" s="192">
        <v>0</v>
      </c>
      <c r="D115" s="188">
        <v>0</v>
      </c>
      <c r="E115" s="188">
        <v>2</v>
      </c>
      <c r="F115" s="188">
        <v>1</v>
      </c>
      <c r="G115" s="188">
        <v>4193.7724376275864</v>
      </c>
      <c r="H115" s="188">
        <v>2246.2903785355825</v>
      </c>
      <c r="I115" s="188">
        <v>8149.8809884916218</v>
      </c>
      <c r="J115" s="201">
        <v>0.95679470065925643</v>
      </c>
      <c r="K115" s="192">
        <v>0</v>
      </c>
      <c r="L115" s="188">
        <v>0</v>
      </c>
      <c r="M115" s="188">
        <v>2</v>
      </c>
      <c r="N115" s="188">
        <v>1</v>
      </c>
      <c r="O115" s="188">
        <v>4193.7724376275864</v>
      </c>
      <c r="P115" s="188">
        <v>2246.2903785355825</v>
      </c>
      <c r="Q115" s="188">
        <v>8149.8809884916218</v>
      </c>
      <c r="R115" s="201">
        <v>0.95679470065925643</v>
      </c>
    </row>
    <row r="116" spans="2:18" x14ac:dyDescent="0.2">
      <c r="B116" s="195">
        <v>113</v>
      </c>
      <c r="C116" s="192">
        <v>0</v>
      </c>
      <c r="D116" s="188">
        <v>0</v>
      </c>
      <c r="E116" s="188">
        <v>1</v>
      </c>
      <c r="F116" s="188">
        <v>0</v>
      </c>
      <c r="G116" s="188">
        <v>4163.1001458885457</v>
      </c>
      <c r="H116" s="188">
        <v>1563.0879339483317</v>
      </c>
      <c r="I116" s="188">
        <v>4306.8299817381085</v>
      </c>
      <c r="J116" s="201">
        <v>0.90796324409262164</v>
      </c>
      <c r="K116" s="192">
        <v>0</v>
      </c>
      <c r="L116" s="188">
        <v>0</v>
      </c>
      <c r="M116" s="188">
        <v>1</v>
      </c>
      <c r="N116" s="188">
        <v>0</v>
      </c>
      <c r="O116" s="188">
        <v>4163.1001458885457</v>
      </c>
      <c r="P116" s="188">
        <v>1563.0879339483317</v>
      </c>
      <c r="Q116" s="188">
        <v>4306.8299817381085</v>
      </c>
      <c r="R116" s="201">
        <v>0.90796324409262164</v>
      </c>
    </row>
    <row r="117" spans="2:18" x14ac:dyDescent="0.2">
      <c r="B117" s="195">
        <v>114</v>
      </c>
      <c r="C117" s="192">
        <v>0</v>
      </c>
      <c r="D117" s="188">
        <v>0</v>
      </c>
      <c r="E117" s="188">
        <v>2</v>
      </c>
      <c r="F117" s="188">
        <v>0</v>
      </c>
      <c r="G117" s="188">
        <v>8369.7032161511215</v>
      </c>
      <c r="H117" s="188">
        <v>2762.3202924766183</v>
      </c>
      <c r="I117" s="188">
        <v>7738.5889018062671</v>
      </c>
      <c r="J117" s="201">
        <v>0.94332290242563133</v>
      </c>
      <c r="K117" s="192">
        <v>0</v>
      </c>
      <c r="L117" s="188">
        <v>0</v>
      </c>
      <c r="M117" s="188">
        <v>2</v>
      </c>
      <c r="N117" s="188">
        <v>0</v>
      </c>
      <c r="O117" s="188">
        <v>8369.7032161511215</v>
      </c>
      <c r="P117" s="188">
        <v>2762.3202924766183</v>
      </c>
      <c r="Q117" s="188">
        <v>7738.5889018062671</v>
      </c>
      <c r="R117" s="201">
        <v>0.94332290242563133</v>
      </c>
    </row>
    <row r="118" spans="2:18" x14ac:dyDescent="0.2">
      <c r="B118" s="195">
        <v>115</v>
      </c>
      <c r="C118" s="192">
        <v>0</v>
      </c>
      <c r="D118" s="188">
        <v>0</v>
      </c>
      <c r="E118" s="188">
        <v>6</v>
      </c>
      <c r="F118" s="188">
        <v>0</v>
      </c>
      <c r="G118" s="188">
        <v>2405.1487969235636</v>
      </c>
      <c r="H118" s="188">
        <v>3500.946085832119</v>
      </c>
      <c r="I118" s="188">
        <v>6810.1081679013323</v>
      </c>
      <c r="J118" s="201">
        <v>0.93650646600011567</v>
      </c>
      <c r="K118" s="192">
        <v>0</v>
      </c>
      <c r="L118" s="188">
        <v>0</v>
      </c>
      <c r="M118" s="188">
        <v>6</v>
      </c>
      <c r="N118" s="188">
        <v>0</v>
      </c>
      <c r="O118" s="188">
        <v>2405.1487969235636</v>
      </c>
      <c r="P118" s="188">
        <v>3500.946085832119</v>
      </c>
      <c r="Q118" s="188">
        <v>6810.1081679013323</v>
      </c>
      <c r="R118" s="201">
        <v>0.93650646600011567</v>
      </c>
    </row>
    <row r="119" spans="2:18" x14ac:dyDescent="0.2">
      <c r="B119" s="195">
        <v>116</v>
      </c>
      <c r="C119" s="192">
        <v>0</v>
      </c>
      <c r="D119" s="188">
        <v>0</v>
      </c>
      <c r="E119" s="188">
        <v>1</v>
      </c>
      <c r="F119" s="188">
        <v>0</v>
      </c>
      <c r="G119" s="188">
        <v>3855.8174809208449</v>
      </c>
      <c r="H119" s="188">
        <v>4390.107790978398</v>
      </c>
      <c r="I119" s="188">
        <v>9561.0870355850038</v>
      </c>
      <c r="J119" s="201">
        <v>0.83224125961131723</v>
      </c>
      <c r="K119" s="192">
        <v>0</v>
      </c>
      <c r="L119" s="188">
        <v>0</v>
      </c>
      <c r="M119" s="188">
        <v>1</v>
      </c>
      <c r="N119" s="188">
        <v>0</v>
      </c>
      <c r="O119" s="188">
        <v>3855.8174809208449</v>
      </c>
      <c r="P119" s="188">
        <v>4390.107790978398</v>
      </c>
      <c r="Q119" s="188">
        <v>9561.0870355850038</v>
      </c>
      <c r="R119" s="201">
        <v>0.83224125961131723</v>
      </c>
    </row>
    <row r="120" spans="2:18" x14ac:dyDescent="0.2">
      <c r="B120" s="195">
        <v>117</v>
      </c>
      <c r="C120" s="192">
        <v>0</v>
      </c>
      <c r="D120" s="188">
        <v>0</v>
      </c>
      <c r="E120" s="188">
        <v>1</v>
      </c>
      <c r="F120" s="188">
        <v>2</v>
      </c>
      <c r="G120" s="188">
        <v>5092.1559533802501</v>
      </c>
      <c r="H120" s="188">
        <v>2145.4175252865771</v>
      </c>
      <c r="I120" s="188">
        <v>7632.7824824789732</v>
      </c>
      <c r="J120" s="201">
        <v>0.86493498120620271</v>
      </c>
      <c r="K120" s="192">
        <v>0</v>
      </c>
      <c r="L120" s="188">
        <v>0</v>
      </c>
      <c r="M120" s="188">
        <v>1</v>
      </c>
      <c r="N120" s="188">
        <v>2</v>
      </c>
      <c r="O120" s="188">
        <v>5092.1559533802501</v>
      </c>
      <c r="P120" s="188">
        <v>2145.4175252865771</v>
      </c>
      <c r="Q120" s="188">
        <v>7632.7824824789732</v>
      </c>
      <c r="R120" s="201">
        <v>0.86493498120620271</v>
      </c>
    </row>
    <row r="121" spans="2:18" x14ac:dyDescent="0.2">
      <c r="B121" s="195">
        <v>118</v>
      </c>
      <c r="C121" s="192">
        <v>0</v>
      </c>
      <c r="D121" s="188">
        <v>0</v>
      </c>
      <c r="E121" s="188">
        <v>2</v>
      </c>
      <c r="F121" s="188">
        <v>1</v>
      </c>
      <c r="G121" s="188">
        <v>3669.3247811960482</v>
      </c>
      <c r="H121" s="188">
        <v>3133.620517812562</v>
      </c>
      <c r="I121" s="188">
        <v>9768.148748990332</v>
      </c>
      <c r="J121" s="201">
        <v>0.85837296276749275</v>
      </c>
      <c r="K121" s="192">
        <v>0</v>
      </c>
      <c r="L121" s="188">
        <v>0</v>
      </c>
      <c r="M121" s="188">
        <v>2</v>
      </c>
      <c r="N121" s="188">
        <v>1</v>
      </c>
      <c r="O121" s="188">
        <v>3669.3247811960482</v>
      </c>
      <c r="P121" s="188">
        <v>3133.620517812562</v>
      </c>
      <c r="Q121" s="188">
        <v>9768.148748990332</v>
      </c>
      <c r="R121" s="201">
        <v>0.85837296276749275</v>
      </c>
    </row>
    <row r="122" spans="2:18" x14ac:dyDescent="0.2">
      <c r="B122" s="195">
        <v>119</v>
      </c>
      <c r="C122" s="192">
        <v>0</v>
      </c>
      <c r="D122" s="188">
        <v>0</v>
      </c>
      <c r="E122" s="188">
        <v>2</v>
      </c>
      <c r="F122" s="188">
        <v>0</v>
      </c>
      <c r="G122" s="188">
        <v>3315.6697660932814</v>
      </c>
      <c r="H122" s="188">
        <v>3601.965126896233</v>
      </c>
      <c r="I122" s="188">
        <v>6654.453650528757</v>
      </c>
      <c r="J122" s="201">
        <v>0.99082169739431225</v>
      </c>
      <c r="K122" s="192">
        <v>0</v>
      </c>
      <c r="L122" s="188">
        <v>0</v>
      </c>
      <c r="M122" s="188">
        <v>2</v>
      </c>
      <c r="N122" s="188">
        <v>0</v>
      </c>
      <c r="O122" s="188">
        <v>3315.6697660932814</v>
      </c>
      <c r="P122" s="188">
        <v>3601.965126896233</v>
      </c>
      <c r="Q122" s="188">
        <v>6654.453650528757</v>
      </c>
      <c r="R122" s="201">
        <v>0.99082169739431225</v>
      </c>
    </row>
    <row r="123" spans="2:18" x14ac:dyDescent="0.2">
      <c r="B123" s="195">
        <v>120</v>
      </c>
      <c r="C123" s="192">
        <v>0</v>
      </c>
      <c r="D123" s="188">
        <v>0</v>
      </c>
      <c r="E123" s="188">
        <v>2</v>
      </c>
      <c r="F123" s="188">
        <v>1</v>
      </c>
      <c r="G123" s="188">
        <v>7013.6110667335952</v>
      </c>
      <c r="H123" s="188">
        <v>3832.5106258265159</v>
      </c>
      <c r="I123" s="188">
        <v>5155.1225747828794</v>
      </c>
      <c r="J123" s="201">
        <v>0.88557052159678162</v>
      </c>
      <c r="K123" s="192">
        <v>0</v>
      </c>
      <c r="L123" s="188">
        <v>0</v>
      </c>
      <c r="M123" s="188">
        <v>2</v>
      </c>
      <c r="N123" s="188">
        <v>1</v>
      </c>
      <c r="O123" s="188">
        <v>7013.6110667335952</v>
      </c>
      <c r="P123" s="188">
        <v>3832.5106258265159</v>
      </c>
      <c r="Q123" s="188">
        <v>5155.1225747828794</v>
      </c>
      <c r="R123" s="201">
        <v>0.88557052159678162</v>
      </c>
    </row>
    <row r="124" spans="2:18" x14ac:dyDescent="0.2">
      <c r="B124" s="195">
        <v>121</v>
      </c>
      <c r="C124" s="192">
        <v>0</v>
      </c>
      <c r="D124" s="188">
        <v>0</v>
      </c>
      <c r="E124" s="188">
        <v>1</v>
      </c>
      <c r="F124" s="188">
        <v>2</v>
      </c>
      <c r="G124" s="188">
        <v>6485.1026356237862</v>
      </c>
      <c r="H124" s="188">
        <v>3749.7794781614989</v>
      </c>
      <c r="I124" s="188">
        <v>11798.566387284773</v>
      </c>
      <c r="J124" s="201">
        <v>0.94919995940333957</v>
      </c>
      <c r="K124" s="192">
        <v>0</v>
      </c>
      <c r="L124" s="188">
        <v>0</v>
      </c>
      <c r="M124" s="188">
        <v>1</v>
      </c>
      <c r="N124" s="188">
        <v>2</v>
      </c>
      <c r="O124" s="188">
        <v>6485.1026356237862</v>
      </c>
      <c r="P124" s="188">
        <v>3749.7794781614989</v>
      </c>
      <c r="Q124" s="188">
        <v>11798.566387284773</v>
      </c>
      <c r="R124" s="201">
        <v>0.94919995940333957</v>
      </c>
    </row>
    <row r="125" spans="2:18" x14ac:dyDescent="0.2">
      <c r="B125" s="195">
        <v>122</v>
      </c>
      <c r="C125" s="192">
        <v>0</v>
      </c>
      <c r="D125" s="188">
        <v>0</v>
      </c>
      <c r="E125" s="188">
        <v>0</v>
      </c>
      <c r="F125" s="188">
        <v>1</v>
      </c>
      <c r="G125" s="188">
        <v>8012.7363764953925</v>
      </c>
      <c r="H125" s="188">
        <v>3946.5171981988824</v>
      </c>
      <c r="I125" s="188">
        <v>9228.4976774461193</v>
      </c>
      <c r="J125" s="201">
        <v>0.84545470977684689</v>
      </c>
      <c r="K125" s="192">
        <v>0</v>
      </c>
      <c r="L125" s="188">
        <v>0</v>
      </c>
      <c r="M125" s="188">
        <v>0</v>
      </c>
      <c r="N125" s="188">
        <v>1</v>
      </c>
      <c r="O125" s="188">
        <v>8012.7363764953925</v>
      </c>
      <c r="P125" s="188">
        <v>3946.5171981988824</v>
      </c>
      <c r="Q125" s="188">
        <v>9228.4976774461193</v>
      </c>
      <c r="R125" s="201">
        <v>0.84545470977684689</v>
      </c>
    </row>
    <row r="126" spans="2:18" x14ac:dyDescent="0.2">
      <c r="B126" s="195">
        <v>123</v>
      </c>
      <c r="C126" s="192">
        <v>0</v>
      </c>
      <c r="D126" s="188">
        <v>0</v>
      </c>
      <c r="E126" s="188">
        <v>0</v>
      </c>
      <c r="F126" s="188">
        <v>1</v>
      </c>
      <c r="G126" s="188">
        <v>6861.6644365041275</v>
      </c>
      <c r="H126" s="188">
        <v>5481.5489518768345</v>
      </c>
      <c r="I126" s="188">
        <v>12185.973699768221</v>
      </c>
      <c r="J126" s="201">
        <v>0.93452224971624431</v>
      </c>
      <c r="K126" s="192">
        <v>0</v>
      </c>
      <c r="L126" s="188">
        <v>0</v>
      </c>
      <c r="M126" s="188">
        <v>0</v>
      </c>
      <c r="N126" s="188">
        <v>1</v>
      </c>
      <c r="O126" s="188">
        <v>6861.6644365041275</v>
      </c>
      <c r="P126" s="188">
        <v>5481.5489518768345</v>
      </c>
      <c r="Q126" s="188">
        <v>12185.973699768221</v>
      </c>
      <c r="R126" s="201">
        <v>0.93452224971624431</v>
      </c>
    </row>
    <row r="127" spans="2:18" x14ac:dyDescent="0.2">
      <c r="B127" s="195">
        <v>124</v>
      </c>
      <c r="C127" s="192">
        <v>0</v>
      </c>
      <c r="D127" s="188">
        <v>0</v>
      </c>
      <c r="E127" s="188">
        <v>4</v>
      </c>
      <c r="F127" s="188">
        <v>2</v>
      </c>
      <c r="G127" s="188">
        <v>5353.073344249121</v>
      </c>
      <c r="H127" s="188">
        <v>3824.5637801621997</v>
      </c>
      <c r="I127" s="188">
        <v>4847.3782794156814</v>
      </c>
      <c r="J127" s="201">
        <v>0.91788187581498693</v>
      </c>
      <c r="K127" s="192">
        <v>0</v>
      </c>
      <c r="L127" s="188">
        <v>0</v>
      </c>
      <c r="M127" s="188">
        <v>4</v>
      </c>
      <c r="N127" s="188">
        <v>2</v>
      </c>
      <c r="O127" s="188">
        <v>5353.073344249121</v>
      </c>
      <c r="P127" s="188">
        <v>3824.5637801621997</v>
      </c>
      <c r="Q127" s="188">
        <v>4847.3782794156814</v>
      </c>
      <c r="R127" s="201">
        <v>0.91788187581498693</v>
      </c>
    </row>
    <row r="128" spans="2:18" x14ac:dyDescent="0.2">
      <c r="B128" s="195">
        <v>125</v>
      </c>
      <c r="C128" s="192">
        <v>0</v>
      </c>
      <c r="D128" s="188">
        <v>0</v>
      </c>
      <c r="E128" s="188">
        <v>3</v>
      </c>
      <c r="F128" s="188">
        <v>1</v>
      </c>
      <c r="G128" s="188">
        <v>5224.3529583291674</v>
      </c>
      <c r="H128" s="188">
        <v>5022.6632399136452</v>
      </c>
      <c r="I128" s="188">
        <v>4703.7811248206235</v>
      </c>
      <c r="J128" s="201">
        <v>0.82041130468243628</v>
      </c>
      <c r="K128" s="192">
        <v>0</v>
      </c>
      <c r="L128" s="188">
        <v>0</v>
      </c>
      <c r="M128" s="188">
        <v>3</v>
      </c>
      <c r="N128" s="188">
        <v>1</v>
      </c>
      <c r="O128" s="188">
        <v>5224.3529583291674</v>
      </c>
      <c r="P128" s="188">
        <v>5022.6632399136452</v>
      </c>
      <c r="Q128" s="188">
        <v>4703.7811248206235</v>
      </c>
      <c r="R128" s="201">
        <v>0.82041130468243628</v>
      </c>
    </row>
    <row r="129" spans="2:18" x14ac:dyDescent="0.2">
      <c r="B129" s="195">
        <v>126</v>
      </c>
      <c r="C129" s="192">
        <v>0</v>
      </c>
      <c r="D129" s="188">
        <v>0</v>
      </c>
      <c r="E129" s="188">
        <v>3</v>
      </c>
      <c r="F129" s="188">
        <v>0</v>
      </c>
      <c r="G129" s="188">
        <v>3322.7468521925671</v>
      </c>
      <c r="H129" s="188">
        <v>2368.4914901327293</v>
      </c>
      <c r="I129" s="188">
        <v>8741.5060378310918</v>
      </c>
      <c r="J129" s="201">
        <v>0.82966601167915965</v>
      </c>
      <c r="K129" s="192">
        <v>0</v>
      </c>
      <c r="L129" s="188">
        <v>0</v>
      </c>
      <c r="M129" s="188">
        <v>3</v>
      </c>
      <c r="N129" s="188">
        <v>0</v>
      </c>
      <c r="O129" s="188">
        <v>3322.7468521925671</v>
      </c>
      <c r="P129" s="188">
        <v>2368.4914901327293</v>
      </c>
      <c r="Q129" s="188">
        <v>8741.5060378310918</v>
      </c>
      <c r="R129" s="201">
        <v>0.82966601167915965</v>
      </c>
    </row>
    <row r="130" spans="2:18" x14ac:dyDescent="0.2">
      <c r="B130" s="195">
        <v>127</v>
      </c>
      <c r="C130" s="192">
        <v>0</v>
      </c>
      <c r="D130" s="188">
        <v>0</v>
      </c>
      <c r="E130" s="188">
        <v>2</v>
      </c>
      <c r="F130" s="188">
        <v>1</v>
      </c>
      <c r="G130" s="188">
        <v>4589.516621757678</v>
      </c>
      <c r="H130" s="188">
        <v>3257.3331224876852</v>
      </c>
      <c r="I130" s="188">
        <v>10939.134566920253</v>
      </c>
      <c r="J130" s="201">
        <v>0.94768367198983916</v>
      </c>
      <c r="K130" s="192">
        <v>0</v>
      </c>
      <c r="L130" s="188">
        <v>0</v>
      </c>
      <c r="M130" s="188">
        <v>2</v>
      </c>
      <c r="N130" s="188">
        <v>1</v>
      </c>
      <c r="O130" s="188">
        <v>4589.516621757678</v>
      </c>
      <c r="P130" s="188">
        <v>3257.3331224876852</v>
      </c>
      <c r="Q130" s="188">
        <v>10939.134566920253</v>
      </c>
      <c r="R130" s="201">
        <v>0.94768367198983916</v>
      </c>
    </row>
    <row r="131" spans="2:18" x14ac:dyDescent="0.2">
      <c r="B131" s="195">
        <v>128</v>
      </c>
      <c r="C131" s="192">
        <v>0</v>
      </c>
      <c r="D131" s="188">
        <v>0</v>
      </c>
      <c r="E131" s="188">
        <v>5</v>
      </c>
      <c r="F131" s="188">
        <v>0</v>
      </c>
      <c r="G131" s="188">
        <v>3972.7308240220782</v>
      </c>
      <c r="H131" s="188">
        <v>2960.3182750579563</v>
      </c>
      <c r="I131" s="188">
        <v>7764.9090840914423</v>
      </c>
      <c r="J131" s="201">
        <v>0.97286751776508495</v>
      </c>
      <c r="K131" s="192">
        <v>0</v>
      </c>
      <c r="L131" s="188">
        <v>0</v>
      </c>
      <c r="M131" s="188">
        <v>5</v>
      </c>
      <c r="N131" s="188">
        <v>0</v>
      </c>
      <c r="O131" s="188">
        <v>3972.7308240220782</v>
      </c>
      <c r="P131" s="188">
        <v>2960.3182750579563</v>
      </c>
      <c r="Q131" s="188">
        <v>7764.9090840914423</v>
      </c>
      <c r="R131" s="201">
        <v>0.97286751776508495</v>
      </c>
    </row>
    <row r="132" spans="2:18" x14ac:dyDescent="0.2">
      <c r="B132" s="195">
        <v>129</v>
      </c>
      <c r="C132" s="192">
        <v>0</v>
      </c>
      <c r="D132" s="188">
        <v>0</v>
      </c>
      <c r="E132" s="188">
        <v>4</v>
      </c>
      <c r="F132" s="188">
        <v>1</v>
      </c>
      <c r="G132" s="188">
        <v>5730.5237630351057</v>
      </c>
      <c r="H132" s="188">
        <v>4112.3493317122975</v>
      </c>
      <c r="I132" s="188">
        <v>9404.8108742226759</v>
      </c>
      <c r="J132" s="201">
        <v>0.95400369041588973</v>
      </c>
      <c r="K132" s="192">
        <v>0</v>
      </c>
      <c r="L132" s="188">
        <v>0</v>
      </c>
      <c r="M132" s="188">
        <v>4</v>
      </c>
      <c r="N132" s="188">
        <v>1</v>
      </c>
      <c r="O132" s="188">
        <v>5730.5237630351057</v>
      </c>
      <c r="P132" s="188">
        <v>4112.3493317122975</v>
      </c>
      <c r="Q132" s="188">
        <v>9404.8108742226759</v>
      </c>
      <c r="R132" s="201">
        <v>0.95400369041588973</v>
      </c>
    </row>
    <row r="133" spans="2:18" x14ac:dyDescent="0.2">
      <c r="B133" s="195">
        <v>130</v>
      </c>
      <c r="C133" s="192">
        <v>0</v>
      </c>
      <c r="D133" s="188">
        <v>0</v>
      </c>
      <c r="E133" s="188">
        <v>2</v>
      </c>
      <c r="F133" s="188">
        <v>1</v>
      </c>
      <c r="G133" s="188">
        <v>4610.2913079224072</v>
      </c>
      <c r="H133" s="188">
        <v>6160.4181483220991</v>
      </c>
      <c r="I133" s="188">
        <v>7850.8520459238989</v>
      </c>
      <c r="J133" s="201">
        <v>0.68323603525957288</v>
      </c>
      <c r="K133" s="192">
        <v>0</v>
      </c>
      <c r="L133" s="188">
        <v>0</v>
      </c>
      <c r="M133" s="188">
        <v>2</v>
      </c>
      <c r="N133" s="188">
        <v>1</v>
      </c>
      <c r="O133" s="188">
        <v>4610.2913079224072</v>
      </c>
      <c r="P133" s="188">
        <v>6160.4181483220991</v>
      </c>
      <c r="Q133" s="188">
        <v>7850.8520459238989</v>
      </c>
      <c r="R133" s="201">
        <v>0.68323603525957288</v>
      </c>
    </row>
    <row r="134" spans="2:18" x14ac:dyDescent="0.2">
      <c r="B134" s="195">
        <v>131</v>
      </c>
      <c r="C134" s="192">
        <v>0</v>
      </c>
      <c r="D134" s="188">
        <v>0</v>
      </c>
      <c r="E134" s="188">
        <v>1</v>
      </c>
      <c r="F134" s="188">
        <v>0</v>
      </c>
      <c r="G134" s="188">
        <v>7570.328217901575</v>
      </c>
      <c r="H134" s="188">
        <v>6240.943756141507</v>
      </c>
      <c r="I134" s="188">
        <v>8828.3476566006757</v>
      </c>
      <c r="J134" s="201">
        <v>0.75767448106040558</v>
      </c>
      <c r="K134" s="192">
        <v>0</v>
      </c>
      <c r="L134" s="188">
        <v>0</v>
      </c>
      <c r="M134" s="188">
        <v>1</v>
      </c>
      <c r="N134" s="188">
        <v>0</v>
      </c>
      <c r="O134" s="188">
        <v>7570.328217901575</v>
      </c>
      <c r="P134" s="188">
        <v>6240.943756141507</v>
      </c>
      <c r="Q134" s="188">
        <v>8828.3476566006757</v>
      </c>
      <c r="R134" s="201">
        <v>0.75767448106040558</v>
      </c>
    </row>
    <row r="135" spans="2:18" x14ac:dyDescent="0.2">
      <c r="B135" s="195">
        <v>132</v>
      </c>
      <c r="C135" s="192">
        <v>0</v>
      </c>
      <c r="D135" s="188">
        <v>0</v>
      </c>
      <c r="E135" s="188">
        <v>1</v>
      </c>
      <c r="F135" s="188">
        <v>0</v>
      </c>
      <c r="G135" s="188">
        <v>4427.7034021017789</v>
      </c>
      <c r="H135" s="188">
        <v>2284.5344419832209</v>
      </c>
      <c r="I135" s="188">
        <v>2012.7396914627993</v>
      </c>
      <c r="J135" s="201">
        <v>0.97238376976218843</v>
      </c>
      <c r="K135" s="192">
        <v>0</v>
      </c>
      <c r="L135" s="188">
        <v>0</v>
      </c>
      <c r="M135" s="188">
        <v>1</v>
      </c>
      <c r="N135" s="188">
        <v>0</v>
      </c>
      <c r="O135" s="188">
        <v>4427.7034021017789</v>
      </c>
      <c r="P135" s="188">
        <v>2284.5344419832209</v>
      </c>
      <c r="Q135" s="188">
        <v>2012.7396914627993</v>
      </c>
      <c r="R135" s="201">
        <v>0.97238376976218843</v>
      </c>
    </row>
    <row r="136" spans="2:18" x14ac:dyDescent="0.2">
      <c r="B136" s="195">
        <v>133</v>
      </c>
      <c r="C136" s="192">
        <v>0</v>
      </c>
      <c r="D136" s="188">
        <v>0</v>
      </c>
      <c r="E136" s="188">
        <v>1</v>
      </c>
      <c r="F136" s="188">
        <v>1</v>
      </c>
      <c r="G136" s="188">
        <v>4971.7100745048228</v>
      </c>
      <c r="H136" s="188">
        <v>1954.8105974468813</v>
      </c>
      <c r="I136" s="188">
        <v>5179.2782074698353</v>
      </c>
      <c r="J136" s="201">
        <v>0.89665897220003898</v>
      </c>
      <c r="K136" s="192">
        <v>0</v>
      </c>
      <c r="L136" s="188">
        <v>0</v>
      </c>
      <c r="M136" s="188">
        <v>1</v>
      </c>
      <c r="N136" s="188">
        <v>1</v>
      </c>
      <c r="O136" s="188">
        <v>4971.7100745048228</v>
      </c>
      <c r="P136" s="188">
        <v>1954.8105974468813</v>
      </c>
      <c r="Q136" s="188">
        <v>5179.2782074698353</v>
      </c>
      <c r="R136" s="201">
        <v>0.89665897220003898</v>
      </c>
    </row>
    <row r="137" spans="2:18" x14ac:dyDescent="0.2">
      <c r="B137" s="195">
        <v>134</v>
      </c>
      <c r="C137" s="192">
        <v>0</v>
      </c>
      <c r="D137" s="188">
        <v>0</v>
      </c>
      <c r="E137" s="188">
        <v>2</v>
      </c>
      <c r="F137" s="188">
        <v>1</v>
      </c>
      <c r="G137" s="188">
        <v>5439.124805274867</v>
      </c>
      <c r="H137" s="188">
        <v>3227.5095186220838</v>
      </c>
      <c r="I137" s="188">
        <v>4463.4478556335598</v>
      </c>
      <c r="J137" s="201">
        <v>0.93121385333347906</v>
      </c>
      <c r="K137" s="192">
        <v>0</v>
      </c>
      <c r="L137" s="188">
        <v>0</v>
      </c>
      <c r="M137" s="188">
        <v>2</v>
      </c>
      <c r="N137" s="188">
        <v>1</v>
      </c>
      <c r="O137" s="188">
        <v>5439.124805274867</v>
      </c>
      <c r="P137" s="188">
        <v>3227.5095186220838</v>
      </c>
      <c r="Q137" s="188">
        <v>4463.4478556335598</v>
      </c>
      <c r="R137" s="201">
        <v>0.93121385333347906</v>
      </c>
    </row>
    <row r="138" spans="2:18" x14ac:dyDescent="0.2">
      <c r="B138" s="195">
        <v>135</v>
      </c>
      <c r="C138" s="192">
        <v>0</v>
      </c>
      <c r="D138" s="188">
        <v>0</v>
      </c>
      <c r="E138" s="188">
        <v>1</v>
      </c>
      <c r="F138" s="188">
        <v>1</v>
      </c>
      <c r="G138" s="188">
        <v>5560.637682797149</v>
      </c>
      <c r="H138" s="188">
        <v>5998.1068807781239</v>
      </c>
      <c r="I138" s="188">
        <v>5261.1894556433936</v>
      </c>
      <c r="J138" s="201">
        <v>0.99770172117180267</v>
      </c>
      <c r="K138" s="192">
        <v>0</v>
      </c>
      <c r="L138" s="188">
        <v>0</v>
      </c>
      <c r="M138" s="188">
        <v>1</v>
      </c>
      <c r="N138" s="188">
        <v>1</v>
      </c>
      <c r="O138" s="188">
        <v>5560.637682797149</v>
      </c>
      <c r="P138" s="188">
        <v>5998.1068807781239</v>
      </c>
      <c r="Q138" s="188">
        <v>5261.1894556433936</v>
      </c>
      <c r="R138" s="201">
        <v>0.99770172117180267</v>
      </c>
    </row>
    <row r="139" spans="2:18" x14ac:dyDescent="0.2">
      <c r="B139" s="195">
        <v>136</v>
      </c>
      <c r="C139" s="192">
        <v>0</v>
      </c>
      <c r="D139" s="188">
        <v>0</v>
      </c>
      <c r="E139" s="188">
        <v>4</v>
      </c>
      <c r="F139" s="188">
        <v>2</v>
      </c>
      <c r="G139" s="188">
        <v>3733.227939926514</v>
      </c>
      <c r="H139" s="188">
        <v>3782.5749680209697</v>
      </c>
      <c r="I139" s="188">
        <v>5056.6530885279681</v>
      </c>
      <c r="J139" s="201">
        <v>0.93801726930578511</v>
      </c>
      <c r="K139" s="192">
        <v>0</v>
      </c>
      <c r="L139" s="188">
        <v>0</v>
      </c>
      <c r="M139" s="188">
        <v>4</v>
      </c>
      <c r="N139" s="188">
        <v>2</v>
      </c>
      <c r="O139" s="188">
        <v>3733.227939926514</v>
      </c>
      <c r="P139" s="188">
        <v>3782.5749680209697</v>
      </c>
      <c r="Q139" s="188">
        <v>5056.6530885279681</v>
      </c>
      <c r="R139" s="201">
        <v>0.93801726930578511</v>
      </c>
    </row>
    <row r="140" spans="2:18" x14ac:dyDescent="0.2">
      <c r="B140" s="195">
        <v>137</v>
      </c>
      <c r="C140" s="192">
        <v>0</v>
      </c>
      <c r="D140" s="188">
        <v>0</v>
      </c>
      <c r="E140" s="188">
        <v>0</v>
      </c>
      <c r="F140" s="188">
        <v>0</v>
      </c>
      <c r="G140" s="188">
        <v>4584.5825723270482</v>
      </c>
      <c r="H140" s="188">
        <v>5508.035039185851</v>
      </c>
      <c r="I140" s="188">
        <v>7796.552868235809</v>
      </c>
      <c r="J140" s="201">
        <v>0.97395429272842537</v>
      </c>
      <c r="K140" s="192">
        <v>0</v>
      </c>
      <c r="L140" s="188">
        <v>0</v>
      </c>
      <c r="M140" s="188">
        <v>0</v>
      </c>
      <c r="N140" s="188">
        <v>0</v>
      </c>
      <c r="O140" s="188">
        <v>4584.5825723270482</v>
      </c>
      <c r="P140" s="188">
        <v>5508.035039185851</v>
      </c>
      <c r="Q140" s="188">
        <v>7796.552868235809</v>
      </c>
      <c r="R140" s="201">
        <v>0.97395429272842537</v>
      </c>
    </row>
    <row r="141" spans="2:18" x14ac:dyDescent="0.2">
      <c r="B141" s="195">
        <v>138</v>
      </c>
      <c r="C141" s="192">
        <v>0</v>
      </c>
      <c r="D141" s="188">
        <v>0</v>
      </c>
      <c r="E141" s="188">
        <v>2</v>
      </c>
      <c r="F141" s="188">
        <v>1</v>
      </c>
      <c r="G141" s="188">
        <v>4545.8290560683417</v>
      </c>
      <c r="H141" s="188">
        <v>2272.5238047564621</v>
      </c>
      <c r="I141" s="188">
        <v>2867.1774668209637</v>
      </c>
      <c r="J141" s="201">
        <v>0.961656406833023</v>
      </c>
      <c r="K141" s="192">
        <v>0</v>
      </c>
      <c r="L141" s="188">
        <v>0</v>
      </c>
      <c r="M141" s="188">
        <v>2</v>
      </c>
      <c r="N141" s="188">
        <v>1</v>
      </c>
      <c r="O141" s="188">
        <v>4545.8290560683417</v>
      </c>
      <c r="P141" s="188">
        <v>2272.5238047564621</v>
      </c>
      <c r="Q141" s="188">
        <v>2867.1774668209637</v>
      </c>
      <c r="R141" s="201">
        <v>0.961656406833023</v>
      </c>
    </row>
    <row r="142" spans="2:18" x14ac:dyDescent="0.2">
      <c r="B142" s="195">
        <v>139</v>
      </c>
      <c r="C142" s="192">
        <v>0</v>
      </c>
      <c r="D142" s="188">
        <v>0</v>
      </c>
      <c r="E142" s="188">
        <v>2</v>
      </c>
      <c r="F142" s="188">
        <v>2</v>
      </c>
      <c r="G142" s="188">
        <v>7875.7297521865285</v>
      </c>
      <c r="H142" s="188">
        <v>3063.5131991904791</v>
      </c>
      <c r="I142" s="188">
        <v>3105.2055196111155</v>
      </c>
      <c r="J142" s="201">
        <v>0.96648220854423295</v>
      </c>
      <c r="K142" s="192">
        <v>0</v>
      </c>
      <c r="L142" s="188">
        <v>0</v>
      </c>
      <c r="M142" s="188">
        <v>2</v>
      </c>
      <c r="N142" s="188">
        <v>2</v>
      </c>
      <c r="O142" s="188">
        <v>7875.7297521865285</v>
      </c>
      <c r="P142" s="188">
        <v>3063.5131991904791</v>
      </c>
      <c r="Q142" s="188">
        <v>3105.2055196111155</v>
      </c>
      <c r="R142" s="201">
        <v>0.96648220854423295</v>
      </c>
    </row>
    <row r="143" spans="2:18" x14ac:dyDescent="0.2">
      <c r="B143" s="195">
        <v>140</v>
      </c>
      <c r="C143" s="192">
        <v>0</v>
      </c>
      <c r="D143" s="188">
        <v>0</v>
      </c>
      <c r="E143" s="188">
        <v>1</v>
      </c>
      <c r="F143" s="188">
        <v>0</v>
      </c>
      <c r="G143" s="188">
        <v>6232.7667690117078</v>
      </c>
      <c r="H143" s="188">
        <v>6453.296339971489</v>
      </c>
      <c r="I143" s="188">
        <v>11296.003375132681</v>
      </c>
      <c r="J143" s="201">
        <v>0.90110503627154959</v>
      </c>
      <c r="K143" s="192">
        <v>0</v>
      </c>
      <c r="L143" s="188">
        <v>0</v>
      </c>
      <c r="M143" s="188">
        <v>1</v>
      </c>
      <c r="N143" s="188">
        <v>0</v>
      </c>
      <c r="O143" s="188">
        <v>6232.7667690117078</v>
      </c>
      <c r="P143" s="188">
        <v>6453.296339971489</v>
      </c>
      <c r="Q143" s="188">
        <v>11296.003375132681</v>
      </c>
      <c r="R143" s="201">
        <v>0.90110503627154959</v>
      </c>
    </row>
    <row r="144" spans="2:18" x14ac:dyDescent="0.2">
      <c r="B144" s="195">
        <v>141</v>
      </c>
      <c r="C144" s="192">
        <v>0</v>
      </c>
      <c r="D144" s="188">
        <v>0</v>
      </c>
      <c r="E144" s="188">
        <v>1</v>
      </c>
      <c r="F144" s="188">
        <v>0</v>
      </c>
      <c r="G144" s="188">
        <v>6831.2571095414678</v>
      </c>
      <c r="H144" s="188">
        <v>3009.5261185524414</v>
      </c>
      <c r="I144" s="188">
        <v>2461.6084025677355</v>
      </c>
      <c r="J144" s="201">
        <v>0.69657589673847597</v>
      </c>
      <c r="K144" s="192">
        <v>0</v>
      </c>
      <c r="L144" s="188">
        <v>0</v>
      </c>
      <c r="M144" s="188">
        <v>1</v>
      </c>
      <c r="N144" s="188">
        <v>0</v>
      </c>
      <c r="O144" s="188">
        <v>6831.2571095414678</v>
      </c>
      <c r="P144" s="188">
        <v>3009.5261185524414</v>
      </c>
      <c r="Q144" s="188">
        <v>2461.6084025677355</v>
      </c>
      <c r="R144" s="201">
        <v>0.69657589673847597</v>
      </c>
    </row>
    <row r="145" spans="2:18" x14ac:dyDescent="0.2">
      <c r="B145" s="195">
        <v>142</v>
      </c>
      <c r="C145" s="192">
        <v>0</v>
      </c>
      <c r="D145" s="188">
        <v>0</v>
      </c>
      <c r="E145" s="188">
        <v>1</v>
      </c>
      <c r="F145" s="188">
        <v>0</v>
      </c>
      <c r="G145" s="188">
        <v>7446.7041850853902</v>
      </c>
      <c r="H145" s="188">
        <v>3139.430277406263</v>
      </c>
      <c r="I145" s="188">
        <v>5698.2066927949309</v>
      </c>
      <c r="J145" s="201">
        <v>0.84763550449715386</v>
      </c>
      <c r="K145" s="192">
        <v>0</v>
      </c>
      <c r="L145" s="188">
        <v>0</v>
      </c>
      <c r="M145" s="188">
        <v>1</v>
      </c>
      <c r="N145" s="188">
        <v>0</v>
      </c>
      <c r="O145" s="188">
        <v>7446.7041850853902</v>
      </c>
      <c r="P145" s="188">
        <v>3139.430277406263</v>
      </c>
      <c r="Q145" s="188">
        <v>5698.2066927949309</v>
      </c>
      <c r="R145" s="201">
        <v>0.84763550449715386</v>
      </c>
    </row>
    <row r="146" spans="2:18" x14ac:dyDescent="0.2">
      <c r="B146" s="195">
        <v>143</v>
      </c>
      <c r="C146" s="192">
        <v>0</v>
      </c>
      <c r="D146" s="188">
        <v>0</v>
      </c>
      <c r="E146" s="188">
        <v>3</v>
      </c>
      <c r="F146" s="188">
        <v>2</v>
      </c>
      <c r="G146" s="188">
        <v>5755.3063657635284</v>
      </c>
      <c r="H146" s="188">
        <v>1982.9901790114664</v>
      </c>
      <c r="I146" s="188">
        <v>5797.2719026023997</v>
      </c>
      <c r="J146" s="201">
        <v>0.89643889210336813</v>
      </c>
      <c r="K146" s="192">
        <v>0</v>
      </c>
      <c r="L146" s="188">
        <v>0</v>
      </c>
      <c r="M146" s="188">
        <v>3</v>
      </c>
      <c r="N146" s="188">
        <v>2</v>
      </c>
      <c r="O146" s="188">
        <v>5755.3063657635284</v>
      </c>
      <c r="P146" s="188">
        <v>1982.9901790114664</v>
      </c>
      <c r="Q146" s="188">
        <v>5797.2719026023997</v>
      </c>
      <c r="R146" s="201">
        <v>0.89643889210336813</v>
      </c>
    </row>
    <row r="147" spans="2:18" x14ac:dyDescent="0.2">
      <c r="B147" s="195">
        <v>144</v>
      </c>
      <c r="C147" s="192">
        <v>0</v>
      </c>
      <c r="D147" s="188">
        <v>0</v>
      </c>
      <c r="E147" s="188">
        <v>2</v>
      </c>
      <c r="F147" s="188">
        <v>0</v>
      </c>
      <c r="G147" s="188">
        <v>5693.2375393812117</v>
      </c>
      <c r="H147" s="188">
        <v>2111.3169906654061</v>
      </c>
      <c r="I147" s="188">
        <v>10118.620519059532</v>
      </c>
      <c r="J147" s="201">
        <v>0.85088971098634947</v>
      </c>
      <c r="K147" s="192">
        <v>0</v>
      </c>
      <c r="L147" s="188">
        <v>0</v>
      </c>
      <c r="M147" s="188">
        <v>2</v>
      </c>
      <c r="N147" s="188">
        <v>0</v>
      </c>
      <c r="O147" s="188">
        <v>5693.2375393812117</v>
      </c>
      <c r="P147" s="188">
        <v>2111.3169906654061</v>
      </c>
      <c r="Q147" s="188">
        <v>10118.620519059532</v>
      </c>
      <c r="R147" s="201">
        <v>0.85088971098634947</v>
      </c>
    </row>
    <row r="148" spans="2:18" x14ac:dyDescent="0.2">
      <c r="B148" s="195">
        <v>145</v>
      </c>
      <c r="C148" s="192">
        <v>0</v>
      </c>
      <c r="D148" s="188">
        <v>0</v>
      </c>
      <c r="E148" s="188">
        <v>0</v>
      </c>
      <c r="F148" s="188">
        <v>0</v>
      </c>
      <c r="G148" s="188">
        <v>6180.1115692557878</v>
      </c>
      <c r="H148" s="188">
        <v>1923.4351682565361</v>
      </c>
      <c r="I148" s="188">
        <v>4104.5217519716289</v>
      </c>
      <c r="J148" s="201">
        <v>0.92444461746481688</v>
      </c>
      <c r="K148" s="192">
        <v>0</v>
      </c>
      <c r="L148" s="188">
        <v>0</v>
      </c>
      <c r="M148" s="188">
        <v>0</v>
      </c>
      <c r="N148" s="188">
        <v>0</v>
      </c>
      <c r="O148" s="188">
        <v>6180.1115692557878</v>
      </c>
      <c r="P148" s="188">
        <v>1923.4351682565361</v>
      </c>
      <c r="Q148" s="188">
        <v>4104.5217519716289</v>
      </c>
      <c r="R148" s="201">
        <v>0.92444461746481688</v>
      </c>
    </row>
    <row r="149" spans="2:18" x14ac:dyDescent="0.2">
      <c r="B149" s="195">
        <v>146</v>
      </c>
      <c r="C149" s="192">
        <v>0</v>
      </c>
      <c r="D149" s="188">
        <v>0</v>
      </c>
      <c r="E149" s="188">
        <v>3</v>
      </c>
      <c r="F149" s="188">
        <v>2</v>
      </c>
      <c r="G149" s="188">
        <v>6185.1507254893104</v>
      </c>
      <c r="H149" s="188">
        <v>3874.0684743278775</v>
      </c>
      <c r="I149" s="188">
        <v>6435.0475977507822</v>
      </c>
      <c r="J149" s="201">
        <v>0.96250778342806309</v>
      </c>
      <c r="K149" s="192">
        <v>0</v>
      </c>
      <c r="L149" s="188">
        <v>0</v>
      </c>
      <c r="M149" s="188">
        <v>3</v>
      </c>
      <c r="N149" s="188">
        <v>2</v>
      </c>
      <c r="O149" s="188">
        <v>6185.1507254893104</v>
      </c>
      <c r="P149" s="188">
        <v>3874.0684743278775</v>
      </c>
      <c r="Q149" s="188">
        <v>6435.0475977507822</v>
      </c>
      <c r="R149" s="201">
        <v>0.96250778342806309</v>
      </c>
    </row>
    <row r="150" spans="2:18" x14ac:dyDescent="0.2">
      <c r="B150" s="195">
        <v>147</v>
      </c>
      <c r="C150" s="192">
        <v>0</v>
      </c>
      <c r="D150" s="188">
        <v>0</v>
      </c>
      <c r="E150" s="188">
        <v>4</v>
      </c>
      <c r="F150" s="188">
        <v>2</v>
      </c>
      <c r="G150" s="188">
        <v>5485.5768024085501</v>
      </c>
      <c r="H150" s="188">
        <v>5696.3011049661427</v>
      </c>
      <c r="I150" s="188">
        <v>5311.133356054982</v>
      </c>
      <c r="J150" s="201">
        <v>0.95726008119251982</v>
      </c>
      <c r="K150" s="192">
        <v>0</v>
      </c>
      <c r="L150" s="188">
        <v>0</v>
      </c>
      <c r="M150" s="188">
        <v>4</v>
      </c>
      <c r="N150" s="188">
        <v>2</v>
      </c>
      <c r="O150" s="188">
        <v>5485.5768024085501</v>
      </c>
      <c r="P150" s="188">
        <v>5696.3011049661427</v>
      </c>
      <c r="Q150" s="188">
        <v>5311.133356054982</v>
      </c>
      <c r="R150" s="201">
        <v>0.95726008119251982</v>
      </c>
    </row>
    <row r="151" spans="2:18" x14ac:dyDescent="0.2">
      <c r="B151" s="195">
        <v>148</v>
      </c>
      <c r="C151" s="192">
        <v>0</v>
      </c>
      <c r="D151" s="188">
        <v>0</v>
      </c>
      <c r="E151" s="188">
        <v>2</v>
      </c>
      <c r="F151" s="188">
        <v>1</v>
      </c>
      <c r="G151" s="188">
        <v>5708.8293990844377</v>
      </c>
      <c r="H151" s="188">
        <v>2308.5746511770467</v>
      </c>
      <c r="I151" s="188">
        <v>8593.4521757621369</v>
      </c>
      <c r="J151" s="201">
        <v>0.97767031291653517</v>
      </c>
      <c r="K151" s="192">
        <v>0</v>
      </c>
      <c r="L151" s="188">
        <v>0</v>
      </c>
      <c r="M151" s="188">
        <v>2</v>
      </c>
      <c r="N151" s="188">
        <v>1</v>
      </c>
      <c r="O151" s="188">
        <v>5708.8293990844377</v>
      </c>
      <c r="P151" s="188">
        <v>2308.5746511770467</v>
      </c>
      <c r="Q151" s="188">
        <v>8593.4521757621369</v>
      </c>
      <c r="R151" s="201">
        <v>0.97767031291653517</v>
      </c>
    </row>
    <row r="152" spans="2:18" x14ac:dyDescent="0.2">
      <c r="B152" s="195">
        <v>149</v>
      </c>
      <c r="C152" s="192">
        <v>0</v>
      </c>
      <c r="D152" s="188">
        <v>0</v>
      </c>
      <c r="E152" s="188">
        <v>2</v>
      </c>
      <c r="F152" s="188">
        <v>1</v>
      </c>
      <c r="G152" s="188">
        <v>5747.7742060006012</v>
      </c>
      <c r="H152" s="188">
        <v>2225.2726279118147</v>
      </c>
      <c r="I152" s="188">
        <v>3836.7657205711748</v>
      </c>
      <c r="J152" s="201">
        <v>0.89442274738548533</v>
      </c>
      <c r="K152" s="192">
        <v>0</v>
      </c>
      <c r="L152" s="188">
        <v>0</v>
      </c>
      <c r="M152" s="188">
        <v>2</v>
      </c>
      <c r="N152" s="188">
        <v>1</v>
      </c>
      <c r="O152" s="188">
        <v>5747.7742060006012</v>
      </c>
      <c r="P152" s="188">
        <v>2225.2726279118147</v>
      </c>
      <c r="Q152" s="188">
        <v>3836.7657205711748</v>
      </c>
      <c r="R152" s="201">
        <v>0.89442274738548533</v>
      </c>
    </row>
    <row r="153" spans="2:18" x14ac:dyDescent="0.2">
      <c r="B153" s="195">
        <v>150</v>
      </c>
      <c r="C153" s="192">
        <v>0</v>
      </c>
      <c r="D153" s="188">
        <v>0</v>
      </c>
      <c r="E153" s="188">
        <v>1</v>
      </c>
      <c r="F153" s="188">
        <v>1</v>
      </c>
      <c r="G153" s="188">
        <v>4889.479871836862</v>
      </c>
      <c r="H153" s="188">
        <v>3605.6176584896098</v>
      </c>
      <c r="I153" s="188">
        <v>1655.7995060987478</v>
      </c>
      <c r="J153" s="201">
        <v>0.96511428507589814</v>
      </c>
      <c r="K153" s="192">
        <v>0</v>
      </c>
      <c r="L153" s="188">
        <v>0</v>
      </c>
      <c r="M153" s="188">
        <v>1</v>
      </c>
      <c r="N153" s="188">
        <v>1</v>
      </c>
      <c r="O153" s="188">
        <v>4889.479871836862</v>
      </c>
      <c r="P153" s="188">
        <v>3605.6176584896098</v>
      </c>
      <c r="Q153" s="188">
        <v>1655.7995060987478</v>
      </c>
      <c r="R153" s="201">
        <v>0.96511428507589814</v>
      </c>
    </row>
    <row r="154" spans="2:18" x14ac:dyDescent="0.2">
      <c r="B154" s="195">
        <v>151</v>
      </c>
      <c r="C154" s="192">
        <v>0</v>
      </c>
      <c r="D154" s="188">
        <v>0</v>
      </c>
      <c r="E154" s="188">
        <v>2</v>
      </c>
      <c r="F154" s="188">
        <v>2</v>
      </c>
      <c r="G154" s="188">
        <v>6667.9409610986204</v>
      </c>
      <c r="H154" s="188">
        <v>2669.382857676761</v>
      </c>
      <c r="I154" s="188">
        <v>10640.489966290213</v>
      </c>
      <c r="J154" s="201">
        <v>0.85161767177342207</v>
      </c>
      <c r="K154" s="192">
        <v>0</v>
      </c>
      <c r="L154" s="188">
        <v>0</v>
      </c>
      <c r="M154" s="188">
        <v>2</v>
      </c>
      <c r="N154" s="188">
        <v>2</v>
      </c>
      <c r="O154" s="188">
        <v>6667.9409610986204</v>
      </c>
      <c r="P154" s="188">
        <v>2669.382857676761</v>
      </c>
      <c r="Q154" s="188">
        <v>10640.489966290213</v>
      </c>
      <c r="R154" s="201">
        <v>0.85161767177342207</v>
      </c>
    </row>
    <row r="155" spans="2:18" x14ac:dyDescent="0.2">
      <c r="B155" s="195">
        <v>152</v>
      </c>
      <c r="C155" s="192">
        <v>0</v>
      </c>
      <c r="D155" s="188">
        <v>0</v>
      </c>
      <c r="E155" s="188">
        <v>3</v>
      </c>
      <c r="F155" s="188">
        <v>0</v>
      </c>
      <c r="G155" s="188">
        <v>7613.2520695188005</v>
      </c>
      <c r="H155" s="188">
        <v>3728.0695149382555</v>
      </c>
      <c r="I155" s="188">
        <v>2717.7684994693163</v>
      </c>
      <c r="J155" s="201">
        <v>0.83660857682543688</v>
      </c>
      <c r="K155" s="192">
        <v>0</v>
      </c>
      <c r="L155" s="188">
        <v>0</v>
      </c>
      <c r="M155" s="188">
        <v>3</v>
      </c>
      <c r="N155" s="188">
        <v>0</v>
      </c>
      <c r="O155" s="188">
        <v>7613.2520695188005</v>
      </c>
      <c r="P155" s="188">
        <v>3728.0695149382555</v>
      </c>
      <c r="Q155" s="188">
        <v>2717.7684994693163</v>
      </c>
      <c r="R155" s="201">
        <v>0.83660857682543688</v>
      </c>
    </row>
    <row r="156" spans="2:18" x14ac:dyDescent="0.2">
      <c r="B156" s="195">
        <v>153</v>
      </c>
      <c r="C156" s="192">
        <v>1</v>
      </c>
      <c r="D156" s="188">
        <v>0</v>
      </c>
      <c r="E156" s="188">
        <v>3</v>
      </c>
      <c r="F156" s="188">
        <v>2</v>
      </c>
      <c r="G156" s="188">
        <v>5312.6976428728312</v>
      </c>
      <c r="H156" s="188">
        <v>2895.7509149929879</v>
      </c>
      <c r="I156" s="188">
        <v>9597.2768668592944</v>
      </c>
      <c r="J156" s="201">
        <v>0.98992652616940724</v>
      </c>
      <c r="K156" s="192">
        <v>1</v>
      </c>
      <c r="L156" s="188">
        <v>0</v>
      </c>
      <c r="M156" s="188">
        <v>3</v>
      </c>
      <c r="N156" s="188">
        <v>2</v>
      </c>
      <c r="O156" s="188">
        <v>5312.6976428728312</v>
      </c>
      <c r="P156" s="188">
        <v>2895.7509149929879</v>
      </c>
      <c r="Q156" s="188">
        <v>9597.2768668592944</v>
      </c>
      <c r="R156" s="201">
        <v>0.98992652616940724</v>
      </c>
    </row>
    <row r="157" spans="2:18" x14ac:dyDescent="0.2">
      <c r="B157" s="195">
        <v>154</v>
      </c>
      <c r="C157" s="192">
        <v>0</v>
      </c>
      <c r="D157" s="188">
        <v>0</v>
      </c>
      <c r="E157" s="188">
        <v>0</v>
      </c>
      <c r="F157" s="188">
        <v>0</v>
      </c>
      <c r="G157" s="188">
        <v>7468.5180842136097</v>
      </c>
      <c r="H157" s="188">
        <v>7110.6955858905339</v>
      </c>
      <c r="I157" s="188">
        <v>10008.442991067597</v>
      </c>
      <c r="J157" s="201">
        <v>0.86995023102587699</v>
      </c>
      <c r="K157" s="192">
        <v>0</v>
      </c>
      <c r="L157" s="188">
        <v>0</v>
      </c>
      <c r="M157" s="188">
        <v>0</v>
      </c>
      <c r="N157" s="188">
        <v>0</v>
      </c>
      <c r="O157" s="188">
        <v>7468.5180842136097</v>
      </c>
      <c r="P157" s="188">
        <v>7110.6955858905339</v>
      </c>
      <c r="Q157" s="188">
        <v>10008.442991067597</v>
      </c>
      <c r="R157" s="201">
        <v>0.86995023102587699</v>
      </c>
    </row>
    <row r="158" spans="2:18" x14ac:dyDescent="0.2">
      <c r="B158" s="195">
        <v>155</v>
      </c>
      <c r="C158" s="192">
        <v>0</v>
      </c>
      <c r="D158" s="188">
        <v>0</v>
      </c>
      <c r="E158" s="188">
        <v>4</v>
      </c>
      <c r="F158" s="188">
        <v>0</v>
      </c>
      <c r="G158" s="188">
        <v>6471.8451290620187</v>
      </c>
      <c r="H158" s="188">
        <v>4398.48779144328</v>
      </c>
      <c r="I158" s="188">
        <v>3818.9877339729805</v>
      </c>
      <c r="J158" s="201">
        <v>0.79859791679385372</v>
      </c>
      <c r="K158" s="192">
        <v>0</v>
      </c>
      <c r="L158" s="188">
        <v>0</v>
      </c>
      <c r="M158" s="188">
        <v>4</v>
      </c>
      <c r="N158" s="188">
        <v>0</v>
      </c>
      <c r="O158" s="188">
        <v>6471.8451290620187</v>
      </c>
      <c r="P158" s="188">
        <v>4398.48779144328</v>
      </c>
      <c r="Q158" s="188">
        <v>3818.9877339729805</v>
      </c>
      <c r="R158" s="201">
        <v>0.79859791679385372</v>
      </c>
    </row>
    <row r="159" spans="2:18" x14ac:dyDescent="0.2">
      <c r="B159" s="195">
        <v>156</v>
      </c>
      <c r="C159" s="192">
        <v>0</v>
      </c>
      <c r="D159" s="188">
        <v>0</v>
      </c>
      <c r="E159" s="188">
        <v>0</v>
      </c>
      <c r="F159" s="188">
        <v>0</v>
      </c>
      <c r="G159" s="188">
        <v>5446.3508008382159</v>
      </c>
      <c r="H159" s="188">
        <v>867.92482726186245</v>
      </c>
      <c r="I159" s="188">
        <v>8769.4212415897018</v>
      </c>
      <c r="J159" s="201">
        <v>0.94838032747823653</v>
      </c>
      <c r="K159" s="192">
        <v>0</v>
      </c>
      <c r="L159" s="188">
        <v>0</v>
      </c>
      <c r="M159" s="188">
        <v>0</v>
      </c>
      <c r="N159" s="188">
        <v>0</v>
      </c>
      <c r="O159" s="188">
        <v>5446.3508008382159</v>
      </c>
      <c r="P159" s="188">
        <v>867.92482726186245</v>
      </c>
      <c r="Q159" s="188">
        <v>8769.4212415897018</v>
      </c>
      <c r="R159" s="201">
        <v>0.94838032747823653</v>
      </c>
    </row>
    <row r="160" spans="2:18" x14ac:dyDescent="0.2">
      <c r="B160" s="195">
        <v>157</v>
      </c>
      <c r="C160" s="192">
        <v>0</v>
      </c>
      <c r="D160" s="188">
        <v>0</v>
      </c>
      <c r="E160" s="188">
        <v>0</v>
      </c>
      <c r="F160" s="188">
        <v>1</v>
      </c>
      <c r="G160" s="188">
        <v>4708.2754700862388</v>
      </c>
      <c r="H160" s="188">
        <v>3449.9801799762085</v>
      </c>
      <c r="I160" s="188">
        <v>3415.524454562476</v>
      </c>
      <c r="J160" s="201">
        <v>0.82434314806679887</v>
      </c>
      <c r="K160" s="192">
        <v>0</v>
      </c>
      <c r="L160" s="188">
        <v>0</v>
      </c>
      <c r="M160" s="188">
        <v>0</v>
      </c>
      <c r="N160" s="188">
        <v>1</v>
      </c>
      <c r="O160" s="188">
        <v>4708.2754700862388</v>
      </c>
      <c r="P160" s="188">
        <v>3449.9801799762085</v>
      </c>
      <c r="Q160" s="188">
        <v>3415.524454562476</v>
      </c>
      <c r="R160" s="201">
        <v>0.82434314806679887</v>
      </c>
    </row>
    <row r="161" spans="2:18" x14ac:dyDescent="0.2">
      <c r="B161" s="195">
        <v>158</v>
      </c>
      <c r="C161" s="192">
        <v>0</v>
      </c>
      <c r="D161" s="188">
        <v>0</v>
      </c>
      <c r="E161" s="188">
        <v>2</v>
      </c>
      <c r="F161" s="188">
        <v>0</v>
      </c>
      <c r="G161" s="188">
        <v>6796.0855131157605</v>
      </c>
      <c r="H161" s="188">
        <v>2950.3114840959443</v>
      </c>
      <c r="I161" s="188">
        <v>2962.5804594080419</v>
      </c>
      <c r="J161" s="201">
        <v>0.90683190458424678</v>
      </c>
      <c r="K161" s="192">
        <v>0</v>
      </c>
      <c r="L161" s="188">
        <v>0</v>
      </c>
      <c r="M161" s="188">
        <v>2</v>
      </c>
      <c r="N161" s="188">
        <v>0</v>
      </c>
      <c r="O161" s="188">
        <v>6796.0855131157605</v>
      </c>
      <c r="P161" s="188">
        <v>2950.3114840959443</v>
      </c>
      <c r="Q161" s="188">
        <v>2962.5804594080419</v>
      </c>
      <c r="R161" s="201">
        <v>0.90683190458424678</v>
      </c>
    </row>
    <row r="162" spans="2:18" x14ac:dyDescent="0.2">
      <c r="B162" s="195">
        <v>159</v>
      </c>
      <c r="C162" s="192">
        <v>0</v>
      </c>
      <c r="D162" s="188">
        <v>0</v>
      </c>
      <c r="E162" s="188">
        <v>2</v>
      </c>
      <c r="F162" s="188">
        <v>1</v>
      </c>
      <c r="G162" s="188">
        <v>8149.8791600831519</v>
      </c>
      <c r="H162" s="188">
        <v>2138.9901684084807</v>
      </c>
      <c r="I162" s="188">
        <v>2179.9643293027821</v>
      </c>
      <c r="J162" s="201">
        <v>0.9109038990206334</v>
      </c>
      <c r="K162" s="192">
        <v>0</v>
      </c>
      <c r="L162" s="188">
        <v>0</v>
      </c>
      <c r="M162" s="188">
        <v>2</v>
      </c>
      <c r="N162" s="188">
        <v>1</v>
      </c>
      <c r="O162" s="188">
        <v>8149.8791600831519</v>
      </c>
      <c r="P162" s="188">
        <v>2138.9901684084807</v>
      </c>
      <c r="Q162" s="188">
        <v>2179.9643293027821</v>
      </c>
      <c r="R162" s="201">
        <v>0.9109038990206334</v>
      </c>
    </row>
    <row r="163" spans="2:18" x14ac:dyDescent="0.2">
      <c r="B163" s="195">
        <v>160</v>
      </c>
      <c r="C163" s="192">
        <v>0</v>
      </c>
      <c r="D163" s="188">
        <v>0</v>
      </c>
      <c r="E163" s="188">
        <v>2</v>
      </c>
      <c r="F163" s="188">
        <v>1</v>
      </c>
      <c r="G163" s="188">
        <v>3018.6550910880201</v>
      </c>
      <c r="H163" s="188">
        <v>1927.5863375769261</v>
      </c>
      <c r="I163" s="188">
        <v>7461.6152798746152</v>
      </c>
      <c r="J163" s="201">
        <v>0.94449722621117305</v>
      </c>
      <c r="K163" s="192">
        <v>0</v>
      </c>
      <c r="L163" s="188">
        <v>0</v>
      </c>
      <c r="M163" s="188">
        <v>2</v>
      </c>
      <c r="N163" s="188">
        <v>1</v>
      </c>
      <c r="O163" s="188">
        <v>3018.6550910880201</v>
      </c>
      <c r="P163" s="188">
        <v>1927.5863375769261</v>
      </c>
      <c r="Q163" s="188">
        <v>7461.6152798746152</v>
      </c>
      <c r="R163" s="201">
        <v>0.94449722621117305</v>
      </c>
    </row>
    <row r="164" spans="2:18" x14ac:dyDescent="0.2">
      <c r="B164" s="195">
        <v>161</v>
      </c>
      <c r="C164" s="192">
        <v>0</v>
      </c>
      <c r="D164" s="188">
        <v>0</v>
      </c>
      <c r="E164" s="188">
        <v>2</v>
      </c>
      <c r="F164" s="188">
        <v>0</v>
      </c>
      <c r="G164" s="188">
        <v>3236.7351110659874</v>
      </c>
      <c r="H164" s="188">
        <v>7431.208241502648</v>
      </c>
      <c r="I164" s="188">
        <v>2786.2098631995432</v>
      </c>
      <c r="J164" s="201">
        <v>0.75320314803137278</v>
      </c>
      <c r="K164" s="192">
        <v>0</v>
      </c>
      <c r="L164" s="188">
        <v>0</v>
      </c>
      <c r="M164" s="188">
        <v>2</v>
      </c>
      <c r="N164" s="188">
        <v>0</v>
      </c>
      <c r="O164" s="188">
        <v>3236.7351110659874</v>
      </c>
      <c r="P164" s="188">
        <v>7431.208241502648</v>
      </c>
      <c r="Q164" s="188">
        <v>2786.2098631995432</v>
      </c>
      <c r="R164" s="201">
        <v>0.75320314803137278</v>
      </c>
    </row>
    <row r="165" spans="2:18" x14ac:dyDescent="0.2">
      <c r="B165" s="195">
        <v>162</v>
      </c>
      <c r="C165" s="192">
        <v>0</v>
      </c>
      <c r="D165" s="188">
        <v>0</v>
      </c>
      <c r="E165" s="188">
        <v>0</v>
      </c>
      <c r="F165" s="188">
        <v>2</v>
      </c>
      <c r="G165" s="188">
        <v>3693.3417852561588</v>
      </c>
      <c r="H165" s="188">
        <v>6686.5511956029213</v>
      </c>
      <c r="I165" s="188">
        <v>5597.7860977569189</v>
      </c>
      <c r="J165" s="201">
        <v>0.96672670004173078</v>
      </c>
      <c r="K165" s="192">
        <v>0</v>
      </c>
      <c r="L165" s="188">
        <v>0</v>
      </c>
      <c r="M165" s="188">
        <v>0</v>
      </c>
      <c r="N165" s="188">
        <v>2</v>
      </c>
      <c r="O165" s="188">
        <v>3693.3417852561588</v>
      </c>
      <c r="P165" s="188">
        <v>6686.5511956029213</v>
      </c>
      <c r="Q165" s="188">
        <v>5597.7860977569189</v>
      </c>
      <c r="R165" s="201">
        <v>0.96672670004173078</v>
      </c>
    </row>
    <row r="166" spans="2:18" x14ac:dyDescent="0.2">
      <c r="B166" s="195">
        <v>163</v>
      </c>
      <c r="C166" s="192">
        <v>0</v>
      </c>
      <c r="D166" s="188">
        <v>0</v>
      </c>
      <c r="E166" s="188">
        <v>4</v>
      </c>
      <c r="F166" s="188">
        <v>2</v>
      </c>
      <c r="G166" s="188">
        <v>4054.0734782446698</v>
      </c>
      <c r="H166" s="188">
        <v>4723.6642602142101</v>
      </c>
      <c r="I166" s="188">
        <v>6295.3446339497432</v>
      </c>
      <c r="J166" s="201">
        <v>0.97542126445056865</v>
      </c>
      <c r="K166" s="192">
        <v>0</v>
      </c>
      <c r="L166" s="188">
        <v>0</v>
      </c>
      <c r="M166" s="188">
        <v>4</v>
      </c>
      <c r="N166" s="188">
        <v>2</v>
      </c>
      <c r="O166" s="188">
        <v>4054.0734782446698</v>
      </c>
      <c r="P166" s="188">
        <v>4723.6642602142101</v>
      </c>
      <c r="Q166" s="188">
        <v>6295.3446339497432</v>
      </c>
      <c r="R166" s="201">
        <v>0.97542126445056865</v>
      </c>
    </row>
    <row r="167" spans="2:18" x14ac:dyDescent="0.2">
      <c r="B167" s="195">
        <v>164</v>
      </c>
      <c r="C167" s="192">
        <v>0</v>
      </c>
      <c r="D167" s="188">
        <v>0</v>
      </c>
      <c r="E167" s="188">
        <v>4</v>
      </c>
      <c r="F167" s="188">
        <v>2</v>
      </c>
      <c r="G167" s="188">
        <v>2874.7315194264565</v>
      </c>
      <c r="H167" s="188">
        <v>2154.3670658760216</v>
      </c>
      <c r="I167" s="188">
        <v>10160.458030590315</v>
      </c>
      <c r="J167" s="201">
        <v>0.94261981016228635</v>
      </c>
      <c r="K167" s="192">
        <v>0</v>
      </c>
      <c r="L167" s="188">
        <v>0</v>
      </c>
      <c r="M167" s="188">
        <v>4</v>
      </c>
      <c r="N167" s="188">
        <v>2</v>
      </c>
      <c r="O167" s="188">
        <v>2874.7315194264565</v>
      </c>
      <c r="P167" s="188">
        <v>2154.3670658760216</v>
      </c>
      <c r="Q167" s="188">
        <v>10160.458030590315</v>
      </c>
      <c r="R167" s="201">
        <v>0.94261981016228635</v>
      </c>
    </row>
    <row r="168" spans="2:18" x14ac:dyDescent="0.2">
      <c r="B168" s="195">
        <v>165</v>
      </c>
      <c r="C168" s="192">
        <v>0</v>
      </c>
      <c r="D168" s="188">
        <v>0</v>
      </c>
      <c r="E168" s="188">
        <v>1</v>
      </c>
      <c r="F168" s="188">
        <v>1</v>
      </c>
      <c r="G168" s="188">
        <v>3585.9609855964959</v>
      </c>
      <c r="H168" s="188">
        <v>5128.761576320413</v>
      </c>
      <c r="I168" s="188">
        <v>2326.311472866154</v>
      </c>
      <c r="J168" s="201">
        <v>0.80509503450932962</v>
      </c>
      <c r="K168" s="192">
        <v>0</v>
      </c>
      <c r="L168" s="188">
        <v>0</v>
      </c>
      <c r="M168" s="188">
        <v>1</v>
      </c>
      <c r="N168" s="188">
        <v>1</v>
      </c>
      <c r="O168" s="188">
        <v>3585.9609855964959</v>
      </c>
      <c r="P168" s="188">
        <v>5128.761576320413</v>
      </c>
      <c r="Q168" s="188">
        <v>2326.311472866154</v>
      </c>
      <c r="R168" s="201">
        <v>0.80509503450932962</v>
      </c>
    </row>
    <row r="169" spans="2:18" x14ac:dyDescent="0.2">
      <c r="B169" s="195">
        <v>166</v>
      </c>
      <c r="C169" s="192">
        <v>0</v>
      </c>
      <c r="D169" s="188">
        <v>0</v>
      </c>
      <c r="E169" s="188">
        <v>2</v>
      </c>
      <c r="F169" s="188">
        <v>1</v>
      </c>
      <c r="G169" s="188">
        <v>3496.194036632025</v>
      </c>
      <c r="H169" s="188">
        <v>2096.9576732665519</v>
      </c>
      <c r="I169" s="188">
        <v>11129.402635543438</v>
      </c>
      <c r="J169" s="201">
        <v>0.93256750134644228</v>
      </c>
      <c r="K169" s="192">
        <v>0</v>
      </c>
      <c r="L169" s="188">
        <v>0</v>
      </c>
      <c r="M169" s="188">
        <v>2</v>
      </c>
      <c r="N169" s="188">
        <v>1</v>
      </c>
      <c r="O169" s="188">
        <v>3496.194036632025</v>
      </c>
      <c r="P169" s="188">
        <v>2096.9576732665519</v>
      </c>
      <c r="Q169" s="188">
        <v>11129.402635543438</v>
      </c>
      <c r="R169" s="201">
        <v>0.93256750134644228</v>
      </c>
    </row>
    <row r="170" spans="2:18" x14ac:dyDescent="0.2">
      <c r="B170" s="195">
        <v>167</v>
      </c>
      <c r="C170" s="192">
        <v>0</v>
      </c>
      <c r="D170" s="188">
        <v>0</v>
      </c>
      <c r="E170" s="188">
        <v>2</v>
      </c>
      <c r="F170" s="188">
        <v>1</v>
      </c>
      <c r="G170" s="188">
        <v>6382.0604354414099</v>
      </c>
      <c r="H170" s="188">
        <v>5655.270760003169</v>
      </c>
      <c r="I170" s="188">
        <v>4819.3397241939128</v>
      </c>
      <c r="J170" s="201">
        <v>0.92980581449433808</v>
      </c>
      <c r="K170" s="192">
        <v>0</v>
      </c>
      <c r="L170" s="188">
        <v>0</v>
      </c>
      <c r="M170" s="188">
        <v>2</v>
      </c>
      <c r="N170" s="188">
        <v>1</v>
      </c>
      <c r="O170" s="188">
        <v>6382.0604354414099</v>
      </c>
      <c r="P170" s="188">
        <v>5655.270760003169</v>
      </c>
      <c r="Q170" s="188">
        <v>4819.3397241939128</v>
      </c>
      <c r="R170" s="201">
        <v>0.92980581449433808</v>
      </c>
    </row>
    <row r="171" spans="2:18" x14ac:dyDescent="0.2">
      <c r="B171" s="195">
        <v>168</v>
      </c>
      <c r="C171" s="192">
        <v>0</v>
      </c>
      <c r="D171" s="188">
        <v>0</v>
      </c>
      <c r="E171" s="188">
        <v>1</v>
      </c>
      <c r="F171" s="188">
        <v>0</v>
      </c>
      <c r="G171" s="188">
        <v>5820.0135773606235</v>
      </c>
      <c r="H171" s="188">
        <v>1860.3276200615137</v>
      </c>
      <c r="I171" s="188">
        <v>3883.2383623540463</v>
      </c>
      <c r="J171" s="201">
        <v>0.80252867378346182</v>
      </c>
      <c r="K171" s="192">
        <v>0</v>
      </c>
      <c r="L171" s="188">
        <v>0</v>
      </c>
      <c r="M171" s="188">
        <v>1</v>
      </c>
      <c r="N171" s="188">
        <v>0</v>
      </c>
      <c r="O171" s="188">
        <v>5820.0135773606235</v>
      </c>
      <c r="P171" s="188">
        <v>1860.3276200615137</v>
      </c>
      <c r="Q171" s="188">
        <v>3883.2383623540463</v>
      </c>
      <c r="R171" s="201">
        <v>0.80252867378346182</v>
      </c>
    </row>
    <row r="172" spans="2:18" x14ac:dyDescent="0.2">
      <c r="B172" s="195">
        <v>169</v>
      </c>
      <c r="C172" s="192">
        <v>0</v>
      </c>
      <c r="D172" s="188">
        <v>0</v>
      </c>
      <c r="E172" s="188">
        <v>3</v>
      </c>
      <c r="F172" s="188">
        <v>1</v>
      </c>
      <c r="G172" s="188">
        <v>5830.7954389099123</v>
      </c>
      <c r="H172" s="188">
        <v>5846.8138421191197</v>
      </c>
      <c r="I172" s="188">
        <v>9249.4097355304693</v>
      </c>
      <c r="J172" s="201">
        <v>0.98474814694398916</v>
      </c>
      <c r="K172" s="192">
        <v>0</v>
      </c>
      <c r="L172" s="188">
        <v>0</v>
      </c>
      <c r="M172" s="188">
        <v>3</v>
      </c>
      <c r="N172" s="188">
        <v>1</v>
      </c>
      <c r="O172" s="188">
        <v>5830.7954389099123</v>
      </c>
      <c r="P172" s="188">
        <v>5846.8138421191197</v>
      </c>
      <c r="Q172" s="188">
        <v>9249.4097355304693</v>
      </c>
      <c r="R172" s="201">
        <v>0.98474814694398916</v>
      </c>
    </row>
    <row r="173" spans="2:18" x14ac:dyDescent="0.2">
      <c r="B173" s="195">
        <v>170</v>
      </c>
      <c r="C173" s="192">
        <v>0</v>
      </c>
      <c r="D173" s="188">
        <v>0</v>
      </c>
      <c r="E173" s="188">
        <v>1</v>
      </c>
      <c r="F173" s="188">
        <v>0</v>
      </c>
      <c r="G173" s="188">
        <v>6348.9022872553478</v>
      </c>
      <c r="H173" s="188">
        <v>2977.1395181808771</v>
      </c>
      <c r="I173" s="188">
        <v>4521.893838546619</v>
      </c>
      <c r="J173" s="201">
        <v>0.94978361422968371</v>
      </c>
      <c r="K173" s="192">
        <v>0</v>
      </c>
      <c r="L173" s="188">
        <v>0</v>
      </c>
      <c r="M173" s="188">
        <v>1</v>
      </c>
      <c r="N173" s="188">
        <v>0</v>
      </c>
      <c r="O173" s="188">
        <v>6348.9022872553478</v>
      </c>
      <c r="P173" s="188">
        <v>2977.1395181808771</v>
      </c>
      <c r="Q173" s="188">
        <v>4521.893838546619</v>
      </c>
      <c r="R173" s="201">
        <v>0.94978361422968371</v>
      </c>
    </row>
    <row r="174" spans="2:18" x14ac:dyDescent="0.2">
      <c r="B174" s="195">
        <v>171</v>
      </c>
      <c r="C174" s="192">
        <v>0</v>
      </c>
      <c r="D174" s="188">
        <v>0</v>
      </c>
      <c r="E174" s="188">
        <v>1</v>
      </c>
      <c r="F174" s="188">
        <v>4</v>
      </c>
      <c r="G174" s="188">
        <v>5199.8324892053188</v>
      </c>
      <c r="H174" s="188">
        <v>3328.281549822515</v>
      </c>
      <c r="I174" s="188">
        <v>5316.4188049434752</v>
      </c>
      <c r="J174" s="201">
        <v>0.81467245748910389</v>
      </c>
      <c r="K174" s="192">
        <v>0</v>
      </c>
      <c r="L174" s="188">
        <v>0</v>
      </c>
      <c r="M174" s="188">
        <v>1</v>
      </c>
      <c r="N174" s="188">
        <v>4</v>
      </c>
      <c r="O174" s="188">
        <v>5199.8324892053188</v>
      </c>
      <c r="P174" s="188">
        <v>3328.281549822515</v>
      </c>
      <c r="Q174" s="188">
        <v>5316.4188049434752</v>
      </c>
      <c r="R174" s="201">
        <v>0.81467245748910389</v>
      </c>
    </row>
    <row r="175" spans="2:18" x14ac:dyDescent="0.2">
      <c r="B175" s="195">
        <v>172</v>
      </c>
      <c r="C175" s="192">
        <v>0</v>
      </c>
      <c r="D175" s="188">
        <v>0</v>
      </c>
      <c r="E175" s="188">
        <v>0</v>
      </c>
      <c r="F175" s="188">
        <v>1</v>
      </c>
      <c r="G175" s="188">
        <v>4488.9665888956752</v>
      </c>
      <c r="H175" s="188">
        <v>4566.5213786581608</v>
      </c>
      <c r="I175" s="188">
        <v>14456.980544537577</v>
      </c>
      <c r="J175" s="201">
        <v>0.86959211810706327</v>
      </c>
      <c r="K175" s="192">
        <v>0</v>
      </c>
      <c r="L175" s="188">
        <v>0</v>
      </c>
      <c r="M175" s="188">
        <v>0</v>
      </c>
      <c r="N175" s="188">
        <v>1</v>
      </c>
      <c r="O175" s="188">
        <v>4488.9665888956752</v>
      </c>
      <c r="P175" s="188">
        <v>4566.5213786581608</v>
      </c>
      <c r="Q175" s="188">
        <v>14456.980544537577</v>
      </c>
      <c r="R175" s="201">
        <v>0.86959211810706327</v>
      </c>
    </row>
    <row r="176" spans="2:18" x14ac:dyDescent="0.2">
      <c r="B176" s="195">
        <v>173</v>
      </c>
      <c r="C176" s="192">
        <v>0</v>
      </c>
      <c r="D176" s="188">
        <v>0</v>
      </c>
      <c r="E176" s="188">
        <v>4</v>
      </c>
      <c r="F176" s="188">
        <v>0</v>
      </c>
      <c r="G176" s="188">
        <v>5955.3148483929544</v>
      </c>
      <c r="H176" s="188">
        <v>5635.5293216286491</v>
      </c>
      <c r="I176" s="188">
        <v>10342.894815772228</v>
      </c>
      <c r="J176" s="201">
        <v>0.91231347909714366</v>
      </c>
      <c r="K176" s="192">
        <v>0</v>
      </c>
      <c r="L176" s="188">
        <v>0</v>
      </c>
      <c r="M176" s="188">
        <v>4</v>
      </c>
      <c r="N176" s="188">
        <v>0</v>
      </c>
      <c r="O176" s="188">
        <v>5955.3148483929544</v>
      </c>
      <c r="P176" s="188">
        <v>5635.5293216286491</v>
      </c>
      <c r="Q176" s="188">
        <v>10342.894815772228</v>
      </c>
      <c r="R176" s="201">
        <v>0.91231347909714366</v>
      </c>
    </row>
    <row r="177" spans="2:18" x14ac:dyDescent="0.2">
      <c r="B177" s="195">
        <v>174</v>
      </c>
      <c r="C177" s="192">
        <v>0</v>
      </c>
      <c r="D177" s="188">
        <v>0</v>
      </c>
      <c r="E177" s="188">
        <v>1</v>
      </c>
      <c r="F177" s="188">
        <v>0</v>
      </c>
      <c r="G177" s="188">
        <v>3815.8509495208677</v>
      </c>
      <c r="H177" s="188">
        <v>8162.8878471450626</v>
      </c>
      <c r="I177" s="188">
        <v>5137.0111895238106</v>
      </c>
      <c r="J177" s="201">
        <v>0.9149439056800357</v>
      </c>
      <c r="K177" s="192">
        <v>0</v>
      </c>
      <c r="L177" s="188">
        <v>0</v>
      </c>
      <c r="M177" s="188">
        <v>1</v>
      </c>
      <c r="N177" s="188">
        <v>0</v>
      </c>
      <c r="O177" s="188">
        <v>3815.8509495208677</v>
      </c>
      <c r="P177" s="188">
        <v>8162.8878471450626</v>
      </c>
      <c r="Q177" s="188">
        <v>5137.0111895238106</v>
      </c>
      <c r="R177" s="201">
        <v>0.9149439056800357</v>
      </c>
    </row>
    <row r="178" spans="2:18" x14ac:dyDescent="0.2">
      <c r="B178" s="195">
        <v>175</v>
      </c>
      <c r="C178" s="192">
        <v>0</v>
      </c>
      <c r="D178" s="188">
        <v>0</v>
      </c>
      <c r="E178" s="188">
        <v>3</v>
      </c>
      <c r="F178" s="188">
        <v>2</v>
      </c>
      <c r="G178" s="188">
        <v>3956.3319942381841</v>
      </c>
      <c r="H178" s="188">
        <v>3820.4822594999646</v>
      </c>
      <c r="I178" s="188">
        <v>5923.9332395494912</v>
      </c>
      <c r="J178" s="201">
        <v>0.86693119302877553</v>
      </c>
      <c r="K178" s="192">
        <v>0</v>
      </c>
      <c r="L178" s="188">
        <v>0</v>
      </c>
      <c r="M178" s="188">
        <v>3</v>
      </c>
      <c r="N178" s="188">
        <v>2</v>
      </c>
      <c r="O178" s="188">
        <v>3956.3319942381841</v>
      </c>
      <c r="P178" s="188">
        <v>3820.4822594999646</v>
      </c>
      <c r="Q178" s="188">
        <v>5923.9332395494912</v>
      </c>
      <c r="R178" s="201">
        <v>0.86693119302877553</v>
      </c>
    </row>
    <row r="179" spans="2:18" x14ac:dyDescent="0.2">
      <c r="B179" s="195">
        <v>176</v>
      </c>
      <c r="C179" s="192">
        <v>0</v>
      </c>
      <c r="D179" s="188">
        <v>0</v>
      </c>
      <c r="E179" s="188">
        <v>0</v>
      </c>
      <c r="F179" s="188">
        <v>0</v>
      </c>
      <c r="G179" s="188">
        <v>7478.4641125751559</v>
      </c>
      <c r="H179" s="188">
        <v>2400.0105739264072</v>
      </c>
      <c r="I179" s="188">
        <v>5216.1802465365845</v>
      </c>
      <c r="J179" s="201">
        <v>0.94865763898745248</v>
      </c>
      <c r="K179" s="192">
        <v>0</v>
      </c>
      <c r="L179" s="188">
        <v>0</v>
      </c>
      <c r="M179" s="188">
        <v>0</v>
      </c>
      <c r="N179" s="188">
        <v>0</v>
      </c>
      <c r="O179" s="188">
        <v>7478.4641125751559</v>
      </c>
      <c r="P179" s="188">
        <v>2400.0105739264072</v>
      </c>
      <c r="Q179" s="188">
        <v>5216.1802465365845</v>
      </c>
      <c r="R179" s="201">
        <v>0.94865763898745248</v>
      </c>
    </row>
    <row r="180" spans="2:18" x14ac:dyDescent="0.2">
      <c r="B180" s="195">
        <v>177</v>
      </c>
      <c r="C180" s="192">
        <v>0</v>
      </c>
      <c r="D180" s="188">
        <v>0</v>
      </c>
      <c r="E180" s="188">
        <v>1</v>
      </c>
      <c r="F180" s="188">
        <v>0</v>
      </c>
      <c r="G180" s="188">
        <v>4424.332154487849</v>
      </c>
      <c r="H180" s="188">
        <v>5302.1140985874572</v>
      </c>
      <c r="I180" s="188">
        <v>1342.073441987973</v>
      </c>
      <c r="J180" s="201">
        <v>0.62625850456276488</v>
      </c>
      <c r="K180" s="192">
        <v>0</v>
      </c>
      <c r="L180" s="188">
        <v>0</v>
      </c>
      <c r="M180" s="188">
        <v>1</v>
      </c>
      <c r="N180" s="188">
        <v>0</v>
      </c>
      <c r="O180" s="188">
        <v>4424.332154487849</v>
      </c>
      <c r="P180" s="188">
        <v>5302.1140985874572</v>
      </c>
      <c r="Q180" s="188">
        <v>1342.073441987973</v>
      </c>
      <c r="R180" s="201">
        <v>0.62625850456276488</v>
      </c>
    </row>
    <row r="181" spans="2:18" x14ac:dyDescent="0.2">
      <c r="B181" s="195">
        <v>178</v>
      </c>
      <c r="C181" s="192">
        <v>0</v>
      </c>
      <c r="D181" s="188">
        <v>0</v>
      </c>
      <c r="E181" s="188">
        <v>0</v>
      </c>
      <c r="F181" s="188">
        <v>1</v>
      </c>
      <c r="G181" s="188">
        <v>7034.7756588194325</v>
      </c>
      <c r="H181" s="188">
        <v>792.24331219713258</v>
      </c>
      <c r="I181" s="188">
        <v>13096.49900475908</v>
      </c>
      <c r="J181" s="201">
        <v>0.89968483476562489</v>
      </c>
      <c r="K181" s="192">
        <v>0</v>
      </c>
      <c r="L181" s="188">
        <v>0</v>
      </c>
      <c r="M181" s="188">
        <v>0</v>
      </c>
      <c r="N181" s="188">
        <v>1</v>
      </c>
      <c r="O181" s="188">
        <v>7034.7756588194325</v>
      </c>
      <c r="P181" s="188">
        <v>792.24331219713258</v>
      </c>
      <c r="Q181" s="188">
        <v>13096.49900475908</v>
      </c>
      <c r="R181" s="201">
        <v>0.89968483476562489</v>
      </c>
    </row>
    <row r="182" spans="2:18" x14ac:dyDescent="0.2">
      <c r="B182" s="195">
        <v>179</v>
      </c>
      <c r="C182" s="192">
        <v>0</v>
      </c>
      <c r="D182" s="188">
        <v>0</v>
      </c>
      <c r="E182" s="188">
        <v>2</v>
      </c>
      <c r="F182" s="188">
        <v>2</v>
      </c>
      <c r="G182" s="188">
        <v>5494.1791800124338</v>
      </c>
      <c r="H182" s="188">
        <v>4707.99403497194</v>
      </c>
      <c r="I182" s="188">
        <v>13746.293976577859</v>
      </c>
      <c r="J182" s="201">
        <v>0.96002882117674138</v>
      </c>
      <c r="K182" s="192">
        <v>0</v>
      </c>
      <c r="L182" s="188">
        <v>0</v>
      </c>
      <c r="M182" s="188">
        <v>2</v>
      </c>
      <c r="N182" s="188">
        <v>2</v>
      </c>
      <c r="O182" s="188">
        <v>5494.1791800124338</v>
      </c>
      <c r="P182" s="188">
        <v>4707.99403497194</v>
      </c>
      <c r="Q182" s="188">
        <v>13746.293976577859</v>
      </c>
      <c r="R182" s="201">
        <v>0.96002882117674138</v>
      </c>
    </row>
    <row r="183" spans="2:18" x14ac:dyDescent="0.2">
      <c r="B183" s="195">
        <v>180</v>
      </c>
      <c r="C183" s="192">
        <v>0</v>
      </c>
      <c r="D183" s="188">
        <v>0</v>
      </c>
      <c r="E183" s="188">
        <v>2</v>
      </c>
      <c r="F183" s="188">
        <v>2</v>
      </c>
      <c r="G183" s="188">
        <v>4929.7440683895547</v>
      </c>
      <c r="H183" s="188">
        <v>3904.8463131466151</v>
      </c>
      <c r="I183" s="188">
        <v>2563.4430549815515</v>
      </c>
      <c r="J183" s="201">
        <v>0.91141338308581499</v>
      </c>
      <c r="K183" s="192">
        <v>0</v>
      </c>
      <c r="L183" s="188">
        <v>0</v>
      </c>
      <c r="M183" s="188">
        <v>2</v>
      </c>
      <c r="N183" s="188">
        <v>2</v>
      </c>
      <c r="O183" s="188">
        <v>4929.7440683895547</v>
      </c>
      <c r="P183" s="188">
        <v>3904.8463131466151</v>
      </c>
      <c r="Q183" s="188">
        <v>2563.4430549815515</v>
      </c>
      <c r="R183" s="201">
        <v>0.91141338308581499</v>
      </c>
    </row>
    <row r="184" spans="2:18" x14ac:dyDescent="0.2">
      <c r="B184" s="195">
        <v>181</v>
      </c>
      <c r="C184" s="192">
        <v>0</v>
      </c>
      <c r="D184" s="188">
        <v>0</v>
      </c>
      <c r="E184" s="188">
        <v>4</v>
      </c>
      <c r="F184" s="188">
        <v>1</v>
      </c>
      <c r="G184" s="188">
        <v>4131.2280685367386</v>
      </c>
      <c r="H184" s="188">
        <v>6938.8002659052427</v>
      </c>
      <c r="I184" s="188">
        <v>2417.830376014751</v>
      </c>
      <c r="J184" s="201">
        <v>0.95895854134987313</v>
      </c>
      <c r="K184" s="192">
        <v>0</v>
      </c>
      <c r="L184" s="188">
        <v>0</v>
      </c>
      <c r="M184" s="188">
        <v>4</v>
      </c>
      <c r="N184" s="188">
        <v>1</v>
      </c>
      <c r="O184" s="188">
        <v>4131.2280685367386</v>
      </c>
      <c r="P184" s="188">
        <v>6938.8002659052427</v>
      </c>
      <c r="Q184" s="188">
        <v>2417.830376014751</v>
      </c>
      <c r="R184" s="201">
        <v>0.95895854134987313</v>
      </c>
    </row>
    <row r="185" spans="2:18" x14ac:dyDescent="0.2">
      <c r="B185" s="195">
        <v>182</v>
      </c>
      <c r="C185" s="192">
        <v>0</v>
      </c>
      <c r="D185" s="188">
        <v>0</v>
      </c>
      <c r="E185" s="188">
        <v>2</v>
      </c>
      <c r="F185" s="188">
        <v>0</v>
      </c>
      <c r="G185" s="188">
        <v>7269.0155557334092</v>
      </c>
      <c r="H185" s="188">
        <v>5985.0884455588348</v>
      </c>
      <c r="I185" s="188">
        <v>8140.3600864630262</v>
      </c>
      <c r="J185" s="201">
        <v>0.86619920986555821</v>
      </c>
      <c r="K185" s="192">
        <v>0</v>
      </c>
      <c r="L185" s="188">
        <v>0</v>
      </c>
      <c r="M185" s="188">
        <v>2</v>
      </c>
      <c r="N185" s="188">
        <v>0</v>
      </c>
      <c r="O185" s="188">
        <v>7269.0155557334092</v>
      </c>
      <c r="P185" s="188">
        <v>5985.0884455588348</v>
      </c>
      <c r="Q185" s="188">
        <v>8140.3600864630262</v>
      </c>
      <c r="R185" s="201">
        <v>0.86619920986555821</v>
      </c>
    </row>
    <row r="186" spans="2:18" x14ac:dyDescent="0.2">
      <c r="B186" s="195">
        <v>183</v>
      </c>
      <c r="C186" s="192">
        <v>0</v>
      </c>
      <c r="D186" s="188">
        <v>0</v>
      </c>
      <c r="E186" s="188">
        <v>2</v>
      </c>
      <c r="F186" s="188">
        <v>2</v>
      </c>
      <c r="G186" s="188">
        <v>3347.3927949329454</v>
      </c>
      <c r="H186" s="188">
        <v>3663.1429649567776</v>
      </c>
      <c r="I186" s="188">
        <v>4750.2005587189615</v>
      </c>
      <c r="J186" s="201">
        <v>0.95396809825119211</v>
      </c>
      <c r="K186" s="192">
        <v>0</v>
      </c>
      <c r="L186" s="188">
        <v>0</v>
      </c>
      <c r="M186" s="188">
        <v>2</v>
      </c>
      <c r="N186" s="188">
        <v>2</v>
      </c>
      <c r="O186" s="188">
        <v>3347.3927949329454</v>
      </c>
      <c r="P186" s="188">
        <v>3663.1429649567776</v>
      </c>
      <c r="Q186" s="188">
        <v>4750.2005587189615</v>
      </c>
      <c r="R186" s="201">
        <v>0.95396809825119211</v>
      </c>
    </row>
    <row r="187" spans="2:18" x14ac:dyDescent="0.2">
      <c r="B187" s="195">
        <v>184</v>
      </c>
      <c r="C187" s="192">
        <v>0</v>
      </c>
      <c r="D187" s="188">
        <v>0</v>
      </c>
      <c r="E187" s="188">
        <v>1</v>
      </c>
      <c r="F187" s="188">
        <v>1</v>
      </c>
      <c r="G187" s="188">
        <v>6572.5241974240926</v>
      </c>
      <c r="H187" s="188">
        <v>2189.4697223985618</v>
      </c>
      <c r="I187" s="188">
        <v>8241.3828524771925</v>
      </c>
      <c r="J187" s="201">
        <v>0.89085590122497216</v>
      </c>
      <c r="K187" s="192">
        <v>0</v>
      </c>
      <c r="L187" s="188">
        <v>0</v>
      </c>
      <c r="M187" s="188">
        <v>1</v>
      </c>
      <c r="N187" s="188">
        <v>1</v>
      </c>
      <c r="O187" s="188">
        <v>6572.5241974240926</v>
      </c>
      <c r="P187" s="188">
        <v>2189.4697223985618</v>
      </c>
      <c r="Q187" s="188">
        <v>8241.3828524771925</v>
      </c>
      <c r="R187" s="201">
        <v>0.89085590122497216</v>
      </c>
    </row>
    <row r="188" spans="2:18" x14ac:dyDescent="0.2">
      <c r="B188" s="195">
        <v>185</v>
      </c>
      <c r="C188" s="192">
        <v>1</v>
      </c>
      <c r="D188" s="188">
        <v>0</v>
      </c>
      <c r="E188" s="188">
        <v>2</v>
      </c>
      <c r="F188" s="188">
        <v>1</v>
      </c>
      <c r="G188" s="188">
        <v>5476.2446128742413</v>
      </c>
      <c r="H188" s="188">
        <v>2375.6145706595962</v>
      </c>
      <c r="I188" s="188">
        <v>5674.5935056732114</v>
      </c>
      <c r="J188" s="201">
        <v>0.96629169788964031</v>
      </c>
      <c r="K188" s="192">
        <v>1</v>
      </c>
      <c r="L188" s="188">
        <v>0</v>
      </c>
      <c r="M188" s="188">
        <v>2</v>
      </c>
      <c r="N188" s="188">
        <v>1</v>
      </c>
      <c r="O188" s="188">
        <v>5476.2446128742413</v>
      </c>
      <c r="P188" s="188">
        <v>2375.6145706595962</v>
      </c>
      <c r="Q188" s="188">
        <v>5674.5935056732114</v>
      </c>
      <c r="R188" s="201">
        <v>0.96629169788964031</v>
      </c>
    </row>
    <row r="189" spans="2:18" x14ac:dyDescent="0.2">
      <c r="B189" s="195">
        <v>186</v>
      </c>
      <c r="C189" s="192">
        <v>0</v>
      </c>
      <c r="D189" s="188">
        <v>0</v>
      </c>
      <c r="E189" s="188">
        <v>2</v>
      </c>
      <c r="F189" s="188">
        <v>1</v>
      </c>
      <c r="G189" s="188">
        <v>8482.0812533964672</v>
      </c>
      <c r="H189" s="188">
        <v>4632.128815927771</v>
      </c>
      <c r="I189" s="188">
        <v>5501.4146786615238</v>
      </c>
      <c r="J189" s="201">
        <v>0.9284441682755904</v>
      </c>
      <c r="K189" s="192">
        <v>0</v>
      </c>
      <c r="L189" s="188">
        <v>0</v>
      </c>
      <c r="M189" s="188">
        <v>2</v>
      </c>
      <c r="N189" s="188">
        <v>1</v>
      </c>
      <c r="O189" s="188">
        <v>8482.0812533964672</v>
      </c>
      <c r="P189" s="188">
        <v>4632.128815927771</v>
      </c>
      <c r="Q189" s="188">
        <v>5501.4146786615238</v>
      </c>
      <c r="R189" s="201">
        <v>0.9284441682755904</v>
      </c>
    </row>
    <row r="190" spans="2:18" x14ac:dyDescent="0.2">
      <c r="B190" s="195">
        <v>187</v>
      </c>
      <c r="C190" s="192">
        <v>0</v>
      </c>
      <c r="D190" s="188">
        <v>0</v>
      </c>
      <c r="E190" s="188">
        <v>1</v>
      </c>
      <c r="F190" s="188">
        <v>0</v>
      </c>
      <c r="G190" s="188">
        <v>7743.5558354789846</v>
      </c>
      <c r="H190" s="188">
        <v>4236.5634950687745</v>
      </c>
      <c r="I190" s="188">
        <v>7247.3251526843542</v>
      </c>
      <c r="J190" s="201">
        <v>0.89502470293545822</v>
      </c>
      <c r="K190" s="192">
        <v>0</v>
      </c>
      <c r="L190" s="188">
        <v>0</v>
      </c>
      <c r="M190" s="188">
        <v>1</v>
      </c>
      <c r="N190" s="188">
        <v>0</v>
      </c>
      <c r="O190" s="188">
        <v>7743.5558354789846</v>
      </c>
      <c r="P190" s="188">
        <v>4236.5634950687745</v>
      </c>
      <c r="Q190" s="188">
        <v>7247.3251526843542</v>
      </c>
      <c r="R190" s="201">
        <v>0.89502470293545822</v>
      </c>
    </row>
    <row r="191" spans="2:18" x14ac:dyDescent="0.2">
      <c r="B191" s="195">
        <v>188</v>
      </c>
      <c r="C191" s="192">
        <v>0</v>
      </c>
      <c r="D191" s="188">
        <v>0</v>
      </c>
      <c r="E191" s="188">
        <v>1</v>
      </c>
      <c r="F191" s="188">
        <v>0</v>
      </c>
      <c r="G191" s="188">
        <v>7960.7090948203204</v>
      </c>
      <c r="H191" s="188">
        <v>3165.3854492062874</v>
      </c>
      <c r="I191" s="188">
        <v>11508.812485219047</v>
      </c>
      <c r="J191" s="201">
        <v>0.95118305332926822</v>
      </c>
      <c r="K191" s="192">
        <v>0</v>
      </c>
      <c r="L191" s="188">
        <v>0</v>
      </c>
      <c r="M191" s="188">
        <v>1</v>
      </c>
      <c r="N191" s="188">
        <v>0</v>
      </c>
      <c r="O191" s="188">
        <v>7960.7090948203204</v>
      </c>
      <c r="P191" s="188">
        <v>3165.3854492062874</v>
      </c>
      <c r="Q191" s="188">
        <v>11508.812485219047</v>
      </c>
      <c r="R191" s="201">
        <v>0.95118305332926822</v>
      </c>
    </row>
    <row r="192" spans="2:18" x14ac:dyDescent="0.2">
      <c r="B192" s="195">
        <v>189</v>
      </c>
      <c r="C192" s="192">
        <v>0</v>
      </c>
      <c r="D192" s="188">
        <v>0</v>
      </c>
      <c r="E192" s="188">
        <v>2</v>
      </c>
      <c r="F192" s="188">
        <v>1</v>
      </c>
      <c r="G192" s="188">
        <v>4419.6390721423249</v>
      </c>
      <c r="H192" s="188">
        <v>3920.0992001258919</v>
      </c>
      <c r="I192" s="188">
        <v>5848.5449447122173</v>
      </c>
      <c r="J192" s="201">
        <v>0.87938537797799865</v>
      </c>
      <c r="K192" s="192">
        <v>0</v>
      </c>
      <c r="L192" s="188">
        <v>0</v>
      </c>
      <c r="M192" s="188">
        <v>2</v>
      </c>
      <c r="N192" s="188">
        <v>1</v>
      </c>
      <c r="O192" s="188">
        <v>4419.6390721423249</v>
      </c>
      <c r="P192" s="188">
        <v>3920.0992001258919</v>
      </c>
      <c r="Q192" s="188">
        <v>5848.5449447122173</v>
      </c>
      <c r="R192" s="201">
        <v>0.87938537797799865</v>
      </c>
    </row>
    <row r="193" spans="2:18" x14ac:dyDescent="0.2">
      <c r="B193" s="195">
        <v>190</v>
      </c>
      <c r="C193" s="192">
        <v>0</v>
      </c>
      <c r="D193" s="188">
        <v>0</v>
      </c>
      <c r="E193" s="188">
        <v>3</v>
      </c>
      <c r="F193" s="188">
        <v>0</v>
      </c>
      <c r="G193" s="188">
        <v>6755.945605472949</v>
      </c>
      <c r="H193" s="188">
        <v>2434.8976078256669</v>
      </c>
      <c r="I193" s="188">
        <v>14852.965201055145</v>
      </c>
      <c r="J193" s="201">
        <v>0.9368599369703956</v>
      </c>
      <c r="K193" s="192">
        <v>0</v>
      </c>
      <c r="L193" s="188">
        <v>0</v>
      </c>
      <c r="M193" s="188">
        <v>3</v>
      </c>
      <c r="N193" s="188">
        <v>0</v>
      </c>
      <c r="O193" s="188">
        <v>6755.945605472949</v>
      </c>
      <c r="P193" s="188">
        <v>2434.8976078256669</v>
      </c>
      <c r="Q193" s="188">
        <v>14852.965201055145</v>
      </c>
      <c r="R193" s="201">
        <v>0.9368599369703956</v>
      </c>
    </row>
    <row r="194" spans="2:18" x14ac:dyDescent="0.2">
      <c r="B194" s="195">
        <v>191</v>
      </c>
      <c r="C194" s="192">
        <v>0</v>
      </c>
      <c r="D194" s="188">
        <v>0</v>
      </c>
      <c r="E194" s="188">
        <v>1</v>
      </c>
      <c r="F194" s="188">
        <v>0</v>
      </c>
      <c r="G194" s="188">
        <v>4945.0736643171258</v>
      </c>
      <c r="H194" s="188">
        <v>2183.9731532249193</v>
      </c>
      <c r="I194" s="188">
        <v>6840.0925721536842</v>
      </c>
      <c r="J194" s="201">
        <v>0.88321162983342216</v>
      </c>
      <c r="K194" s="192">
        <v>0</v>
      </c>
      <c r="L194" s="188">
        <v>0</v>
      </c>
      <c r="M194" s="188">
        <v>1</v>
      </c>
      <c r="N194" s="188">
        <v>0</v>
      </c>
      <c r="O194" s="188">
        <v>4945.0736643171258</v>
      </c>
      <c r="P194" s="188">
        <v>2183.9731532249193</v>
      </c>
      <c r="Q194" s="188">
        <v>6840.0925721536842</v>
      </c>
      <c r="R194" s="201">
        <v>0.88321162983342216</v>
      </c>
    </row>
    <row r="195" spans="2:18" x14ac:dyDescent="0.2">
      <c r="B195" s="195">
        <v>192</v>
      </c>
      <c r="C195" s="192">
        <v>0</v>
      </c>
      <c r="D195" s="188">
        <v>0</v>
      </c>
      <c r="E195" s="188">
        <v>2</v>
      </c>
      <c r="F195" s="188">
        <v>0</v>
      </c>
      <c r="G195" s="188">
        <v>5420.9679321257008</v>
      </c>
      <c r="H195" s="188">
        <v>5179.2404638439157</v>
      </c>
      <c r="I195" s="188">
        <v>2030.2927831362756</v>
      </c>
      <c r="J195" s="201">
        <v>0.90206252022617406</v>
      </c>
      <c r="K195" s="192">
        <v>0</v>
      </c>
      <c r="L195" s="188">
        <v>0</v>
      </c>
      <c r="M195" s="188">
        <v>2</v>
      </c>
      <c r="N195" s="188">
        <v>0</v>
      </c>
      <c r="O195" s="188">
        <v>5420.9679321257008</v>
      </c>
      <c r="P195" s="188">
        <v>5179.2404638439157</v>
      </c>
      <c r="Q195" s="188">
        <v>2030.2927831362756</v>
      </c>
      <c r="R195" s="201">
        <v>0.90206252022617406</v>
      </c>
    </row>
    <row r="196" spans="2:18" x14ac:dyDescent="0.2">
      <c r="B196" s="195">
        <v>193</v>
      </c>
      <c r="C196" s="192">
        <v>0</v>
      </c>
      <c r="D196" s="188">
        <v>0</v>
      </c>
      <c r="E196" s="188">
        <v>1</v>
      </c>
      <c r="F196" s="188">
        <v>1</v>
      </c>
      <c r="G196" s="188">
        <v>3261.3813263198917</v>
      </c>
      <c r="H196" s="188">
        <v>6955.6075963322401</v>
      </c>
      <c r="I196" s="188">
        <v>10067.257514261042</v>
      </c>
      <c r="J196" s="201">
        <v>0.79001766468606016</v>
      </c>
      <c r="K196" s="192">
        <v>0</v>
      </c>
      <c r="L196" s="188">
        <v>0</v>
      </c>
      <c r="M196" s="188">
        <v>1</v>
      </c>
      <c r="N196" s="188">
        <v>1</v>
      </c>
      <c r="O196" s="188">
        <v>3261.3813263198917</v>
      </c>
      <c r="P196" s="188">
        <v>6955.6075963322401</v>
      </c>
      <c r="Q196" s="188">
        <v>10067.257514261042</v>
      </c>
      <c r="R196" s="201">
        <v>0.79001766468606016</v>
      </c>
    </row>
    <row r="197" spans="2:18" x14ac:dyDescent="0.2">
      <c r="B197" s="195">
        <v>194</v>
      </c>
      <c r="C197" s="192">
        <v>0</v>
      </c>
      <c r="D197" s="188">
        <v>0</v>
      </c>
      <c r="E197" s="188">
        <v>1</v>
      </c>
      <c r="F197" s="188">
        <v>1</v>
      </c>
      <c r="G197" s="188">
        <v>5280.9040241424209</v>
      </c>
      <c r="H197" s="188">
        <v>2867.9006179067569</v>
      </c>
      <c r="I197" s="188">
        <v>2993.2866670161802</v>
      </c>
      <c r="J197" s="201">
        <v>0.8854847871019953</v>
      </c>
      <c r="K197" s="192">
        <v>0</v>
      </c>
      <c r="L197" s="188">
        <v>0</v>
      </c>
      <c r="M197" s="188">
        <v>1</v>
      </c>
      <c r="N197" s="188">
        <v>1</v>
      </c>
      <c r="O197" s="188">
        <v>5280.9040241424209</v>
      </c>
      <c r="P197" s="188">
        <v>2867.9006179067569</v>
      </c>
      <c r="Q197" s="188">
        <v>2993.2866670161802</v>
      </c>
      <c r="R197" s="201">
        <v>0.8854847871019953</v>
      </c>
    </row>
    <row r="198" spans="2:18" x14ac:dyDescent="0.2">
      <c r="B198" s="195">
        <v>195</v>
      </c>
      <c r="C198" s="192">
        <v>0</v>
      </c>
      <c r="D198" s="188">
        <v>0</v>
      </c>
      <c r="E198" s="188">
        <v>4</v>
      </c>
      <c r="F198" s="188">
        <v>0</v>
      </c>
      <c r="G198" s="188">
        <v>4107.0299496892076</v>
      </c>
      <c r="H198" s="188">
        <v>4833.6727040279793</v>
      </c>
      <c r="I198" s="188">
        <v>8626.7541559170277</v>
      </c>
      <c r="J198" s="201">
        <v>0.82469627931102474</v>
      </c>
      <c r="K198" s="192">
        <v>0</v>
      </c>
      <c r="L198" s="188">
        <v>0</v>
      </c>
      <c r="M198" s="188">
        <v>4</v>
      </c>
      <c r="N198" s="188">
        <v>0</v>
      </c>
      <c r="O198" s="188">
        <v>4107.0299496892076</v>
      </c>
      <c r="P198" s="188">
        <v>4833.6727040279793</v>
      </c>
      <c r="Q198" s="188">
        <v>8626.7541559170277</v>
      </c>
      <c r="R198" s="201">
        <v>0.82469627931102474</v>
      </c>
    </row>
    <row r="199" spans="2:18" x14ac:dyDescent="0.2">
      <c r="B199" s="195">
        <v>196</v>
      </c>
      <c r="C199" s="192">
        <v>0</v>
      </c>
      <c r="D199" s="188">
        <v>0</v>
      </c>
      <c r="E199" s="188">
        <v>1</v>
      </c>
      <c r="F199" s="188">
        <v>2</v>
      </c>
      <c r="G199" s="188">
        <v>5759.062939379548</v>
      </c>
      <c r="H199" s="188">
        <v>5562.6459116295509</v>
      </c>
      <c r="I199" s="188">
        <v>5121.6017727310718</v>
      </c>
      <c r="J199" s="201">
        <v>0.84328170888161491</v>
      </c>
      <c r="K199" s="192">
        <v>0</v>
      </c>
      <c r="L199" s="188">
        <v>0</v>
      </c>
      <c r="M199" s="188">
        <v>1</v>
      </c>
      <c r="N199" s="188">
        <v>2</v>
      </c>
      <c r="O199" s="188">
        <v>5759.062939379548</v>
      </c>
      <c r="P199" s="188">
        <v>5562.6459116295509</v>
      </c>
      <c r="Q199" s="188">
        <v>5121.6017727310718</v>
      </c>
      <c r="R199" s="201">
        <v>0.84328170888161491</v>
      </c>
    </row>
    <row r="200" spans="2:18" x14ac:dyDescent="0.2">
      <c r="B200" s="195">
        <v>197</v>
      </c>
      <c r="C200" s="192">
        <v>0</v>
      </c>
      <c r="D200" s="188">
        <v>0</v>
      </c>
      <c r="E200" s="188">
        <v>2</v>
      </c>
      <c r="F200" s="188">
        <v>0</v>
      </c>
      <c r="G200" s="188">
        <v>4190.9122457720259</v>
      </c>
      <c r="H200" s="188">
        <v>837.27512554429734</v>
      </c>
      <c r="I200" s="188">
        <v>7230.6121296415367</v>
      </c>
      <c r="J200" s="201">
        <v>0.97549086470172752</v>
      </c>
      <c r="K200" s="192">
        <v>0</v>
      </c>
      <c r="L200" s="188">
        <v>0</v>
      </c>
      <c r="M200" s="188">
        <v>2</v>
      </c>
      <c r="N200" s="188">
        <v>0</v>
      </c>
      <c r="O200" s="188">
        <v>4190.9122457720259</v>
      </c>
      <c r="P200" s="188">
        <v>837.27512554429734</v>
      </c>
      <c r="Q200" s="188">
        <v>7230.6121296415367</v>
      </c>
      <c r="R200" s="201">
        <v>0.97549086470172752</v>
      </c>
    </row>
    <row r="201" spans="2:18" x14ac:dyDescent="0.2">
      <c r="B201" s="195">
        <v>198</v>
      </c>
      <c r="C201" s="192">
        <v>0</v>
      </c>
      <c r="D201" s="188">
        <v>0</v>
      </c>
      <c r="E201" s="188">
        <v>2</v>
      </c>
      <c r="F201" s="188">
        <v>1</v>
      </c>
      <c r="G201" s="188">
        <v>4856.5499214105057</v>
      </c>
      <c r="H201" s="188">
        <v>1510.5297617030712</v>
      </c>
      <c r="I201" s="188">
        <v>3902.7857194178187</v>
      </c>
      <c r="J201" s="201">
        <v>0.83058611357423939</v>
      </c>
      <c r="K201" s="192">
        <v>0</v>
      </c>
      <c r="L201" s="188">
        <v>0</v>
      </c>
      <c r="M201" s="188">
        <v>2</v>
      </c>
      <c r="N201" s="188">
        <v>1</v>
      </c>
      <c r="O201" s="188">
        <v>4856.5499214105057</v>
      </c>
      <c r="P201" s="188">
        <v>1510.5297617030712</v>
      </c>
      <c r="Q201" s="188">
        <v>3902.7857194178187</v>
      </c>
      <c r="R201" s="201">
        <v>0.83058611357423939</v>
      </c>
    </row>
    <row r="202" spans="2:18" x14ac:dyDescent="0.2">
      <c r="B202" s="195">
        <v>199</v>
      </c>
      <c r="C202" s="192">
        <v>0</v>
      </c>
      <c r="D202" s="188">
        <v>0</v>
      </c>
      <c r="E202" s="188">
        <v>0</v>
      </c>
      <c r="F202" s="188">
        <v>2</v>
      </c>
      <c r="G202" s="188">
        <v>4366.7778405225927</v>
      </c>
      <c r="H202" s="188">
        <v>4532.0396764926227</v>
      </c>
      <c r="I202" s="188">
        <v>5709.4435971465009</v>
      </c>
      <c r="J202" s="201">
        <v>0.95683966477857862</v>
      </c>
      <c r="K202" s="192">
        <v>0</v>
      </c>
      <c r="L202" s="188">
        <v>0</v>
      </c>
      <c r="M202" s="188">
        <v>0</v>
      </c>
      <c r="N202" s="188">
        <v>2</v>
      </c>
      <c r="O202" s="188">
        <v>4366.7778405225927</v>
      </c>
      <c r="P202" s="188">
        <v>4532.0396764926227</v>
      </c>
      <c r="Q202" s="188">
        <v>5709.4435971465009</v>
      </c>
      <c r="R202" s="201">
        <v>0.95683966477857862</v>
      </c>
    </row>
    <row r="203" spans="2:18" x14ac:dyDescent="0.2">
      <c r="B203" s="195">
        <v>200</v>
      </c>
      <c r="C203" s="192">
        <v>0</v>
      </c>
      <c r="D203" s="188">
        <v>0</v>
      </c>
      <c r="E203" s="188">
        <v>2</v>
      </c>
      <c r="F203" s="188">
        <v>0</v>
      </c>
      <c r="G203" s="188">
        <v>4959.7030637509106</v>
      </c>
      <c r="H203" s="188">
        <v>4918.3751797398727</v>
      </c>
      <c r="I203" s="188">
        <v>4393.8925677203661</v>
      </c>
      <c r="J203" s="201">
        <v>0.94746467627461617</v>
      </c>
      <c r="K203" s="192">
        <v>0</v>
      </c>
      <c r="L203" s="188">
        <v>0</v>
      </c>
      <c r="M203" s="188">
        <v>2</v>
      </c>
      <c r="N203" s="188">
        <v>0</v>
      </c>
      <c r="O203" s="188">
        <v>4959.7030637509106</v>
      </c>
      <c r="P203" s="188">
        <v>4918.3751797398727</v>
      </c>
      <c r="Q203" s="188">
        <v>4393.8925677203661</v>
      </c>
      <c r="R203" s="201">
        <v>0.94746467627461617</v>
      </c>
    </row>
    <row r="204" spans="2:18" x14ac:dyDescent="0.2">
      <c r="B204" s="195">
        <v>201</v>
      </c>
      <c r="C204" s="192">
        <v>0</v>
      </c>
      <c r="D204" s="188">
        <v>0</v>
      </c>
      <c r="E204" s="188">
        <v>2</v>
      </c>
      <c r="F204" s="188">
        <v>1</v>
      </c>
      <c r="G204" s="188">
        <v>5481.4415902040855</v>
      </c>
      <c r="H204" s="188">
        <v>2808.4560355809654</v>
      </c>
      <c r="I204" s="188">
        <v>8345.3487562106657</v>
      </c>
      <c r="J204" s="201">
        <v>0.84146561665577135</v>
      </c>
      <c r="K204" s="192">
        <v>0</v>
      </c>
      <c r="L204" s="188">
        <v>0</v>
      </c>
      <c r="M204" s="188">
        <v>2</v>
      </c>
      <c r="N204" s="188">
        <v>1</v>
      </c>
      <c r="O204" s="188">
        <v>5481.4415902040855</v>
      </c>
      <c r="P204" s="188">
        <v>2808.4560355809654</v>
      </c>
      <c r="Q204" s="188">
        <v>8345.3487562106657</v>
      </c>
      <c r="R204" s="201">
        <v>0.84146561665577135</v>
      </c>
    </row>
    <row r="205" spans="2:18" x14ac:dyDescent="0.2">
      <c r="B205" s="195">
        <v>202</v>
      </c>
      <c r="C205" s="192">
        <v>0</v>
      </c>
      <c r="D205" s="188">
        <v>0</v>
      </c>
      <c r="E205" s="188">
        <v>4</v>
      </c>
      <c r="F205" s="188">
        <v>1</v>
      </c>
      <c r="G205" s="188">
        <v>7257.3480179750604</v>
      </c>
      <c r="H205" s="188">
        <v>3778.2679953440838</v>
      </c>
      <c r="I205" s="188">
        <v>3487.1109819240564</v>
      </c>
      <c r="J205" s="201">
        <v>0.8493740668129286</v>
      </c>
      <c r="K205" s="192">
        <v>0</v>
      </c>
      <c r="L205" s="188">
        <v>0</v>
      </c>
      <c r="M205" s="188">
        <v>4</v>
      </c>
      <c r="N205" s="188">
        <v>1</v>
      </c>
      <c r="O205" s="188">
        <v>7257.3480179750604</v>
      </c>
      <c r="P205" s="188">
        <v>3778.2679953440838</v>
      </c>
      <c r="Q205" s="188">
        <v>3487.1109819240564</v>
      </c>
      <c r="R205" s="201">
        <v>0.8493740668129286</v>
      </c>
    </row>
    <row r="206" spans="2:18" x14ac:dyDescent="0.2">
      <c r="B206" s="195">
        <v>203</v>
      </c>
      <c r="C206" s="192">
        <v>0</v>
      </c>
      <c r="D206" s="188">
        <v>0</v>
      </c>
      <c r="E206" s="188">
        <v>3</v>
      </c>
      <c r="F206" s="188">
        <v>0</v>
      </c>
      <c r="G206" s="188">
        <v>5098.2708837530308</v>
      </c>
      <c r="H206" s="188">
        <v>2931.7233605413494</v>
      </c>
      <c r="I206" s="188">
        <v>3466.6090028192293</v>
      </c>
      <c r="J206" s="201">
        <v>0.70695973429308812</v>
      </c>
      <c r="K206" s="192">
        <v>0</v>
      </c>
      <c r="L206" s="188">
        <v>0</v>
      </c>
      <c r="M206" s="188">
        <v>3</v>
      </c>
      <c r="N206" s="188">
        <v>0</v>
      </c>
      <c r="O206" s="188">
        <v>5098.2708837530308</v>
      </c>
      <c r="P206" s="188">
        <v>2931.7233605413494</v>
      </c>
      <c r="Q206" s="188">
        <v>3466.6090028192293</v>
      </c>
      <c r="R206" s="201">
        <v>0.70695973429308812</v>
      </c>
    </row>
    <row r="207" spans="2:18" x14ac:dyDescent="0.2">
      <c r="B207" s="195">
        <v>204</v>
      </c>
      <c r="C207" s="192">
        <v>0</v>
      </c>
      <c r="D207" s="188">
        <v>0</v>
      </c>
      <c r="E207" s="188">
        <v>2</v>
      </c>
      <c r="F207" s="188">
        <v>1</v>
      </c>
      <c r="G207" s="188">
        <v>8947.4213065020376</v>
      </c>
      <c r="H207" s="188">
        <v>2573.9750666199939</v>
      </c>
      <c r="I207" s="188">
        <v>2934.6827811236853</v>
      </c>
      <c r="J207" s="201">
        <v>0.9619670713774453</v>
      </c>
      <c r="K207" s="192">
        <v>0</v>
      </c>
      <c r="L207" s="188">
        <v>0</v>
      </c>
      <c r="M207" s="188">
        <v>2</v>
      </c>
      <c r="N207" s="188">
        <v>1</v>
      </c>
      <c r="O207" s="188">
        <v>8947.4213065020376</v>
      </c>
      <c r="P207" s="188">
        <v>2573.9750666199939</v>
      </c>
      <c r="Q207" s="188">
        <v>2934.6827811236853</v>
      </c>
      <c r="R207" s="201">
        <v>0.9619670713774453</v>
      </c>
    </row>
    <row r="208" spans="2:18" x14ac:dyDescent="0.2">
      <c r="B208" s="195">
        <v>205</v>
      </c>
      <c r="C208" s="192">
        <v>0</v>
      </c>
      <c r="D208" s="188">
        <v>0</v>
      </c>
      <c r="E208" s="188">
        <v>3</v>
      </c>
      <c r="F208" s="188">
        <v>2</v>
      </c>
      <c r="G208" s="188">
        <v>2530.8718365118239</v>
      </c>
      <c r="H208" s="188">
        <v>7177.8392491320483</v>
      </c>
      <c r="I208" s="188">
        <v>1728.7490559474045</v>
      </c>
      <c r="J208" s="201">
        <v>0.96803457957999128</v>
      </c>
      <c r="K208" s="192">
        <v>0</v>
      </c>
      <c r="L208" s="188">
        <v>0</v>
      </c>
      <c r="M208" s="188">
        <v>3</v>
      </c>
      <c r="N208" s="188">
        <v>2</v>
      </c>
      <c r="O208" s="188">
        <v>2530.8718365118239</v>
      </c>
      <c r="P208" s="188">
        <v>7177.8392491320483</v>
      </c>
      <c r="Q208" s="188">
        <v>1728.7490559474045</v>
      </c>
      <c r="R208" s="201">
        <v>0.96803457957999128</v>
      </c>
    </row>
    <row r="209" spans="2:18" x14ac:dyDescent="0.2">
      <c r="B209" s="195">
        <v>206</v>
      </c>
      <c r="C209" s="192">
        <v>0</v>
      </c>
      <c r="D209" s="188">
        <v>0</v>
      </c>
      <c r="E209" s="188">
        <v>1</v>
      </c>
      <c r="F209" s="188">
        <v>2</v>
      </c>
      <c r="G209" s="188">
        <v>7116.2308183755267</v>
      </c>
      <c r="H209" s="188">
        <v>4852.0503815957854</v>
      </c>
      <c r="I209" s="188">
        <v>4346.9030977481189</v>
      </c>
      <c r="J209" s="201">
        <v>0.92319565193110742</v>
      </c>
      <c r="K209" s="192">
        <v>0</v>
      </c>
      <c r="L209" s="188">
        <v>0</v>
      </c>
      <c r="M209" s="188">
        <v>1</v>
      </c>
      <c r="N209" s="188">
        <v>2</v>
      </c>
      <c r="O209" s="188">
        <v>7116.2308183755267</v>
      </c>
      <c r="P209" s="188">
        <v>4852.0503815957854</v>
      </c>
      <c r="Q209" s="188">
        <v>4346.9030977481189</v>
      </c>
      <c r="R209" s="201">
        <v>0.92319565193110742</v>
      </c>
    </row>
    <row r="210" spans="2:18" x14ac:dyDescent="0.2">
      <c r="B210" s="195">
        <v>207</v>
      </c>
      <c r="C210" s="192">
        <v>0</v>
      </c>
      <c r="D210" s="188">
        <v>1</v>
      </c>
      <c r="E210" s="188">
        <v>3</v>
      </c>
      <c r="F210" s="188">
        <v>0</v>
      </c>
      <c r="G210" s="188">
        <v>3653.862722338331</v>
      </c>
      <c r="H210" s="188">
        <v>4080.2451132955116</v>
      </c>
      <c r="I210" s="188">
        <v>12175.936137504512</v>
      </c>
      <c r="J210" s="201">
        <v>0.9098071185199138</v>
      </c>
      <c r="K210" s="192">
        <v>0</v>
      </c>
      <c r="L210" s="188">
        <v>1</v>
      </c>
      <c r="M210" s="188">
        <v>3</v>
      </c>
      <c r="N210" s="188">
        <v>0</v>
      </c>
      <c r="O210" s="188">
        <v>3653.862722338331</v>
      </c>
      <c r="P210" s="188">
        <v>4080.2451132955116</v>
      </c>
      <c r="Q210" s="188">
        <v>12175.936137504512</v>
      </c>
      <c r="R210" s="201">
        <v>0.9098071185199138</v>
      </c>
    </row>
    <row r="211" spans="2:18" x14ac:dyDescent="0.2">
      <c r="B211" s="195">
        <v>208</v>
      </c>
      <c r="C211" s="192">
        <v>0</v>
      </c>
      <c r="D211" s="188">
        <v>0</v>
      </c>
      <c r="E211" s="188">
        <v>2</v>
      </c>
      <c r="F211" s="188">
        <v>0</v>
      </c>
      <c r="G211" s="188">
        <v>4740.4429699798184</v>
      </c>
      <c r="H211" s="188">
        <v>2659.4259524310201</v>
      </c>
      <c r="I211" s="188">
        <v>4080.6997411692796</v>
      </c>
      <c r="J211" s="201">
        <v>0.81436754497921471</v>
      </c>
      <c r="K211" s="192">
        <v>0</v>
      </c>
      <c r="L211" s="188">
        <v>0</v>
      </c>
      <c r="M211" s="188">
        <v>2</v>
      </c>
      <c r="N211" s="188">
        <v>0</v>
      </c>
      <c r="O211" s="188">
        <v>4740.4429699798184</v>
      </c>
      <c r="P211" s="188">
        <v>2659.4259524310201</v>
      </c>
      <c r="Q211" s="188">
        <v>4080.6997411692796</v>
      </c>
      <c r="R211" s="201">
        <v>0.81436754497921471</v>
      </c>
    </row>
    <row r="212" spans="2:18" x14ac:dyDescent="0.2">
      <c r="B212" s="195">
        <v>209</v>
      </c>
      <c r="C212" s="192">
        <v>0</v>
      </c>
      <c r="D212" s="188">
        <v>0</v>
      </c>
      <c r="E212" s="188">
        <v>0</v>
      </c>
      <c r="F212" s="188">
        <v>0</v>
      </c>
      <c r="G212" s="188">
        <v>6277.8275988013775</v>
      </c>
      <c r="H212" s="188">
        <v>6839.3479926893106</v>
      </c>
      <c r="I212" s="188">
        <v>6926.0631912844801</v>
      </c>
      <c r="J212" s="201">
        <v>0.87743051666401661</v>
      </c>
      <c r="K212" s="192">
        <v>0</v>
      </c>
      <c r="L212" s="188">
        <v>0</v>
      </c>
      <c r="M212" s="188">
        <v>0</v>
      </c>
      <c r="N212" s="188">
        <v>0</v>
      </c>
      <c r="O212" s="188">
        <v>6277.8275988013775</v>
      </c>
      <c r="P212" s="188">
        <v>6839.3479926893106</v>
      </c>
      <c r="Q212" s="188">
        <v>6926.0631912844801</v>
      </c>
      <c r="R212" s="201">
        <v>0.87743051666401661</v>
      </c>
    </row>
    <row r="213" spans="2:18" x14ac:dyDescent="0.2">
      <c r="B213" s="195">
        <v>210</v>
      </c>
      <c r="C213" s="192">
        <v>0</v>
      </c>
      <c r="D213" s="188">
        <v>0</v>
      </c>
      <c r="E213" s="188">
        <v>1</v>
      </c>
      <c r="F213" s="188">
        <v>0</v>
      </c>
      <c r="G213" s="188">
        <v>2540.4384808753521</v>
      </c>
      <c r="H213" s="188">
        <v>3508.5166670791345</v>
      </c>
      <c r="I213" s="188">
        <v>7344.2655107023738</v>
      </c>
      <c r="J213" s="201">
        <v>0.84119321486002108</v>
      </c>
      <c r="K213" s="192">
        <v>0</v>
      </c>
      <c r="L213" s="188">
        <v>0</v>
      </c>
      <c r="M213" s="188">
        <v>1</v>
      </c>
      <c r="N213" s="188">
        <v>0</v>
      </c>
      <c r="O213" s="188">
        <v>2540.4384808753521</v>
      </c>
      <c r="P213" s="188">
        <v>3508.5166670791345</v>
      </c>
      <c r="Q213" s="188">
        <v>7344.2655107023738</v>
      </c>
      <c r="R213" s="201">
        <v>0.84119321486002108</v>
      </c>
    </row>
    <row r="214" spans="2:18" x14ac:dyDescent="0.2">
      <c r="B214" s="195">
        <v>211</v>
      </c>
      <c r="C214" s="192">
        <v>0</v>
      </c>
      <c r="D214" s="188">
        <v>0</v>
      </c>
      <c r="E214" s="188">
        <v>0</v>
      </c>
      <c r="F214" s="188">
        <v>2</v>
      </c>
      <c r="G214" s="188">
        <v>4908.0206851609801</v>
      </c>
      <c r="H214" s="188">
        <v>3539.2812740650365</v>
      </c>
      <c r="I214" s="188">
        <v>6890.8144844689277</v>
      </c>
      <c r="J214" s="201">
        <v>0.9561301665572346</v>
      </c>
      <c r="K214" s="192">
        <v>0</v>
      </c>
      <c r="L214" s="188">
        <v>0</v>
      </c>
      <c r="M214" s="188">
        <v>0</v>
      </c>
      <c r="N214" s="188">
        <v>2</v>
      </c>
      <c r="O214" s="188">
        <v>4908.0206851609801</v>
      </c>
      <c r="P214" s="188">
        <v>3539.2812740650365</v>
      </c>
      <c r="Q214" s="188">
        <v>6890.8144844689277</v>
      </c>
      <c r="R214" s="201">
        <v>0.9561301665572346</v>
      </c>
    </row>
    <row r="215" spans="2:18" x14ac:dyDescent="0.2">
      <c r="B215" s="195">
        <v>212</v>
      </c>
      <c r="C215" s="192">
        <v>0</v>
      </c>
      <c r="D215" s="188">
        <v>0</v>
      </c>
      <c r="E215" s="188">
        <v>0</v>
      </c>
      <c r="F215" s="188">
        <v>3</v>
      </c>
      <c r="G215" s="188">
        <v>6955.9165738133333</v>
      </c>
      <c r="H215" s="188">
        <v>4244.9330745756788</v>
      </c>
      <c r="I215" s="188">
        <v>14398.531687348288</v>
      </c>
      <c r="J215" s="201">
        <v>0.87522656127117715</v>
      </c>
      <c r="K215" s="192">
        <v>0</v>
      </c>
      <c r="L215" s="188">
        <v>0</v>
      </c>
      <c r="M215" s="188">
        <v>0</v>
      </c>
      <c r="N215" s="188">
        <v>3</v>
      </c>
      <c r="O215" s="188">
        <v>6955.9165738133333</v>
      </c>
      <c r="P215" s="188">
        <v>4244.9330745756788</v>
      </c>
      <c r="Q215" s="188">
        <v>14398.531687348288</v>
      </c>
      <c r="R215" s="201">
        <v>0.87522656127117715</v>
      </c>
    </row>
    <row r="216" spans="2:18" x14ac:dyDescent="0.2">
      <c r="B216" s="195">
        <v>213</v>
      </c>
      <c r="C216" s="192">
        <v>0</v>
      </c>
      <c r="D216" s="188">
        <v>0</v>
      </c>
      <c r="E216" s="188">
        <v>3</v>
      </c>
      <c r="F216" s="188">
        <v>1</v>
      </c>
      <c r="G216" s="188">
        <v>4979.4742602268052</v>
      </c>
      <c r="H216" s="188">
        <v>4264.3130842192422</v>
      </c>
      <c r="I216" s="188">
        <v>2381.0964256068264</v>
      </c>
      <c r="J216" s="201">
        <v>0.90707735724054606</v>
      </c>
      <c r="K216" s="192">
        <v>0</v>
      </c>
      <c r="L216" s="188">
        <v>0</v>
      </c>
      <c r="M216" s="188">
        <v>3</v>
      </c>
      <c r="N216" s="188">
        <v>1</v>
      </c>
      <c r="O216" s="188">
        <v>4979.4742602268052</v>
      </c>
      <c r="P216" s="188">
        <v>4264.3130842192422</v>
      </c>
      <c r="Q216" s="188">
        <v>2381.0964256068264</v>
      </c>
      <c r="R216" s="201">
        <v>0.90707735724054606</v>
      </c>
    </row>
    <row r="217" spans="2:18" x14ac:dyDescent="0.2">
      <c r="B217" s="195">
        <v>214</v>
      </c>
      <c r="C217" s="192">
        <v>0</v>
      </c>
      <c r="D217" s="188">
        <v>0</v>
      </c>
      <c r="E217" s="188">
        <v>2</v>
      </c>
      <c r="F217" s="188">
        <v>1</v>
      </c>
      <c r="G217" s="188">
        <v>2891.1169191915233</v>
      </c>
      <c r="H217" s="188">
        <v>1612.0740528906515</v>
      </c>
      <c r="I217" s="188">
        <v>9184.2800913604515</v>
      </c>
      <c r="J217" s="201">
        <v>0.91680539298479902</v>
      </c>
      <c r="K217" s="192">
        <v>0</v>
      </c>
      <c r="L217" s="188">
        <v>0</v>
      </c>
      <c r="M217" s="188">
        <v>2</v>
      </c>
      <c r="N217" s="188">
        <v>1</v>
      </c>
      <c r="O217" s="188">
        <v>2891.1169191915233</v>
      </c>
      <c r="P217" s="188">
        <v>1612.0740528906515</v>
      </c>
      <c r="Q217" s="188">
        <v>9184.2800913604515</v>
      </c>
      <c r="R217" s="201">
        <v>0.91680539298479902</v>
      </c>
    </row>
    <row r="218" spans="2:18" x14ac:dyDescent="0.2">
      <c r="B218" s="195">
        <v>215</v>
      </c>
      <c r="C218" s="192">
        <v>0</v>
      </c>
      <c r="D218" s="188">
        <v>0</v>
      </c>
      <c r="E218" s="188">
        <v>3</v>
      </c>
      <c r="F218" s="188">
        <v>4</v>
      </c>
      <c r="G218" s="188">
        <v>4897.6648935210869</v>
      </c>
      <c r="H218" s="188">
        <v>4682.8411047612381</v>
      </c>
      <c r="I218" s="188">
        <v>9611.154517150555</v>
      </c>
      <c r="J218" s="201">
        <v>0.81979667987203342</v>
      </c>
      <c r="K218" s="192">
        <v>0</v>
      </c>
      <c r="L218" s="188">
        <v>0</v>
      </c>
      <c r="M218" s="188">
        <v>3</v>
      </c>
      <c r="N218" s="188">
        <v>4</v>
      </c>
      <c r="O218" s="188">
        <v>4897.6648935210869</v>
      </c>
      <c r="P218" s="188">
        <v>4682.8411047612381</v>
      </c>
      <c r="Q218" s="188">
        <v>9611.154517150555</v>
      </c>
      <c r="R218" s="201">
        <v>0.81979667987203342</v>
      </c>
    </row>
    <row r="219" spans="2:18" x14ac:dyDescent="0.2">
      <c r="B219" s="195">
        <v>216</v>
      </c>
      <c r="C219" s="192">
        <v>0</v>
      </c>
      <c r="D219" s="188">
        <v>0</v>
      </c>
      <c r="E219" s="188">
        <v>0</v>
      </c>
      <c r="F219" s="188">
        <v>0</v>
      </c>
      <c r="G219" s="188">
        <v>5343.8710277880864</v>
      </c>
      <c r="H219" s="188">
        <v>3619.9540833082838</v>
      </c>
      <c r="I219" s="188">
        <v>3563.3596341226698</v>
      </c>
      <c r="J219" s="201">
        <v>0.88613141821781838</v>
      </c>
      <c r="K219" s="192">
        <v>0</v>
      </c>
      <c r="L219" s="188">
        <v>0</v>
      </c>
      <c r="M219" s="188">
        <v>0</v>
      </c>
      <c r="N219" s="188">
        <v>0</v>
      </c>
      <c r="O219" s="188">
        <v>5343.8710277880864</v>
      </c>
      <c r="P219" s="188">
        <v>3619.9540833082838</v>
      </c>
      <c r="Q219" s="188">
        <v>3563.3596341226698</v>
      </c>
      <c r="R219" s="201">
        <v>0.88613141821781838</v>
      </c>
    </row>
    <row r="220" spans="2:18" x14ac:dyDescent="0.2">
      <c r="B220" s="195">
        <v>217</v>
      </c>
      <c r="C220" s="192">
        <v>0</v>
      </c>
      <c r="D220" s="188">
        <v>0</v>
      </c>
      <c r="E220" s="188">
        <v>1</v>
      </c>
      <c r="F220" s="188">
        <v>0</v>
      </c>
      <c r="G220" s="188">
        <v>5767.5033586269137</v>
      </c>
      <c r="H220" s="188">
        <v>4022.6192291750476</v>
      </c>
      <c r="I220" s="188">
        <v>7503.3957828272696</v>
      </c>
      <c r="J220" s="201">
        <v>0.92540312667958147</v>
      </c>
      <c r="K220" s="192">
        <v>0</v>
      </c>
      <c r="L220" s="188">
        <v>0</v>
      </c>
      <c r="M220" s="188">
        <v>1</v>
      </c>
      <c r="N220" s="188">
        <v>0</v>
      </c>
      <c r="O220" s="188">
        <v>5767.5033586269137</v>
      </c>
      <c r="P220" s="188">
        <v>4022.6192291750476</v>
      </c>
      <c r="Q220" s="188">
        <v>7503.3957828272696</v>
      </c>
      <c r="R220" s="201">
        <v>0.92540312667958147</v>
      </c>
    </row>
    <row r="221" spans="2:18" x14ac:dyDescent="0.2">
      <c r="B221" s="195">
        <v>218</v>
      </c>
      <c r="C221" s="192">
        <v>1</v>
      </c>
      <c r="D221" s="188">
        <v>0</v>
      </c>
      <c r="E221" s="188">
        <v>1</v>
      </c>
      <c r="F221" s="188">
        <v>2</v>
      </c>
      <c r="G221" s="188">
        <v>6587.8201171685969</v>
      </c>
      <c r="H221" s="188">
        <v>5918.9262741310786</v>
      </c>
      <c r="I221" s="188">
        <v>5738.5280049845069</v>
      </c>
      <c r="J221" s="201">
        <v>0.83689553544064166</v>
      </c>
      <c r="K221" s="192">
        <v>1</v>
      </c>
      <c r="L221" s="188">
        <v>0</v>
      </c>
      <c r="M221" s="188">
        <v>1</v>
      </c>
      <c r="N221" s="188">
        <v>2</v>
      </c>
      <c r="O221" s="188">
        <v>6587.8201171685969</v>
      </c>
      <c r="P221" s="188">
        <v>5918.9262741310786</v>
      </c>
      <c r="Q221" s="188">
        <v>5738.5280049845069</v>
      </c>
      <c r="R221" s="201">
        <v>0.83689553544064166</v>
      </c>
    </row>
    <row r="222" spans="2:18" x14ac:dyDescent="0.2">
      <c r="B222" s="195">
        <v>219</v>
      </c>
      <c r="C222" s="192">
        <v>0</v>
      </c>
      <c r="D222" s="188">
        <v>0</v>
      </c>
      <c r="E222" s="188">
        <v>2</v>
      </c>
      <c r="F222" s="188">
        <v>1</v>
      </c>
      <c r="G222" s="188">
        <v>6305.7829968091473</v>
      </c>
      <c r="H222" s="188">
        <v>4469.3397093536714</v>
      </c>
      <c r="I222" s="188">
        <v>2430.1458722423658</v>
      </c>
      <c r="J222" s="201">
        <v>0.9596610229564424</v>
      </c>
      <c r="K222" s="192">
        <v>0</v>
      </c>
      <c r="L222" s="188">
        <v>0</v>
      </c>
      <c r="M222" s="188">
        <v>2</v>
      </c>
      <c r="N222" s="188">
        <v>1</v>
      </c>
      <c r="O222" s="188">
        <v>6305.7829968091473</v>
      </c>
      <c r="P222" s="188">
        <v>4469.3397093536714</v>
      </c>
      <c r="Q222" s="188">
        <v>2430.1458722423658</v>
      </c>
      <c r="R222" s="201">
        <v>0.9596610229564424</v>
      </c>
    </row>
    <row r="223" spans="2:18" x14ac:dyDescent="0.2">
      <c r="B223" s="195">
        <v>220</v>
      </c>
      <c r="C223" s="192">
        <v>0</v>
      </c>
      <c r="D223" s="188">
        <v>0</v>
      </c>
      <c r="E223" s="188">
        <v>3</v>
      </c>
      <c r="F223" s="188">
        <v>1</v>
      </c>
      <c r="G223" s="188">
        <v>5914.8619987532447</v>
      </c>
      <c r="H223" s="188">
        <v>3557.5917444441579</v>
      </c>
      <c r="I223" s="188">
        <v>11385.713632379227</v>
      </c>
      <c r="J223" s="201">
        <v>0.93523682885668613</v>
      </c>
      <c r="K223" s="192">
        <v>0</v>
      </c>
      <c r="L223" s="188">
        <v>0</v>
      </c>
      <c r="M223" s="188">
        <v>3</v>
      </c>
      <c r="N223" s="188">
        <v>1</v>
      </c>
      <c r="O223" s="188">
        <v>5914.8619987532447</v>
      </c>
      <c r="P223" s="188">
        <v>3557.5917444441579</v>
      </c>
      <c r="Q223" s="188">
        <v>11385.713632379227</v>
      </c>
      <c r="R223" s="201">
        <v>0.93523682885668613</v>
      </c>
    </row>
    <row r="224" spans="2:18" x14ac:dyDescent="0.2">
      <c r="B224" s="195">
        <v>221</v>
      </c>
      <c r="C224" s="192">
        <v>1</v>
      </c>
      <c r="D224" s="188">
        <v>0</v>
      </c>
      <c r="E224" s="188">
        <v>4</v>
      </c>
      <c r="F224" s="188">
        <v>2</v>
      </c>
      <c r="G224" s="188">
        <v>3540.1831128958293</v>
      </c>
      <c r="H224" s="188">
        <v>2773.8920990594311</v>
      </c>
      <c r="I224" s="188">
        <v>5762.8039268340517</v>
      </c>
      <c r="J224" s="201">
        <v>0.82804194145143217</v>
      </c>
      <c r="K224" s="192">
        <v>1</v>
      </c>
      <c r="L224" s="188">
        <v>0</v>
      </c>
      <c r="M224" s="188">
        <v>4</v>
      </c>
      <c r="N224" s="188">
        <v>2</v>
      </c>
      <c r="O224" s="188">
        <v>3540.1831128958293</v>
      </c>
      <c r="P224" s="188">
        <v>2773.8920990594311</v>
      </c>
      <c r="Q224" s="188">
        <v>5762.8039268340517</v>
      </c>
      <c r="R224" s="201">
        <v>0.82804194145143217</v>
      </c>
    </row>
    <row r="225" spans="2:18" x14ac:dyDescent="0.2">
      <c r="B225" s="195">
        <v>222</v>
      </c>
      <c r="C225" s="192">
        <v>0</v>
      </c>
      <c r="D225" s="188">
        <v>0</v>
      </c>
      <c r="E225" s="188">
        <v>2</v>
      </c>
      <c r="F225" s="188">
        <v>0</v>
      </c>
      <c r="G225" s="188">
        <v>5588.8912227999999</v>
      </c>
      <c r="H225" s="188">
        <v>746.20568964123675</v>
      </c>
      <c r="I225" s="188">
        <v>4633.1477451592282</v>
      </c>
      <c r="J225" s="201">
        <v>0.87875829707932607</v>
      </c>
      <c r="K225" s="192">
        <v>0</v>
      </c>
      <c r="L225" s="188">
        <v>0</v>
      </c>
      <c r="M225" s="188">
        <v>2</v>
      </c>
      <c r="N225" s="188">
        <v>0</v>
      </c>
      <c r="O225" s="188">
        <v>5588.8912227999999</v>
      </c>
      <c r="P225" s="188">
        <v>746.20568964123675</v>
      </c>
      <c r="Q225" s="188">
        <v>4633.1477451592282</v>
      </c>
      <c r="R225" s="201">
        <v>0.87875829707932607</v>
      </c>
    </row>
    <row r="226" spans="2:18" x14ac:dyDescent="0.2">
      <c r="B226" s="195">
        <v>223</v>
      </c>
      <c r="C226" s="192">
        <v>0</v>
      </c>
      <c r="D226" s="188">
        <v>0</v>
      </c>
      <c r="E226" s="188">
        <v>1</v>
      </c>
      <c r="F226" s="188">
        <v>1</v>
      </c>
      <c r="G226" s="188">
        <v>5125.197090247384</v>
      </c>
      <c r="H226" s="188">
        <v>7585.5717952321311</v>
      </c>
      <c r="I226" s="188">
        <v>2968.5189137405191</v>
      </c>
      <c r="J226" s="201">
        <v>0.97834341239047884</v>
      </c>
      <c r="K226" s="192">
        <v>0</v>
      </c>
      <c r="L226" s="188">
        <v>0</v>
      </c>
      <c r="M226" s="188">
        <v>1</v>
      </c>
      <c r="N226" s="188">
        <v>1</v>
      </c>
      <c r="O226" s="188">
        <v>5125.197090247384</v>
      </c>
      <c r="P226" s="188">
        <v>7585.5717952321311</v>
      </c>
      <c r="Q226" s="188">
        <v>2968.5189137405191</v>
      </c>
      <c r="R226" s="201">
        <v>0.97834341239047884</v>
      </c>
    </row>
    <row r="227" spans="2:18" x14ac:dyDescent="0.2">
      <c r="B227" s="195">
        <v>224</v>
      </c>
      <c r="C227" s="192">
        <v>0</v>
      </c>
      <c r="D227" s="188">
        <v>0</v>
      </c>
      <c r="E227" s="188">
        <v>3</v>
      </c>
      <c r="F227" s="188">
        <v>0</v>
      </c>
      <c r="G227" s="188">
        <v>7340.3368946040446</v>
      </c>
      <c r="H227" s="188">
        <v>3860.8359980151358</v>
      </c>
      <c r="I227" s="188">
        <v>3178.031296092001</v>
      </c>
      <c r="J227" s="201">
        <v>0.85408040290984322</v>
      </c>
      <c r="K227" s="192">
        <v>0</v>
      </c>
      <c r="L227" s="188">
        <v>0</v>
      </c>
      <c r="M227" s="188">
        <v>3</v>
      </c>
      <c r="N227" s="188">
        <v>0</v>
      </c>
      <c r="O227" s="188">
        <v>7340.3368946040446</v>
      </c>
      <c r="P227" s="188">
        <v>3860.8359980151358</v>
      </c>
      <c r="Q227" s="188">
        <v>3178.031296092001</v>
      </c>
      <c r="R227" s="201">
        <v>0.85408040290984322</v>
      </c>
    </row>
    <row r="228" spans="2:18" x14ac:dyDescent="0.2">
      <c r="B228" s="195">
        <v>225</v>
      </c>
      <c r="C228" s="192">
        <v>0</v>
      </c>
      <c r="D228" s="188">
        <v>0</v>
      </c>
      <c r="E228" s="188">
        <v>1</v>
      </c>
      <c r="F228" s="188">
        <v>0</v>
      </c>
      <c r="G228" s="188">
        <v>7247.6143681988424</v>
      </c>
      <c r="H228" s="188">
        <v>7467.7394528926161</v>
      </c>
      <c r="I228" s="188">
        <v>4655.5427766291032</v>
      </c>
      <c r="J228" s="201">
        <v>0.90541899292082006</v>
      </c>
      <c r="K228" s="192">
        <v>0</v>
      </c>
      <c r="L228" s="188">
        <v>0</v>
      </c>
      <c r="M228" s="188">
        <v>1</v>
      </c>
      <c r="N228" s="188">
        <v>0</v>
      </c>
      <c r="O228" s="188">
        <v>7247.6143681988424</v>
      </c>
      <c r="P228" s="188">
        <v>7467.7394528926161</v>
      </c>
      <c r="Q228" s="188">
        <v>4655.5427766291032</v>
      </c>
      <c r="R228" s="201">
        <v>0.90541899292082006</v>
      </c>
    </row>
    <row r="229" spans="2:18" x14ac:dyDescent="0.2">
      <c r="B229" s="195">
        <v>226</v>
      </c>
      <c r="C229" s="192">
        <v>0</v>
      </c>
      <c r="D229" s="188">
        <v>0</v>
      </c>
      <c r="E229" s="188">
        <v>5</v>
      </c>
      <c r="F229" s="188">
        <v>0</v>
      </c>
      <c r="G229" s="188">
        <v>3081.4994035450954</v>
      </c>
      <c r="H229" s="188">
        <v>2751.4771128103107</v>
      </c>
      <c r="I229" s="188">
        <v>8183.0980309079259</v>
      </c>
      <c r="J229" s="201">
        <v>0.87052822507185279</v>
      </c>
      <c r="K229" s="192">
        <v>0</v>
      </c>
      <c r="L229" s="188">
        <v>0</v>
      </c>
      <c r="M229" s="188">
        <v>5</v>
      </c>
      <c r="N229" s="188">
        <v>0</v>
      </c>
      <c r="O229" s="188">
        <v>3081.4994035450954</v>
      </c>
      <c r="P229" s="188">
        <v>2751.4771128103107</v>
      </c>
      <c r="Q229" s="188">
        <v>8183.0980309079259</v>
      </c>
      <c r="R229" s="201">
        <v>0.87052822507185279</v>
      </c>
    </row>
    <row r="230" spans="2:18" x14ac:dyDescent="0.2">
      <c r="B230" s="195">
        <v>227</v>
      </c>
      <c r="C230" s="192">
        <v>0</v>
      </c>
      <c r="D230" s="188">
        <v>0</v>
      </c>
      <c r="E230" s="188">
        <v>3</v>
      </c>
      <c r="F230" s="188">
        <v>3</v>
      </c>
      <c r="G230" s="188">
        <v>8253.0283463125452</v>
      </c>
      <c r="H230" s="188">
        <v>2206.07197307365</v>
      </c>
      <c r="I230" s="188">
        <v>8459.9831861223065</v>
      </c>
      <c r="J230" s="201">
        <v>0.92693626028189213</v>
      </c>
      <c r="K230" s="192">
        <v>0</v>
      </c>
      <c r="L230" s="188">
        <v>0</v>
      </c>
      <c r="M230" s="188">
        <v>3</v>
      </c>
      <c r="N230" s="188">
        <v>3</v>
      </c>
      <c r="O230" s="188">
        <v>8253.0283463125452</v>
      </c>
      <c r="P230" s="188">
        <v>2206.07197307365</v>
      </c>
      <c r="Q230" s="188">
        <v>8459.9831861223065</v>
      </c>
      <c r="R230" s="201">
        <v>0.92693626028189213</v>
      </c>
    </row>
    <row r="231" spans="2:18" x14ac:dyDescent="0.2">
      <c r="B231" s="195">
        <v>228</v>
      </c>
      <c r="C231" s="192">
        <v>0</v>
      </c>
      <c r="D231" s="188">
        <v>0</v>
      </c>
      <c r="E231" s="188">
        <v>2</v>
      </c>
      <c r="F231" s="188">
        <v>0</v>
      </c>
      <c r="G231" s="188">
        <v>3981.0736508333575</v>
      </c>
      <c r="H231" s="188">
        <v>7383.0524141156975</v>
      </c>
      <c r="I231" s="188">
        <v>3288.0605533865855</v>
      </c>
      <c r="J231" s="201">
        <v>0.94112394496158247</v>
      </c>
      <c r="K231" s="192">
        <v>0</v>
      </c>
      <c r="L231" s="188">
        <v>0</v>
      </c>
      <c r="M231" s="188">
        <v>2</v>
      </c>
      <c r="N231" s="188">
        <v>0</v>
      </c>
      <c r="O231" s="188">
        <v>3981.0736508333575</v>
      </c>
      <c r="P231" s="188">
        <v>7383.0524141156975</v>
      </c>
      <c r="Q231" s="188">
        <v>3288.0605533865855</v>
      </c>
      <c r="R231" s="201">
        <v>0.94112394496158247</v>
      </c>
    </row>
    <row r="232" spans="2:18" x14ac:dyDescent="0.2">
      <c r="B232" s="195">
        <v>229</v>
      </c>
      <c r="C232" s="192">
        <v>0</v>
      </c>
      <c r="D232" s="188">
        <v>0</v>
      </c>
      <c r="E232" s="188">
        <v>0</v>
      </c>
      <c r="F232" s="188">
        <v>0</v>
      </c>
      <c r="G232" s="188">
        <v>6430.2786184593097</v>
      </c>
      <c r="H232" s="188">
        <v>3348.022229977611</v>
      </c>
      <c r="I232" s="188">
        <v>9900.5322770138682</v>
      </c>
      <c r="J232" s="201">
        <v>0.91948808156424655</v>
      </c>
      <c r="K232" s="192">
        <v>0</v>
      </c>
      <c r="L232" s="188">
        <v>0</v>
      </c>
      <c r="M232" s="188">
        <v>0</v>
      </c>
      <c r="N232" s="188">
        <v>0</v>
      </c>
      <c r="O232" s="188">
        <v>6430.2786184593097</v>
      </c>
      <c r="P232" s="188">
        <v>3348.022229977611</v>
      </c>
      <c r="Q232" s="188">
        <v>9900.5322770138682</v>
      </c>
      <c r="R232" s="201">
        <v>0.91948808156424655</v>
      </c>
    </row>
    <row r="233" spans="2:18" x14ac:dyDescent="0.2">
      <c r="B233" s="195">
        <v>230</v>
      </c>
      <c r="C233" s="192">
        <v>0</v>
      </c>
      <c r="D233" s="188">
        <v>0</v>
      </c>
      <c r="E233" s="188">
        <v>3</v>
      </c>
      <c r="F233" s="188">
        <v>0</v>
      </c>
      <c r="G233" s="188">
        <v>7559.5162726414237</v>
      </c>
      <c r="H233" s="188">
        <v>2996.8622577475448</v>
      </c>
      <c r="I233" s="188">
        <v>7128.5672304485315</v>
      </c>
      <c r="J233" s="201">
        <v>0.94242695595406634</v>
      </c>
      <c r="K233" s="192">
        <v>0</v>
      </c>
      <c r="L233" s="188">
        <v>0</v>
      </c>
      <c r="M233" s="188">
        <v>3</v>
      </c>
      <c r="N233" s="188">
        <v>0</v>
      </c>
      <c r="O233" s="188">
        <v>7559.5162726414237</v>
      </c>
      <c r="P233" s="188">
        <v>2996.8622577475448</v>
      </c>
      <c r="Q233" s="188">
        <v>7128.5672304485315</v>
      </c>
      <c r="R233" s="201">
        <v>0.94242695595406634</v>
      </c>
    </row>
    <row r="234" spans="2:18" x14ac:dyDescent="0.2">
      <c r="B234" s="195">
        <v>231</v>
      </c>
      <c r="C234" s="192">
        <v>0</v>
      </c>
      <c r="D234" s="188">
        <v>0</v>
      </c>
      <c r="E234" s="188">
        <v>1</v>
      </c>
      <c r="F234" s="188">
        <v>0</v>
      </c>
      <c r="G234" s="188">
        <v>7007.2215348616655</v>
      </c>
      <c r="H234" s="188">
        <v>2758.9538985158874</v>
      </c>
      <c r="I234" s="188">
        <v>3988.7295261984173</v>
      </c>
      <c r="J234" s="201">
        <v>0.88045326922515199</v>
      </c>
      <c r="K234" s="192">
        <v>0</v>
      </c>
      <c r="L234" s="188">
        <v>0</v>
      </c>
      <c r="M234" s="188">
        <v>1</v>
      </c>
      <c r="N234" s="188">
        <v>0</v>
      </c>
      <c r="O234" s="188">
        <v>7007.2215348616655</v>
      </c>
      <c r="P234" s="188">
        <v>2758.9538985158874</v>
      </c>
      <c r="Q234" s="188">
        <v>3988.7295261984173</v>
      </c>
      <c r="R234" s="201">
        <v>0.88045326922515199</v>
      </c>
    </row>
    <row r="235" spans="2:18" x14ac:dyDescent="0.2">
      <c r="B235" s="195">
        <v>232</v>
      </c>
      <c r="C235" s="192">
        <v>0</v>
      </c>
      <c r="D235" s="188">
        <v>0</v>
      </c>
      <c r="E235" s="188">
        <v>1</v>
      </c>
      <c r="F235" s="188">
        <v>3</v>
      </c>
      <c r="G235" s="188">
        <v>4722.1144086635932</v>
      </c>
      <c r="H235" s="188">
        <v>1793.5922914933533</v>
      </c>
      <c r="I235" s="188">
        <v>2779.704849389087</v>
      </c>
      <c r="J235" s="201">
        <v>0.9413703854587181</v>
      </c>
      <c r="K235" s="192">
        <v>0</v>
      </c>
      <c r="L235" s="188">
        <v>0</v>
      </c>
      <c r="M235" s="188">
        <v>1</v>
      </c>
      <c r="N235" s="188">
        <v>3</v>
      </c>
      <c r="O235" s="188">
        <v>4722.1144086635932</v>
      </c>
      <c r="P235" s="188">
        <v>1793.5922914933533</v>
      </c>
      <c r="Q235" s="188">
        <v>2779.704849389087</v>
      </c>
      <c r="R235" s="201">
        <v>0.9413703854587181</v>
      </c>
    </row>
    <row r="236" spans="2:18" x14ac:dyDescent="0.2">
      <c r="B236" s="195">
        <v>233</v>
      </c>
      <c r="C236" s="192">
        <v>0</v>
      </c>
      <c r="D236" s="188">
        <v>0</v>
      </c>
      <c r="E236" s="188">
        <v>1</v>
      </c>
      <c r="F236" s="188">
        <v>3</v>
      </c>
      <c r="G236" s="188">
        <v>4390.7154521788998</v>
      </c>
      <c r="H236" s="188">
        <v>3285.8622951856914</v>
      </c>
      <c r="I236" s="188">
        <v>5125.1684450590765</v>
      </c>
      <c r="J236" s="201">
        <v>0.83482003535482041</v>
      </c>
      <c r="K236" s="192">
        <v>0</v>
      </c>
      <c r="L236" s="188">
        <v>0</v>
      </c>
      <c r="M236" s="188">
        <v>1</v>
      </c>
      <c r="N236" s="188">
        <v>3</v>
      </c>
      <c r="O236" s="188">
        <v>4390.7154521788998</v>
      </c>
      <c r="P236" s="188">
        <v>3285.8622951856914</v>
      </c>
      <c r="Q236" s="188">
        <v>5125.1684450590765</v>
      </c>
      <c r="R236" s="201">
        <v>0.83482003535482041</v>
      </c>
    </row>
    <row r="237" spans="2:18" x14ac:dyDescent="0.2">
      <c r="B237" s="195">
        <v>234</v>
      </c>
      <c r="C237" s="192">
        <v>0</v>
      </c>
      <c r="D237" s="188">
        <v>0</v>
      </c>
      <c r="E237" s="188">
        <v>3</v>
      </c>
      <c r="F237" s="188">
        <v>0</v>
      </c>
      <c r="G237" s="188">
        <v>5825.9930535489566</v>
      </c>
      <c r="H237" s="188">
        <v>1731.790691257379</v>
      </c>
      <c r="I237" s="188">
        <v>7665.4258513354853</v>
      </c>
      <c r="J237" s="201">
        <v>0.86224969527812956</v>
      </c>
      <c r="K237" s="192">
        <v>0</v>
      </c>
      <c r="L237" s="188">
        <v>0</v>
      </c>
      <c r="M237" s="188">
        <v>3</v>
      </c>
      <c r="N237" s="188">
        <v>0</v>
      </c>
      <c r="O237" s="188">
        <v>5825.9930535489566</v>
      </c>
      <c r="P237" s="188">
        <v>1731.790691257379</v>
      </c>
      <c r="Q237" s="188">
        <v>7665.4258513354853</v>
      </c>
      <c r="R237" s="201">
        <v>0.86224969527812956</v>
      </c>
    </row>
    <row r="238" spans="2:18" x14ac:dyDescent="0.2">
      <c r="B238" s="195">
        <v>235</v>
      </c>
      <c r="C238" s="192">
        <v>0</v>
      </c>
      <c r="D238" s="188">
        <v>0</v>
      </c>
      <c r="E238" s="188">
        <v>0</v>
      </c>
      <c r="F238" s="188">
        <v>2</v>
      </c>
      <c r="G238" s="188">
        <v>3069.3638034026694</v>
      </c>
      <c r="H238" s="188">
        <v>2077.5662085930076</v>
      </c>
      <c r="I238" s="188">
        <v>7906.2092317932529</v>
      </c>
      <c r="J238" s="201">
        <v>0.81242371314613171</v>
      </c>
      <c r="K238" s="192">
        <v>0</v>
      </c>
      <c r="L238" s="188">
        <v>0</v>
      </c>
      <c r="M238" s="188">
        <v>0</v>
      </c>
      <c r="N238" s="188">
        <v>2</v>
      </c>
      <c r="O238" s="188">
        <v>3069.3638034026694</v>
      </c>
      <c r="P238" s="188">
        <v>2077.5662085930076</v>
      </c>
      <c r="Q238" s="188">
        <v>7906.2092317932529</v>
      </c>
      <c r="R238" s="201">
        <v>0.81242371314613171</v>
      </c>
    </row>
    <row r="239" spans="2:18" x14ac:dyDescent="0.2">
      <c r="B239" s="195">
        <v>236</v>
      </c>
      <c r="C239" s="192">
        <v>0</v>
      </c>
      <c r="D239" s="188">
        <v>0</v>
      </c>
      <c r="E239" s="188">
        <v>0</v>
      </c>
      <c r="F239" s="188">
        <v>2</v>
      </c>
      <c r="G239" s="188">
        <v>5384.0642342658784</v>
      </c>
      <c r="H239" s="188">
        <v>6091.8149319513768</v>
      </c>
      <c r="I239" s="188">
        <v>7567.9324186893136</v>
      </c>
      <c r="J239" s="201">
        <v>0.95209207352798519</v>
      </c>
      <c r="K239" s="192">
        <v>0</v>
      </c>
      <c r="L239" s="188">
        <v>0</v>
      </c>
      <c r="M239" s="188">
        <v>0</v>
      </c>
      <c r="N239" s="188">
        <v>2</v>
      </c>
      <c r="O239" s="188">
        <v>5384.0642342658784</v>
      </c>
      <c r="P239" s="188">
        <v>6091.8149319513768</v>
      </c>
      <c r="Q239" s="188">
        <v>7567.9324186893136</v>
      </c>
      <c r="R239" s="201">
        <v>0.95209207352798519</v>
      </c>
    </row>
    <row r="240" spans="2:18" x14ac:dyDescent="0.2">
      <c r="B240" s="195">
        <v>237</v>
      </c>
      <c r="C240" s="192">
        <v>0</v>
      </c>
      <c r="D240" s="188">
        <v>0</v>
      </c>
      <c r="E240" s="188">
        <v>0</v>
      </c>
      <c r="F240" s="188">
        <v>2</v>
      </c>
      <c r="G240" s="188">
        <v>5917.5180770512452</v>
      </c>
      <c r="H240" s="188">
        <v>4074.99723797353</v>
      </c>
      <c r="I240" s="188">
        <v>13678.424994811116</v>
      </c>
      <c r="J240" s="201">
        <v>0.96402047966272375</v>
      </c>
      <c r="K240" s="192">
        <v>0</v>
      </c>
      <c r="L240" s="188">
        <v>0</v>
      </c>
      <c r="M240" s="188">
        <v>0</v>
      </c>
      <c r="N240" s="188">
        <v>2</v>
      </c>
      <c r="O240" s="188">
        <v>5917.5180770512452</v>
      </c>
      <c r="P240" s="188">
        <v>4074.99723797353</v>
      </c>
      <c r="Q240" s="188">
        <v>13678.424994811116</v>
      </c>
      <c r="R240" s="201">
        <v>0.96402047966272375</v>
      </c>
    </row>
    <row r="241" spans="2:18" x14ac:dyDescent="0.2">
      <c r="B241" s="195">
        <v>238</v>
      </c>
      <c r="C241" s="192">
        <v>1</v>
      </c>
      <c r="D241" s="188">
        <v>0</v>
      </c>
      <c r="E241" s="188">
        <v>0</v>
      </c>
      <c r="F241" s="188">
        <v>1</v>
      </c>
      <c r="G241" s="188">
        <v>2698.3192960650922</v>
      </c>
      <c r="H241" s="188">
        <v>4744.8193498074634</v>
      </c>
      <c r="I241" s="188">
        <v>7216.0694104215936</v>
      </c>
      <c r="J241" s="201">
        <v>0.85903676250859318</v>
      </c>
      <c r="K241" s="192">
        <v>1</v>
      </c>
      <c r="L241" s="188">
        <v>0</v>
      </c>
      <c r="M241" s="188">
        <v>0</v>
      </c>
      <c r="N241" s="188">
        <v>1</v>
      </c>
      <c r="O241" s="188">
        <v>2698.3192960650922</v>
      </c>
      <c r="P241" s="188">
        <v>4744.8193498074634</v>
      </c>
      <c r="Q241" s="188">
        <v>7216.0694104215936</v>
      </c>
      <c r="R241" s="201">
        <v>0.85903676250859318</v>
      </c>
    </row>
    <row r="242" spans="2:18" x14ac:dyDescent="0.2">
      <c r="B242" s="195">
        <v>239</v>
      </c>
      <c r="C242" s="192">
        <v>0</v>
      </c>
      <c r="D242" s="188">
        <v>0</v>
      </c>
      <c r="E242" s="188">
        <v>1</v>
      </c>
      <c r="F242" s="188">
        <v>1</v>
      </c>
      <c r="G242" s="188">
        <v>3740.3950441669153</v>
      </c>
      <c r="H242" s="188">
        <v>5004.3124001385595</v>
      </c>
      <c r="I242" s="188">
        <v>4863.9235311414541</v>
      </c>
      <c r="J242" s="201">
        <v>0.92644633185469527</v>
      </c>
      <c r="K242" s="192">
        <v>0</v>
      </c>
      <c r="L242" s="188">
        <v>0</v>
      </c>
      <c r="M242" s="188">
        <v>1</v>
      </c>
      <c r="N242" s="188">
        <v>1</v>
      </c>
      <c r="O242" s="188">
        <v>3740.3950441669153</v>
      </c>
      <c r="P242" s="188">
        <v>5004.3124001385595</v>
      </c>
      <c r="Q242" s="188">
        <v>4863.9235311414541</v>
      </c>
      <c r="R242" s="201">
        <v>0.92644633185469527</v>
      </c>
    </row>
    <row r="243" spans="2:18" x14ac:dyDescent="0.2">
      <c r="B243" s="195">
        <v>240</v>
      </c>
      <c r="C243" s="192">
        <v>0</v>
      </c>
      <c r="D243" s="188">
        <v>0</v>
      </c>
      <c r="E243" s="188">
        <v>4</v>
      </c>
      <c r="F243" s="188">
        <v>1</v>
      </c>
      <c r="G243" s="188">
        <v>5548.7963585628268</v>
      </c>
      <c r="H243" s="188">
        <v>1167.1240470480229</v>
      </c>
      <c r="I243" s="188">
        <v>8803.5150213569577</v>
      </c>
      <c r="J243" s="201">
        <v>0.91476549226213555</v>
      </c>
      <c r="K243" s="192">
        <v>0</v>
      </c>
      <c r="L243" s="188">
        <v>0</v>
      </c>
      <c r="M243" s="188">
        <v>4</v>
      </c>
      <c r="N243" s="188">
        <v>1</v>
      </c>
      <c r="O243" s="188">
        <v>5548.7963585628268</v>
      </c>
      <c r="P243" s="188">
        <v>1167.1240470480229</v>
      </c>
      <c r="Q243" s="188">
        <v>8803.5150213569577</v>
      </c>
      <c r="R243" s="201">
        <v>0.91476549226213555</v>
      </c>
    </row>
    <row r="244" spans="2:18" x14ac:dyDescent="0.2">
      <c r="B244" s="195">
        <v>241</v>
      </c>
      <c r="C244" s="192">
        <v>0</v>
      </c>
      <c r="D244" s="188">
        <v>0</v>
      </c>
      <c r="E244" s="188">
        <v>4</v>
      </c>
      <c r="F244" s="188">
        <v>1</v>
      </c>
      <c r="G244" s="188">
        <v>3281.9539463948349</v>
      </c>
      <c r="H244" s="188">
        <v>6573.4330067435349</v>
      </c>
      <c r="I244" s="188">
        <v>3316.9009101626325</v>
      </c>
      <c r="J244" s="201">
        <v>0.95804384429025036</v>
      </c>
      <c r="K244" s="192">
        <v>0</v>
      </c>
      <c r="L244" s="188">
        <v>0</v>
      </c>
      <c r="M244" s="188">
        <v>4</v>
      </c>
      <c r="N244" s="188">
        <v>1</v>
      </c>
      <c r="O244" s="188">
        <v>3281.9539463948349</v>
      </c>
      <c r="P244" s="188">
        <v>6573.4330067435349</v>
      </c>
      <c r="Q244" s="188">
        <v>3316.9009101626325</v>
      </c>
      <c r="R244" s="201">
        <v>0.95804384429025036</v>
      </c>
    </row>
    <row r="245" spans="2:18" x14ac:dyDescent="0.2">
      <c r="B245" s="195">
        <v>242</v>
      </c>
      <c r="C245" s="192">
        <v>0</v>
      </c>
      <c r="D245" s="188">
        <v>0</v>
      </c>
      <c r="E245" s="188">
        <v>3</v>
      </c>
      <c r="F245" s="188">
        <v>2</v>
      </c>
      <c r="G245" s="188">
        <v>5063.3290191880888</v>
      </c>
      <c r="H245" s="188">
        <v>3756.4432550327383</v>
      </c>
      <c r="I245" s="188">
        <v>5030.3106092427442</v>
      </c>
      <c r="J245" s="201">
        <v>0.96743042828968018</v>
      </c>
      <c r="K245" s="192">
        <v>0</v>
      </c>
      <c r="L245" s="188">
        <v>0</v>
      </c>
      <c r="M245" s="188">
        <v>3</v>
      </c>
      <c r="N245" s="188">
        <v>2</v>
      </c>
      <c r="O245" s="188">
        <v>5063.3290191880888</v>
      </c>
      <c r="P245" s="188">
        <v>3756.4432550327383</v>
      </c>
      <c r="Q245" s="188">
        <v>5030.3106092427442</v>
      </c>
      <c r="R245" s="201">
        <v>0.96743042828968018</v>
      </c>
    </row>
    <row r="246" spans="2:18" x14ac:dyDescent="0.2">
      <c r="B246" s="195">
        <v>243</v>
      </c>
      <c r="C246" s="192">
        <v>0</v>
      </c>
      <c r="D246" s="188">
        <v>0</v>
      </c>
      <c r="E246" s="188">
        <v>1</v>
      </c>
      <c r="F246" s="188">
        <v>1</v>
      </c>
      <c r="G246" s="188">
        <v>5459.8669601309639</v>
      </c>
      <c r="H246" s="188">
        <v>2549.1063904501971</v>
      </c>
      <c r="I246" s="188">
        <v>6035.4347553630878</v>
      </c>
      <c r="J246" s="201">
        <v>0.92699338672396292</v>
      </c>
      <c r="K246" s="192">
        <v>0</v>
      </c>
      <c r="L246" s="188">
        <v>0</v>
      </c>
      <c r="M246" s="188">
        <v>1</v>
      </c>
      <c r="N246" s="188">
        <v>1</v>
      </c>
      <c r="O246" s="188">
        <v>5459.8669601309639</v>
      </c>
      <c r="P246" s="188">
        <v>2549.1063904501971</v>
      </c>
      <c r="Q246" s="188">
        <v>6035.4347553630878</v>
      </c>
      <c r="R246" s="201">
        <v>0.92699338672396292</v>
      </c>
    </row>
    <row r="247" spans="2:18" x14ac:dyDescent="0.2">
      <c r="B247" s="195">
        <v>244</v>
      </c>
      <c r="C247" s="192">
        <v>0</v>
      </c>
      <c r="D247" s="188">
        <v>0</v>
      </c>
      <c r="E247" s="188">
        <v>2</v>
      </c>
      <c r="F247" s="188">
        <v>3</v>
      </c>
      <c r="G247" s="188">
        <v>5253.814957160881</v>
      </c>
      <c r="H247" s="188">
        <v>2357.3565382702736</v>
      </c>
      <c r="I247" s="188">
        <v>7538.9971900255587</v>
      </c>
      <c r="J247" s="201">
        <v>0.90954490861883719</v>
      </c>
      <c r="K247" s="192">
        <v>0</v>
      </c>
      <c r="L247" s="188">
        <v>0</v>
      </c>
      <c r="M247" s="188">
        <v>2</v>
      </c>
      <c r="N247" s="188">
        <v>3</v>
      </c>
      <c r="O247" s="188">
        <v>5253.814957160881</v>
      </c>
      <c r="P247" s="188">
        <v>2357.3565382702736</v>
      </c>
      <c r="Q247" s="188">
        <v>7538.9971900255587</v>
      </c>
      <c r="R247" s="201">
        <v>0.90954490861883719</v>
      </c>
    </row>
    <row r="248" spans="2:18" x14ac:dyDescent="0.2">
      <c r="B248" s="195">
        <v>245</v>
      </c>
      <c r="C248" s="192">
        <v>0</v>
      </c>
      <c r="D248" s="188">
        <v>0</v>
      </c>
      <c r="E248" s="188">
        <v>2</v>
      </c>
      <c r="F248" s="188">
        <v>0</v>
      </c>
      <c r="G248" s="188">
        <v>4509.7092214188388</v>
      </c>
      <c r="H248" s="188">
        <v>3707.7566952782713</v>
      </c>
      <c r="I248" s="188">
        <v>7513.9487325586442</v>
      </c>
      <c r="J248" s="201">
        <v>0.92891076652340687</v>
      </c>
      <c r="K248" s="192">
        <v>0</v>
      </c>
      <c r="L248" s="188">
        <v>0</v>
      </c>
      <c r="M248" s="188">
        <v>2</v>
      </c>
      <c r="N248" s="188">
        <v>0</v>
      </c>
      <c r="O248" s="188">
        <v>4509.7092214188388</v>
      </c>
      <c r="P248" s="188">
        <v>3707.7566952782713</v>
      </c>
      <c r="Q248" s="188">
        <v>7513.9487325586442</v>
      </c>
      <c r="R248" s="201">
        <v>0.92891076652340687</v>
      </c>
    </row>
    <row r="249" spans="2:18" x14ac:dyDescent="0.2">
      <c r="B249" s="195">
        <v>246</v>
      </c>
      <c r="C249" s="192">
        <v>0</v>
      </c>
      <c r="D249" s="188">
        <v>0</v>
      </c>
      <c r="E249" s="188">
        <v>2</v>
      </c>
      <c r="F249" s="188">
        <v>0</v>
      </c>
      <c r="G249" s="188">
        <v>8594.3074402815073</v>
      </c>
      <c r="H249" s="188">
        <v>5949.8317058288485</v>
      </c>
      <c r="I249" s="188">
        <v>7417.201690557672</v>
      </c>
      <c r="J249" s="201">
        <v>0.96293577772536498</v>
      </c>
      <c r="K249" s="192">
        <v>0</v>
      </c>
      <c r="L249" s="188">
        <v>0</v>
      </c>
      <c r="M249" s="188">
        <v>2</v>
      </c>
      <c r="N249" s="188">
        <v>0</v>
      </c>
      <c r="O249" s="188">
        <v>8594.3074402815073</v>
      </c>
      <c r="P249" s="188">
        <v>5949.8317058288485</v>
      </c>
      <c r="Q249" s="188">
        <v>7417.201690557672</v>
      </c>
      <c r="R249" s="201">
        <v>0.96293577772536498</v>
      </c>
    </row>
    <row r="250" spans="2:18" x14ac:dyDescent="0.2">
      <c r="B250" s="195">
        <v>247</v>
      </c>
      <c r="C250" s="192">
        <v>0</v>
      </c>
      <c r="D250" s="188">
        <v>0</v>
      </c>
      <c r="E250" s="188">
        <v>3</v>
      </c>
      <c r="F250" s="188">
        <v>1</v>
      </c>
      <c r="G250" s="188">
        <v>6736.1765361269108</v>
      </c>
      <c r="H250" s="188">
        <v>4933.8171003274883</v>
      </c>
      <c r="I250" s="188">
        <v>5269.6920510164337</v>
      </c>
      <c r="J250" s="201">
        <v>0.88376477082078009</v>
      </c>
      <c r="K250" s="192">
        <v>0</v>
      </c>
      <c r="L250" s="188">
        <v>0</v>
      </c>
      <c r="M250" s="188">
        <v>3</v>
      </c>
      <c r="N250" s="188">
        <v>1</v>
      </c>
      <c r="O250" s="188">
        <v>6736.1765361269108</v>
      </c>
      <c r="P250" s="188">
        <v>4933.8171003274883</v>
      </c>
      <c r="Q250" s="188">
        <v>5269.6920510164337</v>
      </c>
      <c r="R250" s="201">
        <v>0.88376477082078009</v>
      </c>
    </row>
    <row r="251" spans="2:18" x14ac:dyDescent="0.2">
      <c r="B251" s="195">
        <v>248</v>
      </c>
      <c r="C251" s="192">
        <v>0</v>
      </c>
      <c r="D251" s="188">
        <v>0</v>
      </c>
      <c r="E251" s="188">
        <v>2</v>
      </c>
      <c r="F251" s="188">
        <v>2</v>
      </c>
      <c r="G251" s="188">
        <v>5518.8435068638264</v>
      </c>
      <c r="H251" s="188">
        <v>4225.1171481206011</v>
      </c>
      <c r="I251" s="188">
        <v>8504.4474598987654</v>
      </c>
      <c r="J251" s="201">
        <v>0.90660010783966594</v>
      </c>
      <c r="K251" s="192">
        <v>0</v>
      </c>
      <c r="L251" s="188">
        <v>0</v>
      </c>
      <c r="M251" s="188">
        <v>2</v>
      </c>
      <c r="N251" s="188">
        <v>2</v>
      </c>
      <c r="O251" s="188">
        <v>5518.8435068638264</v>
      </c>
      <c r="P251" s="188">
        <v>4225.1171481206011</v>
      </c>
      <c r="Q251" s="188">
        <v>8504.4474598987654</v>
      </c>
      <c r="R251" s="201">
        <v>0.90660010783966594</v>
      </c>
    </row>
    <row r="252" spans="2:18" x14ac:dyDescent="0.2">
      <c r="B252" s="195">
        <v>249</v>
      </c>
      <c r="C252" s="192">
        <v>0</v>
      </c>
      <c r="D252" s="188">
        <v>0</v>
      </c>
      <c r="E252" s="188">
        <v>1</v>
      </c>
      <c r="F252" s="188">
        <v>2</v>
      </c>
      <c r="G252" s="188">
        <v>5325.898498560914</v>
      </c>
      <c r="H252" s="188">
        <v>4886.4680328522936</v>
      </c>
      <c r="I252" s="188">
        <v>9120.4112313209152</v>
      </c>
      <c r="J252" s="201">
        <v>0.93886135736360155</v>
      </c>
      <c r="K252" s="192">
        <v>0</v>
      </c>
      <c r="L252" s="188">
        <v>0</v>
      </c>
      <c r="M252" s="188">
        <v>1</v>
      </c>
      <c r="N252" s="188">
        <v>2</v>
      </c>
      <c r="O252" s="188">
        <v>5325.898498560914</v>
      </c>
      <c r="P252" s="188">
        <v>4886.4680328522936</v>
      </c>
      <c r="Q252" s="188">
        <v>9120.4112313209152</v>
      </c>
      <c r="R252" s="201">
        <v>0.93886135736360155</v>
      </c>
    </row>
    <row r="253" spans="2:18" x14ac:dyDescent="0.2">
      <c r="B253" s="195">
        <v>250</v>
      </c>
      <c r="C253" s="192">
        <v>0</v>
      </c>
      <c r="D253" s="188">
        <v>0</v>
      </c>
      <c r="E253" s="188">
        <v>2</v>
      </c>
      <c r="F253" s="188">
        <v>1</v>
      </c>
      <c r="G253" s="188">
        <v>4879.2771813650925</v>
      </c>
      <c r="H253" s="188">
        <v>5314.2450163924223</v>
      </c>
      <c r="I253" s="188">
        <v>4671.2556983234335</v>
      </c>
      <c r="J253" s="201">
        <v>0.88419372353760328</v>
      </c>
      <c r="K253" s="192">
        <v>0</v>
      </c>
      <c r="L253" s="188">
        <v>0</v>
      </c>
      <c r="M253" s="188">
        <v>2</v>
      </c>
      <c r="N253" s="188">
        <v>1</v>
      </c>
      <c r="O253" s="188">
        <v>4879.2771813650925</v>
      </c>
      <c r="P253" s="188">
        <v>5314.2450163924223</v>
      </c>
      <c r="Q253" s="188">
        <v>4671.2556983234335</v>
      </c>
      <c r="R253" s="201">
        <v>0.88419372353760328</v>
      </c>
    </row>
    <row r="254" spans="2:18" x14ac:dyDescent="0.2">
      <c r="B254" s="195">
        <v>251</v>
      </c>
      <c r="C254" s="192">
        <v>0</v>
      </c>
      <c r="D254" s="188">
        <v>0</v>
      </c>
      <c r="E254" s="188">
        <v>1</v>
      </c>
      <c r="F254" s="188">
        <v>1</v>
      </c>
      <c r="G254" s="188">
        <v>6085.9809556168784</v>
      </c>
      <c r="H254" s="188">
        <v>3263.6387417770038</v>
      </c>
      <c r="I254" s="188">
        <v>1554.3274173529962</v>
      </c>
      <c r="J254" s="201">
        <v>0.94351171380840482</v>
      </c>
      <c r="K254" s="192">
        <v>0</v>
      </c>
      <c r="L254" s="188">
        <v>0</v>
      </c>
      <c r="M254" s="188">
        <v>1</v>
      </c>
      <c r="N254" s="188">
        <v>1</v>
      </c>
      <c r="O254" s="188">
        <v>6085.9809556168784</v>
      </c>
      <c r="P254" s="188">
        <v>3263.6387417770038</v>
      </c>
      <c r="Q254" s="188">
        <v>1554.3274173529962</v>
      </c>
      <c r="R254" s="201">
        <v>0.94351171380840482</v>
      </c>
    </row>
    <row r="255" spans="2:18" x14ac:dyDescent="0.2">
      <c r="B255" s="195">
        <v>252</v>
      </c>
      <c r="C255" s="192">
        <v>0</v>
      </c>
      <c r="D255" s="188">
        <v>0</v>
      </c>
      <c r="E255" s="188">
        <v>2</v>
      </c>
      <c r="F255" s="188">
        <v>1</v>
      </c>
      <c r="G255" s="188">
        <v>3116.1843416902475</v>
      </c>
      <c r="H255" s="188">
        <v>5453.5702734682818</v>
      </c>
      <c r="I255" s="188">
        <v>4857.2216455728903</v>
      </c>
      <c r="J255" s="201">
        <v>0.88783437507231366</v>
      </c>
      <c r="K255" s="192">
        <v>0</v>
      </c>
      <c r="L255" s="188">
        <v>0</v>
      </c>
      <c r="M255" s="188">
        <v>2</v>
      </c>
      <c r="N255" s="188">
        <v>1</v>
      </c>
      <c r="O255" s="188">
        <v>3116.1843416902475</v>
      </c>
      <c r="P255" s="188">
        <v>5453.5702734682818</v>
      </c>
      <c r="Q255" s="188">
        <v>4857.2216455728903</v>
      </c>
      <c r="R255" s="201">
        <v>0.88783437507231366</v>
      </c>
    </row>
    <row r="256" spans="2:18" x14ac:dyDescent="0.2">
      <c r="B256" s="195">
        <v>253</v>
      </c>
      <c r="C256" s="192">
        <v>0</v>
      </c>
      <c r="D256" s="188">
        <v>0</v>
      </c>
      <c r="E256" s="188">
        <v>3</v>
      </c>
      <c r="F256" s="188">
        <v>3</v>
      </c>
      <c r="G256" s="188">
        <v>5557.0424822831319</v>
      </c>
      <c r="H256" s="188">
        <v>3298.8763779322262</v>
      </c>
      <c r="I256" s="188">
        <v>8374.6172923678132</v>
      </c>
      <c r="J256" s="201">
        <v>0.95847259962468867</v>
      </c>
      <c r="K256" s="192">
        <v>0</v>
      </c>
      <c r="L256" s="188">
        <v>0</v>
      </c>
      <c r="M256" s="188">
        <v>3</v>
      </c>
      <c r="N256" s="188">
        <v>3</v>
      </c>
      <c r="O256" s="188">
        <v>5557.0424822831319</v>
      </c>
      <c r="P256" s="188">
        <v>3298.8763779322262</v>
      </c>
      <c r="Q256" s="188">
        <v>8374.6172923678132</v>
      </c>
      <c r="R256" s="201">
        <v>0.95847259962468867</v>
      </c>
    </row>
    <row r="257" spans="2:18" x14ac:dyDescent="0.2">
      <c r="B257" s="195">
        <v>254</v>
      </c>
      <c r="C257" s="192">
        <v>0</v>
      </c>
      <c r="D257" s="188">
        <v>0</v>
      </c>
      <c r="E257" s="188">
        <v>4</v>
      </c>
      <c r="F257" s="188">
        <v>0</v>
      </c>
      <c r="G257" s="188">
        <v>5287.9717962755813</v>
      </c>
      <c r="H257" s="188">
        <v>3732.1158458844702</v>
      </c>
      <c r="I257" s="188">
        <v>15750.447500264048</v>
      </c>
      <c r="J257" s="201">
        <v>0.7967929623371659</v>
      </c>
      <c r="K257" s="192">
        <v>0</v>
      </c>
      <c r="L257" s="188">
        <v>0</v>
      </c>
      <c r="M257" s="188">
        <v>4</v>
      </c>
      <c r="N257" s="188">
        <v>0</v>
      </c>
      <c r="O257" s="188">
        <v>5287.9717962755813</v>
      </c>
      <c r="P257" s="188">
        <v>3732.1158458844702</v>
      </c>
      <c r="Q257" s="188">
        <v>15750.447500264048</v>
      </c>
      <c r="R257" s="201">
        <v>0.7967929623371659</v>
      </c>
    </row>
    <row r="258" spans="2:18" x14ac:dyDescent="0.2">
      <c r="B258" s="195">
        <v>255</v>
      </c>
      <c r="C258" s="192">
        <v>0</v>
      </c>
      <c r="D258" s="188">
        <v>0</v>
      </c>
      <c r="E258" s="188">
        <v>3</v>
      </c>
      <c r="F258" s="188">
        <v>3</v>
      </c>
      <c r="G258" s="188">
        <v>4603.3011359567263</v>
      </c>
      <c r="H258" s="188">
        <v>2860.984422145656</v>
      </c>
      <c r="I258" s="188">
        <v>6622.3803602162898</v>
      </c>
      <c r="J258" s="201">
        <v>0.94314585926446293</v>
      </c>
      <c r="K258" s="192">
        <v>0</v>
      </c>
      <c r="L258" s="188">
        <v>0</v>
      </c>
      <c r="M258" s="188">
        <v>3</v>
      </c>
      <c r="N258" s="188">
        <v>3</v>
      </c>
      <c r="O258" s="188">
        <v>4603.3011359567263</v>
      </c>
      <c r="P258" s="188">
        <v>2860.984422145656</v>
      </c>
      <c r="Q258" s="188">
        <v>6622.3803602162898</v>
      </c>
      <c r="R258" s="201">
        <v>0.94314585926446293</v>
      </c>
    </row>
    <row r="259" spans="2:18" x14ac:dyDescent="0.2">
      <c r="B259" s="195">
        <v>256</v>
      </c>
      <c r="C259" s="192">
        <v>0</v>
      </c>
      <c r="D259" s="188">
        <v>0</v>
      </c>
      <c r="E259" s="188">
        <v>1</v>
      </c>
      <c r="F259" s="188">
        <v>3</v>
      </c>
      <c r="G259" s="188">
        <v>3619.7207144108193</v>
      </c>
      <c r="H259" s="188">
        <v>2803.0624640782548</v>
      </c>
      <c r="I259" s="188">
        <v>3603.610352722013</v>
      </c>
      <c r="J259" s="201">
        <v>0.90171816439502084</v>
      </c>
      <c r="K259" s="192">
        <v>0</v>
      </c>
      <c r="L259" s="188">
        <v>0</v>
      </c>
      <c r="M259" s="188">
        <v>1</v>
      </c>
      <c r="N259" s="188">
        <v>3</v>
      </c>
      <c r="O259" s="188">
        <v>3619.7207144108193</v>
      </c>
      <c r="P259" s="188">
        <v>2803.0624640782548</v>
      </c>
      <c r="Q259" s="188">
        <v>3603.610352722013</v>
      </c>
      <c r="R259" s="201">
        <v>0.90171816439502084</v>
      </c>
    </row>
    <row r="260" spans="2:18" x14ac:dyDescent="0.2">
      <c r="B260" s="195">
        <v>257</v>
      </c>
      <c r="C260" s="192">
        <v>1</v>
      </c>
      <c r="D260" s="188">
        <v>0</v>
      </c>
      <c r="E260" s="188">
        <v>3</v>
      </c>
      <c r="F260" s="188">
        <v>0</v>
      </c>
      <c r="G260" s="188">
        <v>5533.3215734351143</v>
      </c>
      <c r="H260" s="188">
        <v>3879.8650170365227</v>
      </c>
      <c r="I260" s="188">
        <v>9665.0502695342038</v>
      </c>
      <c r="J260" s="201">
        <v>0.8445939515820533</v>
      </c>
      <c r="K260" s="192">
        <v>1</v>
      </c>
      <c r="L260" s="188">
        <v>0</v>
      </c>
      <c r="M260" s="188">
        <v>3</v>
      </c>
      <c r="N260" s="188">
        <v>0</v>
      </c>
      <c r="O260" s="188">
        <v>5533.3215734351143</v>
      </c>
      <c r="P260" s="188">
        <v>3879.8650170365227</v>
      </c>
      <c r="Q260" s="188">
        <v>9665.0502695342038</v>
      </c>
      <c r="R260" s="201">
        <v>0.8445939515820533</v>
      </c>
    </row>
    <row r="261" spans="2:18" x14ac:dyDescent="0.2">
      <c r="B261" s="195">
        <v>258</v>
      </c>
      <c r="C261" s="192">
        <v>0</v>
      </c>
      <c r="D261" s="188">
        <v>0</v>
      </c>
      <c r="E261" s="188">
        <v>3</v>
      </c>
      <c r="F261" s="188">
        <v>0</v>
      </c>
      <c r="G261" s="188">
        <v>5362.3207294741687</v>
      </c>
      <c r="H261" s="188">
        <v>4777.105947236284</v>
      </c>
      <c r="I261" s="188">
        <v>3349.7143165552106</v>
      </c>
      <c r="J261" s="201">
        <v>0.96977872266236631</v>
      </c>
      <c r="K261" s="192">
        <v>0</v>
      </c>
      <c r="L261" s="188">
        <v>0</v>
      </c>
      <c r="M261" s="188">
        <v>3</v>
      </c>
      <c r="N261" s="188">
        <v>0</v>
      </c>
      <c r="O261" s="188">
        <v>5362.3207294741687</v>
      </c>
      <c r="P261" s="188">
        <v>4777.105947236284</v>
      </c>
      <c r="Q261" s="188">
        <v>3349.7143165552106</v>
      </c>
      <c r="R261" s="201">
        <v>0.96977872266236631</v>
      </c>
    </row>
    <row r="262" spans="2:18" x14ac:dyDescent="0.2">
      <c r="B262" s="195">
        <v>259</v>
      </c>
      <c r="C262" s="192">
        <v>0</v>
      </c>
      <c r="D262" s="188">
        <v>0</v>
      </c>
      <c r="E262" s="188">
        <v>3</v>
      </c>
      <c r="F262" s="188">
        <v>1</v>
      </c>
      <c r="G262" s="188">
        <v>6834.0416507452273</v>
      </c>
      <c r="H262" s="188">
        <v>3725.1440699227041</v>
      </c>
      <c r="I262" s="188">
        <v>13242.91513019076</v>
      </c>
      <c r="J262" s="201">
        <v>0.90428241760833006</v>
      </c>
      <c r="K262" s="192">
        <v>0</v>
      </c>
      <c r="L262" s="188">
        <v>0</v>
      </c>
      <c r="M262" s="188">
        <v>3</v>
      </c>
      <c r="N262" s="188">
        <v>1</v>
      </c>
      <c r="O262" s="188">
        <v>6834.0416507452273</v>
      </c>
      <c r="P262" s="188">
        <v>3725.1440699227041</v>
      </c>
      <c r="Q262" s="188">
        <v>13242.91513019076</v>
      </c>
      <c r="R262" s="201">
        <v>0.90428241760833006</v>
      </c>
    </row>
    <row r="263" spans="2:18" x14ac:dyDescent="0.2">
      <c r="B263" s="195">
        <v>260</v>
      </c>
      <c r="C263" s="192">
        <v>0</v>
      </c>
      <c r="D263" s="188">
        <v>0</v>
      </c>
      <c r="E263" s="188">
        <v>0</v>
      </c>
      <c r="F263" s="188">
        <v>1</v>
      </c>
      <c r="G263" s="188">
        <v>7800.3522627917173</v>
      </c>
      <c r="H263" s="188">
        <v>3137.4852011372727</v>
      </c>
      <c r="I263" s="188">
        <v>5554.6238517437423</v>
      </c>
      <c r="J263" s="201">
        <v>0.95467075467635554</v>
      </c>
      <c r="K263" s="192">
        <v>0</v>
      </c>
      <c r="L263" s="188">
        <v>0</v>
      </c>
      <c r="M263" s="188">
        <v>0</v>
      </c>
      <c r="N263" s="188">
        <v>1</v>
      </c>
      <c r="O263" s="188">
        <v>7800.3522627917173</v>
      </c>
      <c r="P263" s="188">
        <v>3137.4852011372727</v>
      </c>
      <c r="Q263" s="188">
        <v>5554.6238517437423</v>
      </c>
      <c r="R263" s="201">
        <v>0.95467075467635554</v>
      </c>
    </row>
    <row r="264" spans="2:18" x14ac:dyDescent="0.2">
      <c r="B264" s="195">
        <v>261</v>
      </c>
      <c r="C264" s="192">
        <v>0</v>
      </c>
      <c r="D264" s="188">
        <v>1</v>
      </c>
      <c r="E264" s="188">
        <v>2</v>
      </c>
      <c r="F264" s="188">
        <v>1</v>
      </c>
      <c r="G264" s="188">
        <v>3608.6532678200329</v>
      </c>
      <c r="H264" s="188">
        <v>5234.0772399092057</v>
      </c>
      <c r="I264" s="188">
        <v>12128.702793591201</v>
      </c>
      <c r="J264" s="201">
        <v>0.97151076541095382</v>
      </c>
      <c r="K264" s="192">
        <v>0</v>
      </c>
      <c r="L264" s="188">
        <v>1</v>
      </c>
      <c r="M264" s="188">
        <v>2</v>
      </c>
      <c r="N264" s="188">
        <v>1</v>
      </c>
      <c r="O264" s="188">
        <v>3608.6532678200329</v>
      </c>
      <c r="P264" s="188">
        <v>5234.0772399092057</v>
      </c>
      <c r="Q264" s="188">
        <v>12128.702793591201</v>
      </c>
      <c r="R264" s="201">
        <v>0.97151076541095382</v>
      </c>
    </row>
    <row r="265" spans="2:18" x14ac:dyDescent="0.2">
      <c r="B265" s="195">
        <v>262</v>
      </c>
      <c r="C265" s="192">
        <v>0</v>
      </c>
      <c r="D265" s="188">
        <v>0</v>
      </c>
      <c r="E265" s="188">
        <v>0</v>
      </c>
      <c r="F265" s="188">
        <v>2</v>
      </c>
      <c r="G265" s="188">
        <v>5380.7535634205215</v>
      </c>
      <c r="H265" s="188">
        <v>4880.1687151338811</v>
      </c>
      <c r="I265" s="188">
        <v>4428.4658445844507</v>
      </c>
      <c r="J265" s="201">
        <v>0.82373012152432412</v>
      </c>
      <c r="K265" s="192">
        <v>0</v>
      </c>
      <c r="L265" s="188">
        <v>0</v>
      </c>
      <c r="M265" s="188">
        <v>0</v>
      </c>
      <c r="N265" s="188">
        <v>2</v>
      </c>
      <c r="O265" s="188">
        <v>5380.7535634205215</v>
      </c>
      <c r="P265" s="188">
        <v>4880.1687151338811</v>
      </c>
      <c r="Q265" s="188">
        <v>4428.4658445844507</v>
      </c>
      <c r="R265" s="201">
        <v>0.82373012152432412</v>
      </c>
    </row>
    <row r="266" spans="2:18" x14ac:dyDescent="0.2">
      <c r="B266" s="195">
        <v>263</v>
      </c>
      <c r="C266" s="192">
        <v>0</v>
      </c>
      <c r="D266" s="188">
        <v>0</v>
      </c>
      <c r="E266" s="188">
        <v>2</v>
      </c>
      <c r="F266" s="188">
        <v>0</v>
      </c>
      <c r="G266" s="188">
        <v>5784.0792381781903</v>
      </c>
      <c r="H266" s="188">
        <v>6623.1177818540418</v>
      </c>
      <c r="I266" s="188">
        <v>5094.9427411377674</v>
      </c>
      <c r="J266" s="201">
        <v>0.7886060979537356</v>
      </c>
      <c r="K266" s="192">
        <v>0</v>
      </c>
      <c r="L266" s="188">
        <v>0</v>
      </c>
      <c r="M266" s="188">
        <v>2</v>
      </c>
      <c r="N266" s="188">
        <v>0</v>
      </c>
      <c r="O266" s="188">
        <v>5784.0792381781903</v>
      </c>
      <c r="P266" s="188">
        <v>6623.1177818540418</v>
      </c>
      <c r="Q266" s="188">
        <v>5094.9427411377674</v>
      </c>
      <c r="R266" s="201">
        <v>0.7886060979537356</v>
      </c>
    </row>
    <row r="267" spans="2:18" x14ac:dyDescent="0.2">
      <c r="B267" s="195">
        <v>264</v>
      </c>
      <c r="C267" s="192">
        <v>0</v>
      </c>
      <c r="D267" s="188">
        <v>0</v>
      </c>
      <c r="E267" s="188">
        <v>0</v>
      </c>
      <c r="F267" s="188">
        <v>1</v>
      </c>
      <c r="G267" s="188">
        <v>4064.7189107860791</v>
      </c>
      <c r="H267" s="188">
        <v>1519.9920222556279</v>
      </c>
      <c r="I267" s="188">
        <v>5347.9572125068289</v>
      </c>
      <c r="J267" s="201">
        <v>0.91432475695805704</v>
      </c>
      <c r="K267" s="192">
        <v>0</v>
      </c>
      <c r="L267" s="188">
        <v>0</v>
      </c>
      <c r="M267" s="188">
        <v>0</v>
      </c>
      <c r="N267" s="188">
        <v>1</v>
      </c>
      <c r="O267" s="188">
        <v>4064.7189107860791</v>
      </c>
      <c r="P267" s="188">
        <v>1519.9920222556279</v>
      </c>
      <c r="Q267" s="188">
        <v>5347.9572125068289</v>
      </c>
      <c r="R267" s="201">
        <v>0.91432475695805704</v>
      </c>
    </row>
    <row r="268" spans="2:18" x14ac:dyDescent="0.2">
      <c r="B268" s="195">
        <v>265</v>
      </c>
      <c r="C268" s="192">
        <v>0</v>
      </c>
      <c r="D268" s="188">
        <v>0</v>
      </c>
      <c r="E268" s="188">
        <v>1</v>
      </c>
      <c r="F268" s="188">
        <v>2</v>
      </c>
      <c r="G268" s="188">
        <v>3829.2122418055274</v>
      </c>
      <c r="H268" s="188">
        <v>4197.339875322552</v>
      </c>
      <c r="I268" s="188">
        <v>8752.6501338071721</v>
      </c>
      <c r="J268" s="201">
        <v>0.93860363391022705</v>
      </c>
      <c r="K268" s="192">
        <v>0</v>
      </c>
      <c r="L268" s="188">
        <v>0</v>
      </c>
      <c r="M268" s="188">
        <v>1</v>
      </c>
      <c r="N268" s="188">
        <v>2</v>
      </c>
      <c r="O268" s="188">
        <v>3829.2122418055274</v>
      </c>
      <c r="P268" s="188">
        <v>4197.339875322552</v>
      </c>
      <c r="Q268" s="188">
        <v>8752.6501338071721</v>
      </c>
      <c r="R268" s="201">
        <v>0.93860363391022705</v>
      </c>
    </row>
    <row r="269" spans="2:18" x14ac:dyDescent="0.2">
      <c r="B269" s="195">
        <v>266</v>
      </c>
      <c r="C269" s="192">
        <v>0</v>
      </c>
      <c r="D269" s="188">
        <v>0</v>
      </c>
      <c r="E269" s="188">
        <v>2</v>
      </c>
      <c r="F269" s="188">
        <v>1</v>
      </c>
      <c r="G269" s="188">
        <v>5427.722082770596</v>
      </c>
      <c r="H269" s="188">
        <v>5541.3134424813652</v>
      </c>
      <c r="I269" s="188">
        <v>5862.6934404189424</v>
      </c>
      <c r="J269" s="201">
        <v>0.89315573995688358</v>
      </c>
      <c r="K269" s="192">
        <v>0</v>
      </c>
      <c r="L269" s="188">
        <v>0</v>
      </c>
      <c r="M269" s="188">
        <v>2</v>
      </c>
      <c r="N269" s="188">
        <v>1</v>
      </c>
      <c r="O269" s="188">
        <v>5427.722082770596</v>
      </c>
      <c r="P269" s="188">
        <v>5541.3134424813652</v>
      </c>
      <c r="Q269" s="188">
        <v>5862.6934404189424</v>
      </c>
      <c r="R269" s="201">
        <v>0.89315573995688358</v>
      </c>
    </row>
    <row r="270" spans="2:18" x14ac:dyDescent="0.2">
      <c r="B270" s="195">
        <v>267</v>
      </c>
      <c r="C270" s="192">
        <v>0</v>
      </c>
      <c r="D270" s="188">
        <v>0</v>
      </c>
      <c r="E270" s="188">
        <v>3</v>
      </c>
      <c r="F270" s="188">
        <v>0</v>
      </c>
      <c r="G270" s="188">
        <v>6000.422091720995</v>
      </c>
      <c r="H270" s="188">
        <v>3736.8537007843825</v>
      </c>
      <c r="I270" s="188">
        <v>7975.8814300345121</v>
      </c>
      <c r="J270" s="201">
        <v>0.75697399260913134</v>
      </c>
      <c r="K270" s="192">
        <v>0</v>
      </c>
      <c r="L270" s="188">
        <v>0</v>
      </c>
      <c r="M270" s="188">
        <v>3</v>
      </c>
      <c r="N270" s="188">
        <v>0</v>
      </c>
      <c r="O270" s="188">
        <v>6000.422091720995</v>
      </c>
      <c r="P270" s="188">
        <v>3736.8537007843825</v>
      </c>
      <c r="Q270" s="188">
        <v>7975.8814300345121</v>
      </c>
      <c r="R270" s="201">
        <v>0.75697399260913134</v>
      </c>
    </row>
    <row r="271" spans="2:18" x14ac:dyDescent="0.2">
      <c r="B271" s="195">
        <v>268</v>
      </c>
      <c r="C271" s="192">
        <v>0</v>
      </c>
      <c r="D271" s="188">
        <v>0</v>
      </c>
      <c r="E271" s="188">
        <v>3</v>
      </c>
      <c r="F271" s="188">
        <v>2</v>
      </c>
      <c r="G271" s="188">
        <v>4289.2524526304769</v>
      </c>
      <c r="H271" s="188">
        <v>4046.5350626215122</v>
      </c>
      <c r="I271" s="188">
        <v>9128.857404940205</v>
      </c>
      <c r="J271" s="201">
        <v>0.93714434298559168</v>
      </c>
      <c r="K271" s="192">
        <v>0</v>
      </c>
      <c r="L271" s="188">
        <v>0</v>
      </c>
      <c r="M271" s="188">
        <v>3</v>
      </c>
      <c r="N271" s="188">
        <v>2</v>
      </c>
      <c r="O271" s="188">
        <v>4289.2524526304769</v>
      </c>
      <c r="P271" s="188">
        <v>4046.5350626215122</v>
      </c>
      <c r="Q271" s="188">
        <v>9128.857404940205</v>
      </c>
      <c r="R271" s="201">
        <v>0.93714434298559168</v>
      </c>
    </row>
    <row r="272" spans="2:18" x14ac:dyDescent="0.2">
      <c r="B272" s="195">
        <v>269</v>
      </c>
      <c r="C272" s="192">
        <v>0</v>
      </c>
      <c r="D272" s="188">
        <v>0</v>
      </c>
      <c r="E272" s="188">
        <v>4</v>
      </c>
      <c r="F272" s="188">
        <v>0</v>
      </c>
      <c r="G272" s="188">
        <v>6204.724327931357</v>
      </c>
      <c r="H272" s="188">
        <v>1548.7776642099293</v>
      </c>
      <c r="I272" s="188">
        <v>8200.4370193860377</v>
      </c>
      <c r="J272" s="201">
        <v>0.87254585810113394</v>
      </c>
      <c r="K272" s="192">
        <v>0</v>
      </c>
      <c r="L272" s="188">
        <v>0</v>
      </c>
      <c r="M272" s="188">
        <v>4</v>
      </c>
      <c r="N272" s="188">
        <v>0</v>
      </c>
      <c r="O272" s="188">
        <v>6204.724327931357</v>
      </c>
      <c r="P272" s="188">
        <v>1548.7776642099293</v>
      </c>
      <c r="Q272" s="188">
        <v>8200.4370193860377</v>
      </c>
      <c r="R272" s="201">
        <v>0.87254585810113394</v>
      </c>
    </row>
    <row r="273" spans="2:18" x14ac:dyDescent="0.2">
      <c r="B273" s="195">
        <v>270</v>
      </c>
      <c r="C273" s="192">
        <v>0</v>
      </c>
      <c r="D273" s="188">
        <v>0</v>
      </c>
      <c r="E273" s="188">
        <v>3</v>
      </c>
      <c r="F273" s="188">
        <v>2</v>
      </c>
      <c r="G273" s="188">
        <v>5839.0483205755481</v>
      </c>
      <c r="H273" s="188">
        <v>2826.7744845526868</v>
      </c>
      <c r="I273" s="188">
        <v>4880.4793503816718</v>
      </c>
      <c r="J273" s="201">
        <v>0.91342615122376836</v>
      </c>
      <c r="K273" s="192">
        <v>0</v>
      </c>
      <c r="L273" s="188">
        <v>0</v>
      </c>
      <c r="M273" s="188">
        <v>3</v>
      </c>
      <c r="N273" s="188">
        <v>2</v>
      </c>
      <c r="O273" s="188">
        <v>5839.0483205755481</v>
      </c>
      <c r="P273" s="188">
        <v>2826.7744845526868</v>
      </c>
      <c r="Q273" s="188">
        <v>4880.4793503816718</v>
      </c>
      <c r="R273" s="201">
        <v>0.91342615122376836</v>
      </c>
    </row>
    <row r="274" spans="2:18" x14ac:dyDescent="0.2">
      <c r="B274" s="195">
        <v>271</v>
      </c>
      <c r="C274" s="192">
        <v>0</v>
      </c>
      <c r="D274" s="188">
        <v>0</v>
      </c>
      <c r="E274" s="188">
        <v>8</v>
      </c>
      <c r="F274" s="188">
        <v>0</v>
      </c>
      <c r="G274" s="188">
        <v>3344.0356948388444</v>
      </c>
      <c r="H274" s="188">
        <v>3516.1722392384381</v>
      </c>
      <c r="I274" s="188">
        <v>11735.51885733873</v>
      </c>
      <c r="J274" s="201">
        <v>0.88287823798482357</v>
      </c>
      <c r="K274" s="192">
        <v>0</v>
      </c>
      <c r="L274" s="188">
        <v>0</v>
      </c>
      <c r="M274" s="188">
        <v>8</v>
      </c>
      <c r="N274" s="188">
        <v>0</v>
      </c>
      <c r="O274" s="188">
        <v>3344.0356948388444</v>
      </c>
      <c r="P274" s="188">
        <v>3516.1722392384381</v>
      </c>
      <c r="Q274" s="188">
        <v>11735.51885733873</v>
      </c>
      <c r="R274" s="201">
        <v>0.88287823798482357</v>
      </c>
    </row>
    <row r="275" spans="2:18" x14ac:dyDescent="0.2">
      <c r="B275" s="195">
        <v>272</v>
      </c>
      <c r="C275" s="192">
        <v>0</v>
      </c>
      <c r="D275" s="188">
        <v>0</v>
      </c>
      <c r="E275" s="188">
        <v>3</v>
      </c>
      <c r="F275" s="188">
        <v>2</v>
      </c>
      <c r="G275" s="188">
        <v>3923.1643123876406</v>
      </c>
      <c r="H275" s="188">
        <v>1127.9630429598596</v>
      </c>
      <c r="I275" s="188">
        <v>12335.99733886723</v>
      </c>
      <c r="J275" s="201">
        <v>0.95993127183666993</v>
      </c>
      <c r="K275" s="192">
        <v>0</v>
      </c>
      <c r="L275" s="188">
        <v>0</v>
      </c>
      <c r="M275" s="188">
        <v>3</v>
      </c>
      <c r="N275" s="188">
        <v>2</v>
      </c>
      <c r="O275" s="188">
        <v>3923.1643123876406</v>
      </c>
      <c r="P275" s="188">
        <v>1127.9630429598596</v>
      </c>
      <c r="Q275" s="188">
        <v>12335.99733886723</v>
      </c>
      <c r="R275" s="201">
        <v>0.95993127183666993</v>
      </c>
    </row>
    <row r="276" spans="2:18" x14ac:dyDescent="0.2">
      <c r="B276" s="195">
        <v>273</v>
      </c>
      <c r="C276" s="192">
        <v>0</v>
      </c>
      <c r="D276" s="188">
        <v>0</v>
      </c>
      <c r="E276" s="188">
        <v>2</v>
      </c>
      <c r="F276" s="188">
        <v>0</v>
      </c>
      <c r="G276" s="188">
        <v>6391.890921487573</v>
      </c>
      <c r="H276" s="188">
        <v>1969.653708457317</v>
      </c>
      <c r="I276" s="188">
        <v>1970.2037563263368</v>
      </c>
      <c r="J276" s="201">
        <v>0.96428044294054926</v>
      </c>
      <c r="K276" s="192">
        <v>0</v>
      </c>
      <c r="L276" s="188">
        <v>0</v>
      </c>
      <c r="M276" s="188">
        <v>2</v>
      </c>
      <c r="N276" s="188">
        <v>0</v>
      </c>
      <c r="O276" s="188">
        <v>6391.890921487573</v>
      </c>
      <c r="P276" s="188">
        <v>1969.653708457317</v>
      </c>
      <c r="Q276" s="188">
        <v>1970.2037563263368</v>
      </c>
      <c r="R276" s="201">
        <v>0.96428044294054926</v>
      </c>
    </row>
    <row r="277" spans="2:18" x14ac:dyDescent="0.2">
      <c r="B277" s="195">
        <v>274</v>
      </c>
      <c r="C277" s="192">
        <v>0</v>
      </c>
      <c r="D277" s="188">
        <v>0</v>
      </c>
      <c r="E277" s="188">
        <v>0</v>
      </c>
      <c r="F277" s="188">
        <v>0</v>
      </c>
      <c r="G277" s="188">
        <v>3251.9360416290142</v>
      </c>
      <c r="H277" s="188">
        <v>5600.4908693366333</v>
      </c>
      <c r="I277" s="188">
        <v>4401.8411466409634</v>
      </c>
      <c r="J277" s="201">
        <v>0.95306027640269619</v>
      </c>
      <c r="K277" s="192">
        <v>0</v>
      </c>
      <c r="L277" s="188">
        <v>0</v>
      </c>
      <c r="M277" s="188">
        <v>0</v>
      </c>
      <c r="N277" s="188">
        <v>0</v>
      </c>
      <c r="O277" s="188">
        <v>3251.9360416290142</v>
      </c>
      <c r="P277" s="188">
        <v>5600.4908693366333</v>
      </c>
      <c r="Q277" s="188">
        <v>4401.8411466409634</v>
      </c>
      <c r="R277" s="201">
        <v>0.95306027640269619</v>
      </c>
    </row>
    <row r="278" spans="2:18" x14ac:dyDescent="0.2">
      <c r="B278" s="195">
        <v>275</v>
      </c>
      <c r="C278" s="192">
        <v>0</v>
      </c>
      <c r="D278" s="188">
        <v>0</v>
      </c>
      <c r="E278" s="188">
        <v>5</v>
      </c>
      <c r="F278" s="188">
        <v>0</v>
      </c>
      <c r="G278" s="188">
        <v>3581.1384003054463</v>
      </c>
      <c r="H278" s="188">
        <v>6902.9688958636889</v>
      </c>
      <c r="I278" s="188">
        <v>2393.0412534469397</v>
      </c>
      <c r="J278" s="201">
        <v>0.89958576484728325</v>
      </c>
      <c r="K278" s="192">
        <v>0</v>
      </c>
      <c r="L278" s="188">
        <v>0</v>
      </c>
      <c r="M278" s="188">
        <v>5</v>
      </c>
      <c r="N278" s="188">
        <v>0</v>
      </c>
      <c r="O278" s="188">
        <v>3581.1384003054463</v>
      </c>
      <c r="P278" s="188">
        <v>6902.9688958636889</v>
      </c>
      <c r="Q278" s="188">
        <v>2393.0412534469397</v>
      </c>
      <c r="R278" s="201">
        <v>0.89958576484728325</v>
      </c>
    </row>
    <row r="279" spans="2:18" x14ac:dyDescent="0.2">
      <c r="B279" s="195">
        <v>276</v>
      </c>
      <c r="C279" s="192">
        <v>0</v>
      </c>
      <c r="D279" s="188">
        <v>0</v>
      </c>
      <c r="E279" s="188">
        <v>1</v>
      </c>
      <c r="F279" s="188">
        <v>1</v>
      </c>
      <c r="G279" s="188">
        <v>5952.3616962132992</v>
      </c>
      <c r="H279" s="188">
        <v>5484.8399545537359</v>
      </c>
      <c r="I279" s="188">
        <v>2269.8900591318343</v>
      </c>
      <c r="J279" s="201">
        <v>0.99200371510077678</v>
      </c>
      <c r="K279" s="192">
        <v>0</v>
      </c>
      <c r="L279" s="188">
        <v>0</v>
      </c>
      <c r="M279" s="188">
        <v>1</v>
      </c>
      <c r="N279" s="188">
        <v>1</v>
      </c>
      <c r="O279" s="188">
        <v>5952.3616962132992</v>
      </c>
      <c r="P279" s="188">
        <v>5484.8399545537359</v>
      </c>
      <c r="Q279" s="188">
        <v>2269.8900591318343</v>
      </c>
      <c r="R279" s="201">
        <v>0.99200371510077678</v>
      </c>
    </row>
    <row r="280" spans="2:18" x14ac:dyDescent="0.2">
      <c r="B280" s="195">
        <v>277</v>
      </c>
      <c r="C280" s="192">
        <v>0</v>
      </c>
      <c r="D280" s="188">
        <v>0</v>
      </c>
      <c r="E280" s="188">
        <v>0</v>
      </c>
      <c r="F280" s="188">
        <v>1</v>
      </c>
      <c r="G280" s="188">
        <v>5811.8142594700048</v>
      </c>
      <c r="H280" s="188">
        <v>1985.0895765071132</v>
      </c>
      <c r="I280" s="188">
        <v>2745.2479090540523</v>
      </c>
      <c r="J280" s="201">
        <v>0.9145758524547356</v>
      </c>
      <c r="K280" s="192">
        <v>0</v>
      </c>
      <c r="L280" s="188">
        <v>0</v>
      </c>
      <c r="M280" s="188">
        <v>0</v>
      </c>
      <c r="N280" s="188">
        <v>1</v>
      </c>
      <c r="O280" s="188">
        <v>5811.8142594700048</v>
      </c>
      <c r="P280" s="188">
        <v>1985.0895765071132</v>
      </c>
      <c r="Q280" s="188">
        <v>2745.2479090540523</v>
      </c>
      <c r="R280" s="201">
        <v>0.9145758524547356</v>
      </c>
    </row>
    <row r="281" spans="2:18" x14ac:dyDescent="0.2">
      <c r="B281" s="195">
        <v>278</v>
      </c>
      <c r="C281" s="192">
        <v>0</v>
      </c>
      <c r="D281" s="188">
        <v>0</v>
      </c>
      <c r="E281" s="188">
        <v>1</v>
      </c>
      <c r="F281" s="188">
        <v>1</v>
      </c>
      <c r="G281" s="188">
        <v>4753.2340206613799</v>
      </c>
      <c r="H281" s="188">
        <v>714.25958895899851</v>
      </c>
      <c r="I281" s="188">
        <v>5000.0479466334173</v>
      </c>
      <c r="J281" s="201">
        <v>0.88664882608864481</v>
      </c>
      <c r="K281" s="192">
        <v>0</v>
      </c>
      <c r="L281" s="188">
        <v>0</v>
      </c>
      <c r="M281" s="188">
        <v>1</v>
      </c>
      <c r="N281" s="188">
        <v>1</v>
      </c>
      <c r="O281" s="188">
        <v>4753.2340206613799</v>
      </c>
      <c r="P281" s="188">
        <v>714.25958895899851</v>
      </c>
      <c r="Q281" s="188">
        <v>5000.0479466334173</v>
      </c>
      <c r="R281" s="201">
        <v>0.88664882608864481</v>
      </c>
    </row>
    <row r="282" spans="2:18" x14ac:dyDescent="0.2">
      <c r="B282" s="195">
        <v>279</v>
      </c>
      <c r="C282" s="192">
        <v>0</v>
      </c>
      <c r="D282" s="188">
        <v>0</v>
      </c>
      <c r="E282" s="188">
        <v>3</v>
      </c>
      <c r="F282" s="188">
        <v>0</v>
      </c>
      <c r="G282" s="188">
        <v>5643.1739606280207</v>
      </c>
      <c r="H282" s="188">
        <v>2545.122169934833</v>
      </c>
      <c r="I282" s="188">
        <v>6130.1769626015785</v>
      </c>
      <c r="J282" s="201">
        <v>0.76785512771385422</v>
      </c>
      <c r="K282" s="192">
        <v>0</v>
      </c>
      <c r="L282" s="188">
        <v>0</v>
      </c>
      <c r="M282" s="188">
        <v>3</v>
      </c>
      <c r="N282" s="188">
        <v>0</v>
      </c>
      <c r="O282" s="188">
        <v>5643.1739606280207</v>
      </c>
      <c r="P282" s="188">
        <v>2545.122169934833</v>
      </c>
      <c r="Q282" s="188">
        <v>6130.1769626015785</v>
      </c>
      <c r="R282" s="201">
        <v>0.76785512771385422</v>
      </c>
    </row>
    <row r="283" spans="2:18" x14ac:dyDescent="0.2">
      <c r="B283" s="195">
        <v>280</v>
      </c>
      <c r="C283" s="192">
        <v>0</v>
      </c>
      <c r="D283" s="188">
        <v>0</v>
      </c>
      <c r="E283" s="188">
        <v>3</v>
      </c>
      <c r="F283" s="188">
        <v>1</v>
      </c>
      <c r="G283" s="188">
        <v>5327.9033982124565</v>
      </c>
      <c r="H283" s="188">
        <v>2177.9601020761638</v>
      </c>
      <c r="I283" s="188">
        <v>16855.240795460781</v>
      </c>
      <c r="J283" s="201">
        <v>0.86925958982897578</v>
      </c>
      <c r="K283" s="192">
        <v>0</v>
      </c>
      <c r="L283" s="188">
        <v>0</v>
      </c>
      <c r="M283" s="188">
        <v>3</v>
      </c>
      <c r="N283" s="188">
        <v>1</v>
      </c>
      <c r="O283" s="188">
        <v>5327.9033982124565</v>
      </c>
      <c r="P283" s="188">
        <v>2177.9601020761638</v>
      </c>
      <c r="Q283" s="188">
        <v>16855.240795460781</v>
      </c>
      <c r="R283" s="201">
        <v>0.86925958982897578</v>
      </c>
    </row>
    <row r="284" spans="2:18" x14ac:dyDescent="0.2">
      <c r="B284" s="195">
        <v>281</v>
      </c>
      <c r="C284" s="192">
        <v>0</v>
      </c>
      <c r="D284" s="188">
        <v>0</v>
      </c>
      <c r="E284" s="188">
        <v>2</v>
      </c>
      <c r="F284" s="188">
        <v>0</v>
      </c>
      <c r="G284" s="188">
        <v>4032.6256476235312</v>
      </c>
      <c r="H284" s="188">
        <v>4095.1449473440571</v>
      </c>
      <c r="I284" s="188">
        <v>9148.0826492279266</v>
      </c>
      <c r="J284" s="201">
        <v>0.89831681937118724</v>
      </c>
      <c r="K284" s="192">
        <v>0</v>
      </c>
      <c r="L284" s="188">
        <v>0</v>
      </c>
      <c r="M284" s="188">
        <v>2</v>
      </c>
      <c r="N284" s="188">
        <v>0</v>
      </c>
      <c r="O284" s="188">
        <v>4032.6256476235312</v>
      </c>
      <c r="P284" s="188">
        <v>4095.1449473440571</v>
      </c>
      <c r="Q284" s="188">
        <v>9148.0826492279266</v>
      </c>
      <c r="R284" s="201">
        <v>0.89831681937118724</v>
      </c>
    </row>
    <row r="285" spans="2:18" x14ac:dyDescent="0.2">
      <c r="B285" s="195">
        <v>282</v>
      </c>
      <c r="C285" s="192">
        <v>0</v>
      </c>
      <c r="D285" s="188">
        <v>0</v>
      </c>
      <c r="E285" s="188">
        <v>0</v>
      </c>
      <c r="F285" s="188">
        <v>0</v>
      </c>
      <c r="G285" s="188">
        <v>4537.7995049630272</v>
      </c>
      <c r="H285" s="188">
        <v>3005.6456567314726</v>
      </c>
      <c r="I285" s="188">
        <v>11586.18257457278</v>
      </c>
      <c r="J285" s="201">
        <v>0.89677742277564565</v>
      </c>
      <c r="K285" s="192">
        <v>0</v>
      </c>
      <c r="L285" s="188">
        <v>0</v>
      </c>
      <c r="M285" s="188">
        <v>0</v>
      </c>
      <c r="N285" s="188">
        <v>0</v>
      </c>
      <c r="O285" s="188">
        <v>4537.7995049630272</v>
      </c>
      <c r="P285" s="188">
        <v>3005.6456567314726</v>
      </c>
      <c r="Q285" s="188">
        <v>11586.18257457278</v>
      </c>
      <c r="R285" s="201">
        <v>0.89677742277564565</v>
      </c>
    </row>
    <row r="286" spans="2:18" x14ac:dyDescent="0.2">
      <c r="B286" s="195">
        <v>283</v>
      </c>
      <c r="C286" s="192">
        <v>0</v>
      </c>
      <c r="D286" s="188">
        <v>0</v>
      </c>
      <c r="E286" s="188">
        <v>4</v>
      </c>
      <c r="F286" s="188">
        <v>1</v>
      </c>
      <c r="G286" s="188">
        <v>6551.9779998496988</v>
      </c>
      <c r="H286" s="188">
        <v>2711.5893112338158</v>
      </c>
      <c r="I286" s="188">
        <v>3268.2346656241066</v>
      </c>
      <c r="J286" s="201">
        <v>0.89481593452644304</v>
      </c>
      <c r="K286" s="192">
        <v>0</v>
      </c>
      <c r="L286" s="188">
        <v>0</v>
      </c>
      <c r="M286" s="188">
        <v>4</v>
      </c>
      <c r="N286" s="188">
        <v>1</v>
      </c>
      <c r="O286" s="188">
        <v>6551.9779998496988</v>
      </c>
      <c r="P286" s="188">
        <v>2711.5893112338158</v>
      </c>
      <c r="Q286" s="188">
        <v>3268.2346656241066</v>
      </c>
      <c r="R286" s="201">
        <v>0.89481593452644304</v>
      </c>
    </row>
    <row r="287" spans="2:18" x14ac:dyDescent="0.2">
      <c r="B287" s="195">
        <v>284</v>
      </c>
      <c r="C287" s="192">
        <v>0</v>
      </c>
      <c r="D287" s="188">
        <v>0</v>
      </c>
      <c r="E287" s="188">
        <v>1</v>
      </c>
      <c r="F287" s="188">
        <v>0</v>
      </c>
      <c r="G287" s="188">
        <v>4205.5842808078924</v>
      </c>
      <c r="H287" s="188">
        <v>3284.4145109595124</v>
      </c>
      <c r="I287" s="188">
        <v>7024.0496177393952</v>
      </c>
      <c r="J287" s="201">
        <v>0.97185158912091529</v>
      </c>
      <c r="K287" s="192">
        <v>0</v>
      </c>
      <c r="L287" s="188">
        <v>0</v>
      </c>
      <c r="M287" s="188">
        <v>1</v>
      </c>
      <c r="N287" s="188">
        <v>0</v>
      </c>
      <c r="O287" s="188">
        <v>4205.5842808078924</v>
      </c>
      <c r="P287" s="188">
        <v>3284.4145109595124</v>
      </c>
      <c r="Q287" s="188">
        <v>7024.0496177393952</v>
      </c>
      <c r="R287" s="201">
        <v>0.97185158912091529</v>
      </c>
    </row>
    <row r="288" spans="2:18" x14ac:dyDescent="0.2">
      <c r="B288" s="195">
        <v>285</v>
      </c>
      <c r="C288" s="192">
        <v>0</v>
      </c>
      <c r="D288" s="188">
        <v>0</v>
      </c>
      <c r="E288" s="188">
        <v>1</v>
      </c>
      <c r="F288" s="188">
        <v>0</v>
      </c>
      <c r="G288" s="188">
        <v>4987.0129925842757</v>
      </c>
      <c r="H288" s="188">
        <v>5173.3863712134753</v>
      </c>
      <c r="I288" s="188">
        <v>5713.0607535314502</v>
      </c>
      <c r="J288" s="201">
        <v>0.9736554281077836</v>
      </c>
      <c r="K288" s="192">
        <v>0</v>
      </c>
      <c r="L288" s="188">
        <v>0</v>
      </c>
      <c r="M288" s="188">
        <v>1</v>
      </c>
      <c r="N288" s="188">
        <v>0</v>
      </c>
      <c r="O288" s="188">
        <v>4987.0129925842757</v>
      </c>
      <c r="P288" s="188">
        <v>5173.3863712134753</v>
      </c>
      <c r="Q288" s="188">
        <v>5713.0607535314502</v>
      </c>
      <c r="R288" s="201">
        <v>0.9736554281077836</v>
      </c>
    </row>
    <row r="289" spans="2:18" x14ac:dyDescent="0.2">
      <c r="B289" s="195">
        <v>286</v>
      </c>
      <c r="C289" s="192">
        <v>1</v>
      </c>
      <c r="D289" s="188">
        <v>0</v>
      </c>
      <c r="E289" s="188">
        <v>2</v>
      </c>
      <c r="F289" s="188">
        <v>1</v>
      </c>
      <c r="G289" s="188">
        <v>6118.4175986523369</v>
      </c>
      <c r="H289" s="188">
        <v>5520.4619357164111</v>
      </c>
      <c r="I289" s="188">
        <v>6229.9850014885124</v>
      </c>
      <c r="J289" s="201">
        <v>0.96924327184105885</v>
      </c>
      <c r="K289" s="192">
        <v>1</v>
      </c>
      <c r="L289" s="188">
        <v>0</v>
      </c>
      <c r="M289" s="188">
        <v>2</v>
      </c>
      <c r="N289" s="188">
        <v>1</v>
      </c>
      <c r="O289" s="188">
        <v>6118.4175986523369</v>
      </c>
      <c r="P289" s="188">
        <v>5520.4619357164111</v>
      </c>
      <c r="Q289" s="188">
        <v>6229.9850014885124</v>
      </c>
      <c r="R289" s="201">
        <v>0.96924327184105885</v>
      </c>
    </row>
    <row r="290" spans="2:18" x14ac:dyDescent="0.2">
      <c r="B290" s="195">
        <v>287</v>
      </c>
      <c r="C290" s="192">
        <v>0</v>
      </c>
      <c r="D290" s="188">
        <v>0</v>
      </c>
      <c r="E290" s="188">
        <v>3</v>
      </c>
      <c r="F290" s="188">
        <v>0</v>
      </c>
      <c r="G290" s="188">
        <v>7111.9813490915412</v>
      </c>
      <c r="H290" s="188">
        <v>2966.4492589878014</v>
      </c>
      <c r="I290" s="188">
        <v>2847.2616161399064</v>
      </c>
      <c r="J290" s="201">
        <v>0.83173050622609712</v>
      </c>
      <c r="K290" s="192">
        <v>0</v>
      </c>
      <c r="L290" s="188">
        <v>0</v>
      </c>
      <c r="M290" s="188">
        <v>3</v>
      </c>
      <c r="N290" s="188">
        <v>0</v>
      </c>
      <c r="O290" s="188">
        <v>7111.9813490915412</v>
      </c>
      <c r="P290" s="188">
        <v>2966.4492589878014</v>
      </c>
      <c r="Q290" s="188">
        <v>2847.2616161399064</v>
      </c>
      <c r="R290" s="201">
        <v>0.83173050622609712</v>
      </c>
    </row>
    <row r="291" spans="2:18" x14ac:dyDescent="0.2">
      <c r="B291" s="195">
        <v>288</v>
      </c>
      <c r="C291" s="192">
        <v>0</v>
      </c>
      <c r="D291" s="188">
        <v>0</v>
      </c>
      <c r="E291" s="188">
        <v>5</v>
      </c>
      <c r="F291" s="188">
        <v>1</v>
      </c>
      <c r="G291" s="188">
        <v>5234.5694929738074</v>
      </c>
      <c r="H291" s="188">
        <v>2385.8040761717348</v>
      </c>
      <c r="I291" s="188">
        <v>4897.7510219915257</v>
      </c>
      <c r="J291" s="201">
        <v>0.85602465115608284</v>
      </c>
      <c r="K291" s="192">
        <v>0</v>
      </c>
      <c r="L291" s="188">
        <v>0</v>
      </c>
      <c r="M291" s="188">
        <v>5</v>
      </c>
      <c r="N291" s="188">
        <v>1</v>
      </c>
      <c r="O291" s="188">
        <v>5234.5694929738074</v>
      </c>
      <c r="P291" s="188">
        <v>2385.8040761717348</v>
      </c>
      <c r="Q291" s="188">
        <v>4897.7510219915257</v>
      </c>
      <c r="R291" s="201">
        <v>0.85602465115608284</v>
      </c>
    </row>
    <row r="292" spans="2:18" x14ac:dyDescent="0.2">
      <c r="B292" s="195">
        <v>289</v>
      </c>
      <c r="C292" s="192">
        <v>0</v>
      </c>
      <c r="D292" s="188">
        <v>0</v>
      </c>
      <c r="E292" s="188">
        <v>2</v>
      </c>
      <c r="F292" s="188">
        <v>0</v>
      </c>
      <c r="G292" s="188">
        <v>4802.5269052252434</v>
      </c>
      <c r="H292" s="188">
        <v>1642.2843231716511</v>
      </c>
      <c r="I292" s="188">
        <v>3514.0761247953378</v>
      </c>
      <c r="J292" s="201">
        <v>0.92819289799071569</v>
      </c>
      <c r="K292" s="192">
        <v>0</v>
      </c>
      <c r="L292" s="188">
        <v>0</v>
      </c>
      <c r="M292" s="188">
        <v>2</v>
      </c>
      <c r="N292" s="188">
        <v>0</v>
      </c>
      <c r="O292" s="188">
        <v>4802.5269052252434</v>
      </c>
      <c r="P292" s="188">
        <v>1642.2843231716511</v>
      </c>
      <c r="Q292" s="188">
        <v>3514.0761247953378</v>
      </c>
      <c r="R292" s="201">
        <v>0.92819289799071569</v>
      </c>
    </row>
    <row r="293" spans="2:18" x14ac:dyDescent="0.2">
      <c r="B293" s="195">
        <v>290</v>
      </c>
      <c r="C293" s="192">
        <v>0</v>
      </c>
      <c r="D293" s="188">
        <v>0</v>
      </c>
      <c r="E293" s="188">
        <v>4</v>
      </c>
      <c r="F293" s="188">
        <v>0</v>
      </c>
      <c r="G293" s="188">
        <v>5618.167469699044</v>
      </c>
      <c r="H293" s="188">
        <v>3839.0471388814026</v>
      </c>
      <c r="I293" s="188">
        <v>5555.9618475892185</v>
      </c>
      <c r="J293" s="201">
        <v>0.79637315055637781</v>
      </c>
      <c r="K293" s="192">
        <v>0</v>
      </c>
      <c r="L293" s="188">
        <v>0</v>
      </c>
      <c r="M293" s="188">
        <v>4</v>
      </c>
      <c r="N293" s="188">
        <v>0</v>
      </c>
      <c r="O293" s="188">
        <v>5618.167469699044</v>
      </c>
      <c r="P293" s="188">
        <v>3839.0471388814026</v>
      </c>
      <c r="Q293" s="188">
        <v>5555.9618475892185</v>
      </c>
      <c r="R293" s="201">
        <v>0.79637315055637781</v>
      </c>
    </row>
    <row r="294" spans="2:18" x14ac:dyDescent="0.2">
      <c r="B294" s="195">
        <v>291</v>
      </c>
      <c r="C294" s="192">
        <v>0</v>
      </c>
      <c r="D294" s="188">
        <v>0</v>
      </c>
      <c r="E294" s="188">
        <v>2</v>
      </c>
      <c r="F294" s="188">
        <v>1</v>
      </c>
      <c r="G294" s="188">
        <v>7892.7342552036471</v>
      </c>
      <c r="H294" s="188">
        <v>5187.0096660151767</v>
      </c>
      <c r="I294" s="188">
        <v>2063.0407317290801</v>
      </c>
      <c r="J294" s="201">
        <v>0.88463134047971259</v>
      </c>
      <c r="K294" s="192">
        <v>0</v>
      </c>
      <c r="L294" s="188">
        <v>0</v>
      </c>
      <c r="M294" s="188">
        <v>2</v>
      </c>
      <c r="N294" s="188">
        <v>1</v>
      </c>
      <c r="O294" s="188">
        <v>7892.7342552036471</v>
      </c>
      <c r="P294" s="188">
        <v>5187.0096660151767</v>
      </c>
      <c r="Q294" s="188">
        <v>2063.0407317290801</v>
      </c>
      <c r="R294" s="201">
        <v>0.88463134047971259</v>
      </c>
    </row>
    <row r="295" spans="2:18" x14ac:dyDescent="0.2">
      <c r="B295" s="195">
        <v>292</v>
      </c>
      <c r="C295" s="192">
        <v>0</v>
      </c>
      <c r="D295" s="188">
        <v>0</v>
      </c>
      <c r="E295" s="188">
        <v>6</v>
      </c>
      <c r="F295" s="188">
        <v>0</v>
      </c>
      <c r="G295" s="188">
        <v>7434.0662897011143</v>
      </c>
      <c r="H295" s="188">
        <v>6286.4977832319191</v>
      </c>
      <c r="I295" s="188">
        <v>12103.521429003409</v>
      </c>
      <c r="J295" s="201">
        <v>0.8462937550906503</v>
      </c>
      <c r="K295" s="192">
        <v>0</v>
      </c>
      <c r="L295" s="188">
        <v>0</v>
      </c>
      <c r="M295" s="188">
        <v>6</v>
      </c>
      <c r="N295" s="188">
        <v>0</v>
      </c>
      <c r="O295" s="188">
        <v>7434.0662897011143</v>
      </c>
      <c r="P295" s="188">
        <v>6286.4977832319191</v>
      </c>
      <c r="Q295" s="188">
        <v>12103.521429003409</v>
      </c>
      <c r="R295" s="201">
        <v>0.8462937550906503</v>
      </c>
    </row>
    <row r="296" spans="2:18" x14ac:dyDescent="0.2">
      <c r="B296" s="195">
        <v>293</v>
      </c>
      <c r="C296" s="192">
        <v>0</v>
      </c>
      <c r="D296" s="188">
        <v>0</v>
      </c>
      <c r="E296" s="188">
        <v>0</v>
      </c>
      <c r="F296" s="188">
        <v>1</v>
      </c>
      <c r="G296" s="188">
        <v>3191.3675256367333</v>
      </c>
      <c r="H296" s="188">
        <v>5629.7129710652762</v>
      </c>
      <c r="I296" s="188">
        <v>1784.0219334930316</v>
      </c>
      <c r="J296" s="201">
        <v>0.8836349742328129</v>
      </c>
      <c r="K296" s="192">
        <v>0</v>
      </c>
      <c r="L296" s="188">
        <v>0</v>
      </c>
      <c r="M296" s="188">
        <v>0</v>
      </c>
      <c r="N296" s="188">
        <v>1</v>
      </c>
      <c r="O296" s="188">
        <v>3191.3675256367333</v>
      </c>
      <c r="P296" s="188">
        <v>5629.7129710652762</v>
      </c>
      <c r="Q296" s="188">
        <v>1784.0219334930316</v>
      </c>
      <c r="R296" s="201">
        <v>0.8836349742328129</v>
      </c>
    </row>
    <row r="297" spans="2:18" x14ac:dyDescent="0.2">
      <c r="B297" s="195">
        <v>294</v>
      </c>
      <c r="C297" s="192">
        <v>0</v>
      </c>
      <c r="D297" s="188">
        <v>0</v>
      </c>
      <c r="E297" s="188">
        <v>5</v>
      </c>
      <c r="F297" s="188">
        <v>0</v>
      </c>
      <c r="G297" s="188">
        <v>5544.7659505647152</v>
      </c>
      <c r="H297" s="188">
        <v>5530.3577888728878</v>
      </c>
      <c r="I297" s="188">
        <v>5908.6307965793276</v>
      </c>
      <c r="J297" s="201">
        <v>0.91767861874664303</v>
      </c>
      <c r="K297" s="192">
        <v>0</v>
      </c>
      <c r="L297" s="188">
        <v>0</v>
      </c>
      <c r="M297" s="188">
        <v>5</v>
      </c>
      <c r="N297" s="188">
        <v>0</v>
      </c>
      <c r="O297" s="188">
        <v>5544.7659505647152</v>
      </c>
      <c r="P297" s="188">
        <v>5530.3577888728878</v>
      </c>
      <c r="Q297" s="188">
        <v>5908.6307965793276</v>
      </c>
      <c r="R297" s="201">
        <v>0.91767861874664303</v>
      </c>
    </row>
    <row r="298" spans="2:18" x14ac:dyDescent="0.2">
      <c r="B298" s="195">
        <v>295</v>
      </c>
      <c r="C298" s="192">
        <v>0</v>
      </c>
      <c r="D298" s="188">
        <v>0</v>
      </c>
      <c r="E298" s="188">
        <v>4</v>
      </c>
      <c r="F298" s="188">
        <v>2</v>
      </c>
      <c r="G298" s="188">
        <v>4795.2216484402561</v>
      </c>
      <c r="H298" s="188">
        <v>4539.7348976285102</v>
      </c>
      <c r="I298" s="188">
        <v>6049.3287370285907</v>
      </c>
      <c r="J298" s="201">
        <v>0.95096320875920426</v>
      </c>
      <c r="K298" s="192">
        <v>0</v>
      </c>
      <c r="L298" s="188">
        <v>0</v>
      </c>
      <c r="M298" s="188">
        <v>4</v>
      </c>
      <c r="N298" s="188">
        <v>2</v>
      </c>
      <c r="O298" s="188">
        <v>4795.2216484402561</v>
      </c>
      <c r="P298" s="188">
        <v>4539.7348976285102</v>
      </c>
      <c r="Q298" s="188">
        <v>6049.3287370285907</v>
      </c>
      <c r="R298" s="201">
        <v>0.95096320875920426</v>
      </c>
    </row>
    <row r="299" spans="2:18" x14ac:dyDescent="0.2">
      <c r="B299" s="195">
        <v>296</v>
      </c>
      <c r="C299" s="192">
        <v>0</v>
      </c>
      <c r="D299" s="188">
        <v>0</v>
      </c>
      <c r="E299" s="188">
        <v>0</v>
      </c>
      <c r="F299" s="188">
        <v>1</v>
      </c>
      <c r="G299" s="188">
        <v>4831.5571009860396</v>
      </c>
      <c r="H299" s="188">
        <v>3414.2340156355854</v>
      </c>
      <c r="I299" s="188">
        <v>6188.7320500437809</v>
      </c>
      <c r="J299" s="201">
        <v>0.82254570473173128</v>
      </c>
      <c r="K299" s="192">
        <v>0</v>
      </c>
      <c r="L299" s="188">
        <v>0</v>
      </c>
      <c r="M299" s="188">
        <v>0</v>
      </c>
      <c r="N299" s="188">
        <v>1</v>
      </c>
      <c r="O299" s="188">
        <v>4831.5571009860396</v>
      </c>
      <c r="P299" s="188">
        <v>3414.2340156355854</v>
      </c>
      <c r="Q299" s="188">
        <v>6188.7320500437809</v>
      </c>
      <c r="R299" s="201">
        <v>0.82254570473173128</v>
      </c>
    </row>
    <row r="300" spans="2:18" x14ac:dyDescent="0.2">
      <c r="B300" s="195">
        <v>297</v>
      </c>
      <c r="C300" s="192">
        <v>0</v>
      </c>
      <c r="D300" s="188">
        <v>0</v>
      </c>
      <c r="E300" s="188">
        <v>1</v>
      </c>
      <c r="F300" s="188">
        <v>0</v>
      </c>
      <c r="G300" s="188">
        <v>4529.071287036124</v>
      </c>
      <c r="H300" s="188">
        <v>3651.1976294849878</v>
      </c>
      <c r="I300" s="188">
        <v>7653.6342970023452</v>
      </c>
      <c r="J300" s="201">
        <v>0.93983223321491693</v>
      </c>
      <c r="K300" s="192">
        <v>0</v>
      </c>
      <c r="L300" s="188">
        <v>0</v>
      </c>
      <c r="M300" s="188">
        <v>1</v>
      </c>
      <c r="N300" s="188">
        <v>0</v>
      </c>
      <c r="O300" s="188">
        <v>4529.071287036124</v>
      </c>
      <c r="P300" s="188">
        <v>3651.1976294849878</v>
      </c>
      <c r="Q300" s="188">
        <v>7653.6342970023452</v>
      </c>
      <c r="R300" s="201">
        <v>0.93983223321491693</v>
      </c>
    </row>
    <row r="301" spans="2:18" x14ac:dyDescent="0.2">
      <c r="B301" s="195">
        <v>298</v>
      </c>
      <c r="C301" s="192">
        <v>0</v>
      </c>
      <c r="D301" s="188">
        <v>0</v>
      </c>
      <c r="E301" s="188">
        <v>1</v>
      </c>
      <c r="F301" s="188">
        <v>0</v>
      </c>
      <c r="G301" s="188">
        <v>5264.8960937170768</v>
      </c>
      <c r="H301" s="188">
        <v>1463.6869586391631</v>
      </c>
      <c r="I301" s="188">
        <v>9638.6510465659339</v>
      </c>
      <c r="J301" s="201">
        <v>0.91363315892165464</v>
      </c>
      <c r="K301" s="192">
        <v>0</v>
      </c>
      <c r="L301" s="188">
        <v>0</v>
      </c>
      <c r="M301" s="188">
        <v>1</v>
      </c>
      <c r="N301" s="188">
        <v>0</v>
      </c>
      <c r="O301" s="188">
        <v>5264.8960937170768</v>
      </c>
      <c r="P301" s="188">
        <v>1463.6869586391631</v>
      </c>
      <c r="Q301" s="188">
        <v>9638.6510465659339</v>
      </c>
      <c r="R301" s="201">
        <v>0.91363315892165464</v>
      </c>
    </row>
    <row r="302" spans="2:18" x14ac:dyDescent="0.2">
      <c r="B302" s="195">
        <v>299</v>
      </c>
      <c r="C302" s="192">
        <v>0</v>
      </c>
      <c r="D302" s="188">
        <v>0</v>
      </c>
      <c r="E302" s="188">
        <v>0</v>
      </c>
      <c r="F302" s="188">
        <v>4</v>
      </c>
      <c r="G302" s="188">
        <v>4198.0208236639955</v>
      </c>
      <c r="H302" s="188">
        <v>5589.7925717479638</v>
      </c>
      <c r="I302" s="188">
        <v>6506.3738953585771</v>
      </c>
      <c r="J302" s="201">
        <v>0.90451698636680944</v>
      </c>
      <c r="K302" s="192">
        <v>0</v>
      </c>
      <c r="L302" s="188">
        <v>0</v>
      </c>
      <c r="M302" s="188">
        <v>0</v>
      </c>
      <c r="N302" s="188">
        <v>4</v>
      </c>
      <c r="O302" s="188">
        <v>4198.0208236639955</v>
      </c>
      <c r="P302" s="188">
        <v>5589.7925717479638</v>
      </c>
      <c r="Q302" s="188">
        <v>6506.3738953585771</v>
      </c>
      <c r="R302" s="201">
        <v>0.90451698636680944</v>
      </c>
    </row>
    <row r="303" spans="2:18" x14ac:dyDescent="0.2">
      <c r="B303" s="195">
        <v>300</v>
      </c>
      <c r="C303" s="192">
        <v>0</v>
      </c>
      <c r="D303" s="188">
        <v>0</v>
      </c>
      <c r="E303" s="188">
        <v>3</v>
      </c>
      <c r="F303" s="188">
        <v>1</v>
      </c>
      <c r="G303" s="188">
        <v>5469.1719090300612</v>
      </c>
      <c r="H303" s="188">
        <v>4862.8802487602243</v>
      </c>
      <c r="I303" s="188">
        <v>5507.8514096660447</v>
      </c>
      <c r="J303" s="201">
        <v>0.96305976167970542</v>
      </c>
      <c r="K303" s="192">
        <v>0</v>
      </c>
      <c r="L303" s="188">
        <v>0</v>
      </c>
      <c r="M303" s="188">
        <v>3</v>
      </c>
      <c r="N303" s="188">
        <v>1</v>
      </c>
      <c r="O303" s="188">
        <v>5469.1719090300612</v>
      </c>
      <c r="P303" s="188">
        <v>4862.8802487602243</v>
      </c>
      <c r="Q303" s="188">
        <v>5507.8514096660447</v>
      </c>
      <c r="R303" s="201">
        <v>0.96305976167970542</v>
      </c>
    </row>
    <row r="304" spans="2:18" x14ac:dyDescent="0.2">
      <c r="B304" s="195">
        <v>301</v>
      </c>
      <c r="C304" s="192">
        <v>0</v>
      </c>
      <c r="D304" s="188">
        <v>0</v>
      </c>
      <c r="E304" s="188">
        <v>2</v>
      </c>
      <c r="F304" s="188">
        <v>0</v>
      </c>
      <c r="G304" s="188">
        <v>4348.6641369288454</v>
      </c>
      <c r="H304" s="188">
        <v>6212.4538969520199</v>
      </c>
      <c r="I304" s="188">
        <v>7531.0116466853506</v>
      </c>
      <c r="J304" s="201">
        <v>0.7101830273551577</v>
      </c>
      <c r="K304" s="192">
        <v>0</v>
      </c>
      <c r="L304" s="188">
        <v>0</v>
      </c>
      <c r="M304" s="188">
        <v>2</v>
      </c>
      <c r="N304" s="188">
        <v>0</v>
      </c>
      <c r="O304" s="188">
        <v>4348.6641369288454</v>
      </c>
      <c r="P304" s="188">
        <v>6212.4538969520199</v>
      </c>
      <c r="Q304" s="188">
        <v>7531.0116466853506</v>
      </c>
      <c r="R304" s="201">
        <v>0.7101830273551577</v>
      </c>
    </row>
    <row r="305" spans="2:18" x14ac:dyDescent="0.2">
      <c r="B305" s="195">
        <v>302</v>
      </c>
      <c r="C305" s="192">
        <v>0</v>
      </c>
      <c r="D305" s="188">
        <v>0</v>
      </c>
      <c r="E305" s="188">
        <v>2</v>
      </c>
      <c r="F305" s="188">
        <v>1</v>
      </c>
      <c r="G305" s="188">
        <v>5859.7746363932165</v>
      </c>
      <c r="H305" s="188">
        <v>3925.4213955599862</v>
      </c>
      <c r="I305" s="188">
        <v>8713.7947140144443</v>
      </c>
      <c r="J305" s="201">
        <v>0.9608625517410192</v>
      </c>
      <c r="K305" s="192">
        <v>0</v>
      </c>
      <c r="L305" s="188">
        <v>0</v>
      </c>
      <c r="M305" s="188">
        <v>2</v>
      </c>
      <c r="N305" s="188">
        <v>1</v>
      </c>
      <c r="O305" s="188">
        <v>5859.7746363932165</v>
      </c>
      <c r="P305" s="188">
        <v>3925.4213955599862</v>
      </c>
      <c r="Q305" s="188">
        <v>8713.7947140144443</v>
      </c>
      <c r="R305" s="201">
        <v>0.9608625517410192</v>
      </c>
    </row>
    <row r="306" spans="2:18" x14ac:dyDescent="0.2">
      <c r="B306" s="195">
        <v>303</v>
      </c>
      <c r="C306" s="192">
        <v>0</v>
      </c>
      <c r="D306" s="188">
        <v>0</v>
      </c>
      <c r="E306" s="188">
        <v>2</v>
      </c>
      <c r="F306" s="188">
        <v>0</v>
      </c>
      <c r="G306" s="188">
        <v>5030.9427468242411</v>
      </c>
      <c r="H306" s="188">
        <v>4185.4784403139438</v>
      </c>
      <c r="I306" s="188">
        <v>3196.104386437642</v>
      </c>
      <c r="J306" s="201">
        <v>0.85539886754495253</v>
      </c>
      <c r="K306" s="192">
        <v>0</v>
      </c>
      <c r="L306" s="188">
        <v>0</v>
      </c>
      <c r="M306" s="188">
        <v>2</v>
      </c>
      <c r="N306" s="188">
        <v>0</v>
      </c>
      <c r="O306" s="188">
        <v>5030.9427468242411</v>
      </c>
      <c r="P306" s="188">
        <v>4185.4784403139438</v>
      </c>
      <c r="Q306" s="188">
        <v>3196.104386437642</v>
      </c>
      <c r="R306" s="201">
        <v>0.85539886754495253</v>
      </c>
    </row>
    <row r="307" spans="2:18" x14ac:dyDescent="0.2">
      <c r="B307" s="195">
        <v>304</v>
      </c>
      <c r="C307" s="192">
        <v>0</v>
      </c>
      <c r="D307" s="188">
        <v>0</v>
      </c>
      <c r="E307" s="188">
        <v>1</v>
      </c>
      <c r="F307" s="188">
        <v>1</v>
      </c>
      <c r="G307" s="188">
        <v>4325.219105967788</v>
      </c>
      <c r="H307" s="188">
        <v>3260.0282618574629</v>
      </c>
      <c r="I307" s="188">
        <v>5919.5962951342208</v>
      </c>
      <c r="J307" s="201">
        <v>0.83969952170154272</v>
      </c>
      <c r="K307" s="192">
        <v>0</v>
      </c>
      <c r="L307" s="188">
        <v>0</v>
      </c>
      <c r="M307" s="188">
        <v>1</v>
      </c>
      <c r="N307" s="188">
        <v>1</v>
      </c>
      <c r="O307" s="188">
        <v>4325.219105967788</v>
      </c>
      <c r="P307" s="188">
        <v>3260.0282618574629</v>
      </c>
      <c r="Q307" s="188">
        <v>5919.5962951342208</v>
      </c>
      <c r="R307" s="201">
        <v>0.83969952170154272</v>
      </c>
    </row>
    <row r="308" spans="2:18" x14ac:dyDescent="0.2">
      <c r="B308" s="195">
        <v>305</v>
      </c>
      <c r="C308" s="192">
        <v>0</v>
      </c>
      <c r="D308" s="188">
        <v>0</v>
      </c>
      <c r="E308" s="188">
        <v>4</v>
      </c>
      <c r="F308" s="188">
        <v>3</v>
      </c>
      <c r="G308" s="188">
        <v>5554.3530187151873</v>
      </c>
      <c r="H308" s="188">
        <v>4411.7079060578344</v>
      </c>
      <c r="I308" s="188">
        <v>1687.6147411524717</v>
      </c>
      <c r="J308" s="201">
        <v>0.91322682100900365</v>
      </c>
      <c r="K308" s="192">
        <v>0</v>
      </c>
      <c r="L308" s="188">
        <v>0</v>
      </c>
      <c r="M308" s="188">
        <v>4</v>
      </c>
      <c r="N308" s="188">
        <v>3</v>
      </c>
      <c r="O308" s="188">
        <v>5554.3530187151873</v>
      </c>
      <c r="P308" s="188">
        <v>4411.7079060578344</v>
      </c>
      <c r="Q308" s="188">
        <v>1687.6147411524717</v>
      </c>
      <c r="R308" s="201">
        <v>0.91322682100900365</v>
      </c>
    </row>
    <row r="309" spans="2:18" x14ac:dyDescent="0.2">
      <c r="B309" s="195">
        <v>306</v>
      </c>
      <c r="C309" s="192">
        <v>0</v>
      </c>
      <c r="D309" s="188">
        <v>0</v>
      </c>
      <c r="E309" s="188">
        <v>4</v>
      </c>
      <c r="F309" s="188">
        <v>2</v>
      </c>
      <c r="G309" s="188">
        <v>8225.2588631360777</v>
      </c>
      <c r="H309" s="188">
        <v>2372.4020447193825</v>
      </c>
      <c r="I309" s="188">
        <v>4174.4711316614175</v>
      </c>
      <c r="J309" s="201">
        <v>0.91980529718398607</v>
      </c>
      <c r="K309" s="192">
        <v>0</v>
      </c>
      <c r="L309" s="188">
        <v>0</v>
      </c>
      <c r="M309" s="188">
        <v>4</v>
      </c>
      <c r="N309" s="188">
        <v>2</v>
      </c>
      <c r="O309" s="188">
        <v>8225.2588631360777</v>
      </c>
      <c r="P309" s="188">
        <v>2372.4020447193825</v>
      </c>
      <c r="Q309" s="188">
        <v>4174.4711316614175</v>
      </c>
      <c r="R309" s="201">
        <v>0.91980529718398607</v>
      </c>
    </row>
    <row r="310" spans="2:18" x14ac:dyDescent="0.2">
      <c r="B310" s="195">
        <v>307</v>
      </c>
      <c r="C310" s="192">
        <v>0</v>
      </c>
      <c r="D310" s="188">
        <v>0</v>
      </c>
      <c r="E310" s="188">
        <v>1</v>
      </c>
      <c r="F310" s="188">
        <v>0</v>
      </c>
      <c r="G310" s="188">
        <v>3202.7950918766537</v>
      </c>
      <c r="H310" s="188">
        <v>3864.6157579797441</v>
      </c>
      <c r="I310" s="188">
        <v>4218.5969949827231</v>
      </c>
      <c r="J310" s="201">
        <v>0.94829829230714124</v>
      </c>
      <c r="K310" s="192">
        <v>0</v>
      </c>
      <c r="L310" s="188">
        <v>0</v>
      </c>
      <c r="M310" s="188">
        <v>1</v>
      </c>
      <c r="N310" s="188">
        <v>0</v>
      </c>
      <c r="O310" s="188">
        <v>3202.7950918766537</v>
      </c>
      <c r="P310" s="188">
        <v>3864.6157579797441</v>
      </c>
      <c r="Q310" s="188">
        <v>4218.5969949827231</v>
      </c>
      <c r="R310" s="201">
        <v>0.94829829230714124</v>
      </c>
    </row>
    <row r="311" spans="2:18" x14ac:dyDescent="0.2">
      <c r="B311" s="195">
        <v>308</v>
      </c>
      <c r="C311" s="192">
        <v>0</v>
      </c>
      <c r="D311" s="188">
        <v>0</v>
      </c>
      <c r="E311" s="188">
        <v>2</v>
      </c>
      <c r="F311" s="188">
        <v>0</v>
      </c>
      <c r="G311" s="188">
        <v>6704.0648546251505</v>
      </c>
      <c r="H311" s="188">
        <v>5225.187807554571</v>
      </c>
      <c r="I311" s="188">
        <v>3688.1430903706264</v>
      </c>
      <c r="J311" s="201">
        <v>0.842858855889976</v>
      </c>
      <c r="K311" s="192">
        <v>0</v>
      </c>
      <c r="L311" s="188">
        <v>0</v>
      </c>
      <c r="M311" s="188">
        <v>2</v>
      </c>
      <c r="N311" s="188">
        <v>0</v>
      </c>
      <c r="O311" s="188">
        <v>6704.0648546251505</v>
      </c>
      <c r="P311" s="188">
        <v>5225.187807554571</v>
      </c>
      <c r="Q311" s="188">
        <v>3688.1430903706264</v>
      </c>
      <c r="R311" s="201">
        <v>0.842858855889976</v>
      </c>
    </row>
    <row r="312" spans="2:18" x14ac:dyDescent="0.2">
      <c r="B312" s="195">
        <v>309</v>
      </c>
      <c r="C312" s="192">
        <v>0</v>
      </c>
      <c r="D312" s="188">
        <v>0</v>
      </c>
      <c r="E312" s="188">
        <v>2</v>
      </c>
      <c r="F312" s="188">
        <v>1</v>
      </c>
      <c r="G312" s="188">
        <v>3746.7864808491795</v>
      </c>
      <c r="H312" s="188">
        <v>2092.1585221549749</v>
      </c>
      <c r="I312" s="188">
        <v>13188.861173306357</v>
      </c>
      <c r="J312" s="201">
        <v>0.92745360215954853</v>
      </c>
      <c r="K312" s="192">
        <v>0</v>
      </c>
      <c r="L312" s="188">
        <v>0</v>
      </c>
      <c r="M312" s="188">
        <v>2</v>
      </c>
      <c r="N312" s="188">
        <v>1</v>
      </c>
      <c r="O312" s="188">
        <v>3746.7864808491795</v>
      </c>
      <c r="P312" s="188">
        <v>2092.1585221549749</v>
      </c>
      <c r="Q312" s="188">
        <v>13188.861173306357</v>
      </c>
      <c r="R312" s="201">
        <v>0.92745360215954853</v>
      </c>
    </row>
    <row r="313" spans="2:18" x14ac:dyDescent="0.2">
      <c r="B313" s="195">
        <v>310</v>
      </c>
      <c r="C313" s="192">
        <v>0</v>
      </c>
      <c r="D313" s="188">
        <v>0</v>
      </c>
      <c r="E313" s="188">
        <v>0</v>
      </c>
      <c r="F313" s="188">
        <v>2</v>
      </c>
      <c r="G313" s="188">
        <v>4884.2958740401746</v>
      </c>
      <c r="H313" s="188">
        <v>6519.0576870716077</v>
      </c>
      <c r="I313" s="188">
        <v>2051.7373156095018</v>
      </c>
      <c r="J313" s="201">
        <v>0.91613032543431805</v>
      </c>
      <c r="K313" s="192">
        <v>0</v>
      </c>
      <c r="L313" s="188">
        <v>0</v>
      </c>
      <c r="M313" s="188">
        <v>0</v>
      </c>
      <c r="N313" s="188">
        <v>2</v>
      </c>
      <c r="O313" s="188">
        <v>4884.2958740401746</v>
      </c>
      <c r="P313" s="188">
        <v>6519.0576870716077</v>
      </c>
      <c r="Q313" s="188">
        <v>2051.7373156095018</v>
      </c>
      <c r="R313" s="201">
        <v>0.91613032543431805</v>
      </c>
    </row>
    <row r="314" spans="2:18" x14ac:dyDescent="0.2">
      <c r="B314" s="195">
        <v>311</v>
      </c>
      <c r="C314" s="192">
        <v>0</v>
      </c>
      <c r="D314" s="188">
        <v>0</v>
      </c>
      <c r="E314" s="188">
        <v>2</v>
      </c>
      <c r="F314" s="188">
        <v>2</v>
      </c>
      <c r="G314" s="188">
        <v>5449.1860833888386</v>
      </c>
      <c r="H314" s="188">
        <v>3960.9985861869477</v>
      </c>
      <c r="I314" s="188">
        <v>8984.9048235650989</v>
      </c>
      <c r="J314" s="201">
        <v>0.95320564293290144</v>
      </c>
      <c r="K314" s="192">
        <v>0</v>
      </c>
      <c r="L314" s="188">
        <v>0</v>
      </c>
      <c r="M314" s="188">
        <v>2</v>
      </c>
      <c r="N314" s="188">
        <v>2</v>
      </c>
      <c r="O314" s="188">
        <v>5449.1860833888386</v>
      </c>
      <c r="P314" s="188">
        <v>3960.9985861869477</v>
      </c>
      <c r="Q314" s="188">
        <v>8984.9048235650989</v>
      </c>
      <c r="R314" s="201">
        <v>0.95320564293290144</v>
      </c>
    </row>
    <row r="315" spans="2:18" x14ac:dyDescent="0.2">
      <c r="B315" s="195">
        <v>312</v>
      </c>
      <c r="C315" s="192">
        <v>0</v>
      </c>
      <c r="D315" s="188">
        <v>0</v>
      </c>
      <c r="E315" s="188">
        <v>1</v>
      </c>
      <c r="F315" s="188">
        <v>2</v>
      </c>
      <c r="G315" s="188">
        <v>5975.6691951000621</v>
      </c>
      <c r="H315" s="188">
        <v>1932.5731965511404</v>
      </c>
      <c r="I315" s="188">
        <v>10206.938168035374</v>
      </c>
      <c r="J315" s="201">
        <v>0.90710060881358823</v>
      </c>
      <c r="K315" s="192">
        <v>0</v>
      </c>
      <c r="L315" s="188">
        <v>0</v>
      </c>
      <c r="M315" s="188">
        <v>1</v>
      </c>
      <c r="N315" s="188">
        <v>2</v>
      </c>
      <c r="O315" s="188">
        <v>5975.6691951000621</v>
      </c>
      <c r="P315" s="188">
        <v>1932.5731965511404</v>
      </c>
      <c r="Q315" s="188">
        <v>10206.938168035374</v>
      </c>
      <c r="R315" s="201">
        <v>0.90710060881358823</v>
      </c>
    </row>
    <row r="316" spans="2:18" x14ac:dyDescent="0.2">
      <c r="B316" s="195">
        <v>313</v>
      </c>
      <c r="C316" s="192">
        <v>0</v>
      </c>
      <c r="D316" s="188">
        <v>0</v>
      </c>
      <c r="E316" s="188">
        <v>1</v>
      </c>
      <c r="F316" s="188">
        <v>1</v>
      </c>
      <c r="G316" s="188">
        <v>3036.6158839943978</v>
      </c>
      <c r="H316" s="188">
        <v>4979.8453991697561</v>
      </c>
      <c r="I316" s="188">
        <v>8286.6334658929827</v>
      </c>
      <c r="J316" s="201">
        <v>0.83877557179119588</v>
      </c>
      <c r="K316" s="192">
        <v>0</v>
      </c>
      <c r="L316" s="188">
        <v>0</v>
      </c>
      <c r="M316" s="188">
        <v>1</v>
      </c>
      <c r="N316" s="188">
        <v>1</v>
      </c>
      <c r="O316" s="188">
        <v>3036.6158839943978</v>
      </c>
      <c r="P316" s="188">
        <v>4979.8453991697561</v>
      </c>
      <c r="Q316" s="188">
        <v>8286.6334658929827</v>
      </c>
      <c r="R316" s="201">
        <v>0.83877557179119588</v>
      </c>
    </row>
    <row r="317" spans="2:18" x14ac:dyDescent="0.2">
      <c r="B317" s="195">
        <v>314</v>
      </c>
      <c r="C317" s="192">
        <v>0</v>
      </c>
      <c r="D317" s="188">
        <v>0</v>
      </c>
      <c r="E317" s="188">
        <v>4</v>
      </c>
      <c r="F317" s="188">
        <v>2</v>
      </c>
      <c r="G317" s="188">
        <v>8495.4351523414189</v>
      </c>
      <c r="H317" s="188">
        <v>5065.5225592740562</v>
      </c>
      <c r="I317" s="188">
        <v>10586.966060282328</v>
      </c>
      <c r="J317" s="201">
        <v>0.88169918560634697</v>
      </c>
      <c r="K317" s="192">
        <v>0</v>
      </c>
      <c r="L317" s="188">
        <v>0</v>
      </c>
      <c r="M317" s="188">
        <v>4</v>
      </c>
      <c r="N317" s="188">
        <v>2</v>
      </c>
      <c r="O317" s="188">
        <v>8495.4351523414189</v>
      </c>
      <c r="P317" s="188">
        <v>5065.5225592740562</v>
      </c>
      <c r="Q317" s="188">
        <v>10586.966060282328</v>
      </c>
      <c r="R317" s="201">
        <v>0.88169918560634697</v>
      </c>
    </row>
    <row r="318" spans="2:18" x14ac:dyDescent="0.2">
      <c r="B318" s="195">
        <v>315</v>
      </c>
      <c r="C318" s="192">
        <v>0</v>
      </c>
      <c r="D318" s="188">
        <v>0</v>
      </c>
      <c r="E318" s="188">
        <v>7</v>
      </c>
      <c r="F318" s="188">
        <v>0</v>
      </c>
      <c r="G318" s="188">
        <v>7680.117822805496</v>
      </c>
      <c r="H318" s="188">
        <v>1643.9739082363778</v>
      </c>
      <c r="I318" s="188">
        <v>7746.3078455326386</v>
      </c>
      <c r="J318" s="201">
        <v>0.8840210559052909</v>
      </c>
      <c r="K318" s="192">
        <v>0</v>
      </c>
      <c r="L318" s="188">
        <v>0</v>
      </c>
      <c r="M318" s="188">
        <v>7</v>
      </c>
      <c r="N318" s="188">
        <v>0</v>
      </c>
      <c r="O318" s="188">
        <v>7680.117822805496</v>
      </c>
      <c r="P318" s="188">
        <v>1643.9739082363778</v>
      </c>
      <c r="Q318" s="188">
        <v>7746.3078455326386</v>
      </c>
      <c r="R318" s="201">
        <v>0.8840210559052909</v>
      </c>
    </row>
    <row r="319" spans="2:18" x14ac:dyDescent="0.2">
      <c r="B319" s="195">
        <v>316</v>
      </c>
      <c r="C319" s="192">
        <v>0</v>
      </c>
      <c r="D319" s="188">
        <v>0</v>
      </c>
      <c r="E319" s="188">
        <v>0</v>
      </c>
      <c r="F319" s="188">
        <v>1</v>
      </c>
      <c r="G319" s="188">
        <v>2766.6396122907472</v>
      </c>
      <c r="H319" s="188">
        <v>2184.8077980842968</v>
      </c>
      <c r="I319" s="188">
        <v>4621.6759802052156</v>
      </c>
      <c r="J319" s="201">
        <v>0.94862541181586946</v>
      </c>
      <c r="K319" s="192">
        <v>0</v>
      </c>
      <c r="L319" s="188">
        <v>0</v>
      </c>
      <c r="M319" s="188">
        <v>0</v>
      </c>
      <c r="N319" s="188">
        <v>1</v>
      </c>
      <c r="O319" s="188">
        <v>2766.6396122907472</v>
      </c>
      <c r="P319" s="188">
        <v>2184.8077980842968</v>
      </c>
      <c r="Q319" s="188">
        <v>4621.6759802052156</v>
      </c>
      <c r="R319" s="201">
        <v>0.94862541181586946</v>
      </c>
    </row>
    <row r="320" spans="2:18" x14ac:dyDescent="0.2">
      <c r="B320" s="195">
        <v>317</v>
      </c>
      <c r="C320" s="192">
        <v>0</v>
      </c>
      <c r="D320" s="188">
        <v>0</v>
      </c>
      <c r="E320" s="188">
        <v>3</v>
      </c>
      <c r="F320" s="188">
        <v>0</v>
      </c>
      <c r="G320" s="188">
        <v>6157.3694205897791</v>
      </c>
      <c r="H320" s="188">
        <v>1679.493947950949</v>
      </c>
      <c r="I320" s="188">
        <v>4968.763825752425</v>
      </c>
      <c r="J320" s="201">
        <v>0.97226876267461559</v>
      </c>
      <c r="K320" s="192">
        <v>0</v>
      </c>
      <c r="L320" s="188">
        <v>0</v>
      </c>
      <c r="M320" s="188">
        <v>3</v>
      </c>
      <c r="N320" s="188">
        <v>0</v>
      </c>
      <c r="O320" s="188">
        <v>6157.3694205897791</v>
      </c>
      <c r="P320" s="188">
        <v>1679.493947950949</v>
      </c>
      <c r="Q320" s="188">
        <v>4968.763825752425</v>
      </c>
      <c r="R320" s="201">
        <v>0.97226876267461559</v>
      </c>
    </row>
    <row r="321" spans="2:18" x14ac:dyDescent="0.2">
      <c r="B321" s="195">
        <v>318</v>
      </c>
      <c r="C321" s="192">
        <v>0</v>
      </c>
      <c r="D321" s="188">
        <v>0</v>
      </c>
      <c r="E321" s="188">
        <v>1</v>
      </c>
      <c r="F321" s="188">
        <v>2</v>
      </c>
      <c r="G321" s="188">
        <v>5060.8708692798755</v>
      </c>
      <c r="H321" s="188">
        <v>4325.7699937212701</v>
      </c>
      <c r="I321" s="188">
        <v>6865.2166222929654</v>
      </c>
      <c r="J321" s="201">
        <v>0.96847595592430102</v>
      </c>
      <c r="K321" s="192">
        <v>0</v>
      </c>
      <c r="L321" s="188">
        <v>0</v>
      </c>
      <c r="M321" s="188">
        <v>1</v>
      </c>
      <c r="N321" s="188">
        <v>2</v>
      </c>
      <c r="O321" s="188">
        <v>5060.8708692798755</v>
      </c>
      <c r="P321" s="188">
        <v>4325.7699937212701</v>
      </c>
      <c r="Q321" s="188">
        <v>6865.2166222929654</v>
      </c>
      <c r="R321" s="201">
        <v>0.96847595592430102</v>
      </c>
    </row>
    <row r="322" spans="2:18" x14ac:dyDescent="0.2">
      <c r="B322" s="195">
        <v>319</v>
      </c>
      <c r="C322" s="192">
        <v>0</v>
      </c>
      <c r="D322" s="188">
        <v>0</v>
      </c>
      <c r="E322" s="188">
        <v>1</v>
      </c>
      <c r="F322" s="188">
        <v>4</v>
      </c>
      <c r="G322" s="188">
        <v>5936.5644133687319</v>
      </c>
      <c r="H322" s="188">
        <v>7076.0546787836129</v>
      </c>
      <c r="I322" s="188">
        <v>8521.7400624775182</v>
      </c>
      <c r="J322" s="201">
        <v>0.95153177626149787</v>
      </c>
      <c r="K322" s="192">
        <v>0</v>
      </c>
      <c r="L322" s="188">
        <v>0</v>
      </c>
      <c r="M322" s="188">
        <v>1</v>
      </c>
      <c r="N322" s="188">
        <v>4</v>
      </c>
      <c r="O322" s="188">
        <v>5936.5644133687319</v>
      </c>
      <c r="P322" s="188">
        <v>7076.0546787836129</v>
      </c>
      <c r="Q322" s="188">
        <v>8521.7400624775182</v>
      </c>
      <c r="R322" s="201">
        <v>0.95153177626149787</v>
      </c>
    </row>
    <row r="323" spans="2:18" x14ac:dyDescent="0.2">
      <c r="B323" s="195">
        <v>320</v>
      </c>
      <c r="C323" s="192">
        <v>0</v>
      </c>
      <c r="D323" s="188">
        <v>0</v>
      </c>
      <c r="E323" s="188">
        <v>2</v>
      </c>
      <c r="F323" s="188">
        <v>1</v>
      </c>
      <c r="G323" s="188">
        <v>3900.6557937860425</v>
      </c>
      <c r="H323" s="188">
        <v>3128.2454918015969</v>
      </c>
      <c r="I323" s="188">
        <v>8074.5143097631853</v>
      </c>
      <c r="J323" s="201">
        <v>0.93812561846022247</v>
      </c>
      <c r="K323" s="192">
        <v>0</v>
      </c>
      <c r="L323" s="188">
        <v>0</v>
      </c>
      <c r="M323" s="188">
        <v>2</v>
      </c>
      <c r="N323" s="188">
        <v>1</v>
      </c>
      <c r="O323" s="188">
        <v>3900.6557937860425</v>
      </c>
      <c r="P323" s="188">
        <v>3128.2454918015969</v>
      </c>
      <c r="Q323" s="188">
        <v>8074.5143097631853</v>
      </c>
      <c r="R323" s="201">
        <v>0.93812561846022247</v>
      </c>
    </row>
    <row r="324" spans="2:18" x14ac:dyDescent="0.2">
      <c r="B324" s="195">
        <v>321</v>
      </c>
      <c r="C324" s="192">
        <v>0</v>
      </c>
      <c r="D324" s="188">
        <v>0</v>
      </c>
      <c r="E324" s="188">
        <v>2</v>
      </c>
      <c r="F324" s="188">
        <v>2</v>
      </c>
      <c r="G324" s="188">
        <v>4068.3070064353669</v>
      </c>
      <c r="H324" s="188">
        <v>1542.7120628738069</v>
      </c>
      <c r="I324" s="188">
        <v>8576.0183197838978</v>
      </c>
      <c r="J324" s="201">
        <v>0.89469826748002135</v>
      </c>
      <c r="K324" s="192">
        <v>0</v>
      </c>
      <c r="L324" s="188">
        <v>0</v>
      </c>
      <c r="M324" s="188">
        <v>2</v>
      </c>
      <c r="N324" s="188">
        <v>2</v>
      </c>
      <c r="O324" s="188">
        <v>4068.3070064353669</v>
      </c>
      <c r="P324" s="188">
        <v>1542.7120628738069</v>
      </c>
      <c r="Q324" s="188">
        <v>8576.0183197838978</v>
      </c>
      <c r="R324" s="201">
        <v>0.89469826748002135</v>
      </c>
    </row>
    <row r="325" spans="2:18" x14ac:dyDescent="0.2">
      <c r="B325" s="195">
        <v>322</v>
      </c>
      <c r="C325" s="192">
        <v>0</v>
      </c>
      <c r="D325" s="188">
        <v>0</v>
      </c>
      <c r="E325" s="188">
        <v>1</v>
      </c>
      <c r="F325" s="188">
        <v>3</v>
      </c>
      <c r="G325" s="188">
        <v>6778.8735860819233</v>
      </c>
      <c r="H325" s="188">
        <v>2044.4997748319413</v>
      </c>
      <c r="I325" s="188">
        <v>13904.654611368062</v>
      </c>
      <c r="J325" s="201">
        <v>0.82702289879717505</v>
      </c>
      <c r="K325" s="192">
        <v>0</v>
      </c>
      <c r="L325" s="188">
        <v>0</v>
      </c>
      <c r="M325" s="188">
        <v>1</v>
      </c>
      <c r="N325" s="188">
        <v>3</v>
      </c>
      <c r="O325" s="188">
        <v>6778.8735860819233</v>
      </c>
      <c r="P325" s="188">
        <v>2044.4997748319413</v>
      </c>
      <c r="Q325" s="188">
        <v>13904.654611368062</v>
      </c>
      <c r="R325" s="201">
        <v>0.82702289879717505</v>
      </c>
    </row>
    <row r="326" spans="2:18" x14ac:dyDescent="0.2">
      <c r="B326" s="195">
        <v>323</v>
      </c>
      <c r="C326" s="192">
        <v>0</v>
      </c>
      <c r="D326" s="188">
        <v>0</v>
      </c>
      <c r="E326" s="188">
        <v>2</v>
      </c>
      <c r="F326" s="188">
        <v>0</v>
      </c>
      <c r="G326" s="188">
        <v>7844.5257088199642</v>
      </c>
      <c r="H326" s="188">
        <v>3232.4615745801025</v>
      </c>
      <c r="I326" s="188">
        <v>6326.6608898939339</v>
      </c>
      <c r="J326" s="201">
        <v>0.77783951536992502</v>
      </c>
      <c r="K326" s="192">
        <v>0</v>
      </c>
      <c r="L326" s="188">
        <v>0</v>
      </c>
      <c r="M326" s="188">
        <v>2</v>
      </c>
      <c r="N326" s="188">
        <v>0</v>
      </c>
      <c r="O326" s="188">
        <v>7844.5257088199642</v>
      </c>
      <c r="P326" s="188">
        <v>3232.4615745801025</v>
      </c>
      <c r="Q326" s="188">
        <v>6326.6608898939339</v>
      </c>
      <c r="R326" s="201">
        <v>0.77783951536992502</v>
      </c>
    </row>
    <row r="327" spans="2:18" x14ac:dyDescent="0.2">
      <c r="B327" s="195">
        <v>324</v>
      </c>
      <c r="C327" s="192">
        <v>0</v>
      </c>
      <c r="D327" s="188">
        <v>0</v>
      </c>
      <c r="E327" s="188">
        <v>4</v>
      </c>
      <c r="F327" s="188">
        <v>0</v>
      </c>
      <c r="G327" s="188">
        <v>6296.9492483448012</v>
      </c>
      <c r="H327" s="188">
        <v>2055.612101933506</v>
      </c>
      <c r="I327" s="188">
        <v>3847.575382414977</v>
      </c>
      <c r="J327" s="201">
        <v>0.98796439328996088</v>
      </c>
      <c r="K327" s="192">
        <v>0</v>
      </c>
      <c r="L327" s="188">
        <v>0</v>
      </c>
      <c r="M327" s="188">
        <v>4</v>
      </c>
      <c r="N327" s="188">
        <v>0</v>
      </c>
      <c r="O327" s="188">
        <v>6296.9492483448012</v>
      </c>
      <c r="P327" s="188">
        <v>2055.612101933506</v>
      </c>
      <c r="Q327" s="188">
        <v>3847.575382414977</v>
      </c>
      <c r="R327" s="201">
        <v>0.98796439328996088</v>
      </c>
    </row>
    <row r="328" spans="2:18" x14ac:dyDescent="0.2">
      <c r="B328" s="195">
        <v>325</v>
      </c>
      <c r="C328" s="192">
        <v>0</v>
      </c>
      <c r="D328" s="188">
        <v>0</v>
      </c>
      <c r="E328" s="188">
        <v>1</v>
      </c>
      <c r="F328" s="188">
        <v>1</v>
      </c>
      <c r="G328" s="188">
        <v>3419.9459616115605</v>
      </c>
      <c r="H328" s="188">
        <v>936.45769381382752</v>
      </c>
      <c r="I328" s="188">
        <v>5888.3526383466497</v>
      </c>
      <c r="J328" s="201">
        <v>0.90862212684826782</v>
      </c>
      <c r="K328" s="192">
        <v>0</v>
      </c>
      <c r="L328" s="188">
        <v>0</v>
      </c>
      <c r="M328" s="188">
        <v>1</v>
      </c>
      <c r="N328" s="188">
        <v>1</v>
      </c>
      <c r="O328" s="188">
        <v>3419.9459616115605</v>
      </c>
      <c r="P328" s="188">
        <v>936.45769381382752</v>
      </c>
      <c r="Q328" s="188">
        <v>5888.3526383466497</v>
      </c>
      <c r="R328" s="201">
        <v>0.90862212684826782</v>
      </c>
    </row>
    <row r="329" spans="2:18" x14ac:dyDescent="0.2">
      <c r="B329" s="195">
        <v>326</v>
      </c>
      <c r="C329" s="192">
        <v>0</v>
      </c>
      <c r="D329" s="188">
        <v>0</v>
      </c>
      <c r="E329" s="188">
        <v>2</v>
      </c>
      <c r="F329" s="188">
        <v>1</v>
      </c>
      <c r="G329" s="188">
        <v>8980.0229389516971</v>
      </c>
      <c r="H329" s="188">
        <v>2911.6808660008728</v>
      </c>
      <c r="I329" s="188">
        <v>8782.9530660458804</v>
      </c>
      <c r="J329" s="201">
        <v>0.85198560305135185</v>
      </c>
      <c r="K329" s="192">
        <v>0</v>
      </c>
      <c r="L329" s="188">
        <v>0</v>
      </c>
      <c r="M329" s="188">
        <v>2</v>
      </c>
      <c r="N329" s="188">
        <v>1</v>
      </c>
      <c r="O329" s="188">
        <v>8980.0229389516971</v>
      </c>
      <c r="P329" s="188">
        <v>2911.6808660008728</v>
      </c>
      <c r="Q329" s="188">
        <v>8782.9530660458804</v>
      </c>
      <c r="R329" s="201">
        <v>0.85198560305135185</v>
      </c>
    </row>
    <row r="330" spans="2:18" x14ac:dyDescent="0.2">
      <c r="B330" s="195">
        <v>327</v>
      </c>
      <c r="C330" s="192">
        <v>0</v>
      </c>
      <c r="D330" s="188">
        <v>0</v>
      </c>
      <c r="E330" s="188">
        <v>2</v>
      </c>
      <c r="F330" s="188">
        <v>1</v>
      </c>
      <c r="G330" s="188">
        <v>7135.9152130548937</v>
      </c>
      <c r="H330" s="188">
        <v>1903.4547820369039</v>
      </c>
      <c r="I330" s="188">
        <v>5766.5392350753045</v>
      </c>
      <c r="J330" s="201">
        <v>0.91074999828544445</v>
      </c>
      <c r="K330" s="192">
        <v>0</v>
      </c>
      <c r="L330" s="188">
        <v>0</v>
      </c>
      <c r="M330" s="188">
        <v>2</v>
      </c>
      <c r="N330" s="188">
        <v>1</v>
      </c>
      <c r="O330" s="188">
        <v>7135.9152130548937</v>
      </c>
      <c r="P330" s="188">
        <v>1903.4547820369039</v>
      </c>
      <c r="Q330" s="188">
        <v>5766.5392350753045</v>
      </c>
      <c r="R330" s="201">
        <v>0.91074999828544445</v>
      </c>
    </row>
    <row r="331" spans="2:18" x14ac:dyDescent="0.2">
      <c r="B331" s="195">
        <v>328</v>
      </c>
      <c r="C331" s="192">
        <v>0</v>
      </c>
      <c r="D331" s="188">
        <v>0</v>
      </c>
      <c r="E331" s="188">
        <v>2</v>
      </c>
      <c r="F331" s="188">
        <v>1</v>
      </c>
      <c r="G331" s="188">
        <v>7226.8978194142092</v>
      </c>
      <c r="H331" s="188">
        <v>6374.0020675461701</v>
      </c>
      <c r="I331" s="188">
        <v>6563.6513095916926</v>
      </c>
      <c r="J331" s="201">
        <v>0.87276287694943255</v>
      </c>
      <c r="K331" s="192">
        <v>0</v>
      </c>
      <c r="L331" s="188">
        <v>0</v>
      </c>
      <c r="M331" s="188">
        <v>2</v>
      </c>
      <c r="N331" s="188">
        <v>1</v>
      </c>
      <c r="O331" s="188">
        <v>7226.8978194142092</v>
      </c>
      <c r="P331" s="188">
        <v>6374.0020675461701</v>
      </c>
      <c r="Q331" s="188">
        <v>6563.6513095916926</v>
      </c>
      <c r="R331" s="201">
        <v>0.87276287694943255</v>
      </c>
    </row>
    <row r="332" spans="2:18" x14ac:dyDescent="0.2">
      <c r="B332" s="195">
        <v>329</v>
      </c>
      <c r="C332" s="192">
        <v>0</v>
      </c>
      <c r="D332" s="188">
        <v>0</v>
      </c>
      <c r="E332" s="188">
        <v>1</v>
      </c>
      <c r="F332" s="188">
        <v>1</v>
      </c>
      <c r="G332" s="188">
        <v>5432.4207370855502</v>
      </c>
      <c r="H332" s="188">
        <v>2302.6053863261004</v>
      </c>
      <c r="I332" s="188">
        <v>7685.7148938066412</v>
      </c>
      <c r="J332" s="201">
        <v>0.95722034853255766</v>
      </c>
      <c r="K332" s="192">
        <v>0</v>
      </c>
      <c r="L332" s="188">
        <v>0</v>
      </c>
      <c r="M332" s="188">
        <v>1</v>
      </c>
      <c r="N332" s="188">
        <v>1</v>
      </c>
      <c r="O332" s="188">
        <v>5432.4207370855502</v>
      </c>
      <c r="P332" s="188">
        <v>2302.6053863261004</v>
      </c>
      <c r="Q332" s="188">
        <v>7685.7148938066412</v>
      </c>
      <c r="R332" s="201">
        <v>0.95722034853255766</v>
      </c>
    </row>
    <row r="333" spans="2:18" x14ac:dyDescent="0.2">
      <c r="B333" s="195">
        <v>330</v>
      </c>
      <c r="C333" s="192">
        <v>0</v>
      </c>
      <c r="D333" s="188">
        <v>0</v>
      </c>
      <c r="E333" s="188">
        <v>3</v>
      </c>
      <c r="F333" s="188">
        <v>1</v>
      </c>
      <c r="G333" s="188">
        <v>4884.4049844497349</v>
      </c>
      <c r="H333" s="188">
        <v>4786.4751512246949</v>
      </c>
      <c r="I333" s="188">
        <v>6912.8453884282681</v>
      </c>
      <c r="J333" s="201">
        <v>0.90992102926086493</v>
      </c>
      <c r="K333" s="192">
        <v>0</v>
      </c>
      <c r="L333" s="188">
        <v>0</v>
      </c>
      <c r="M333" s="188">
        <v>3</v>
      </c>
      <c r="N333" s="188">
        <v>1</v>
      </c>
      <c r="O333" s="188">
        <v>4884.4049844497349</v>
      </c>
      <c r="P333" s="188">
        <v>4786.4751512246949</v>
      </c>
      <c r="Q333" s="188">
        <v>6912.8453884282681</v>
      </c>
      <c r="R333" s="201">
        <v>0.90992102926086493</v>
      </c>
    </row>
    <row r="334" spans="2:18" x14ac:dyDescent="0.2">
      <c r="B334" s="195">
        <v>331</v>
      </c>
      <c r="C334" s="192">
        <v>0</v>
      </c>
      <c r="D334" s="188">
        <v>0</v>
      </c>
      <c r="E334" s="188">
        <v>3</v>
      </c>
      <c r="F334" s="188">
        <v>1</v>
      </c>
      <c r="G334" s="188">
        <v>5878.329805831343</v>
      </c>
      <c r="H334" s="188">
        <v>1503.8816040064989</v>
      </c>
      <c r="I334" s="188">
        <v>15267.747153680379</v>
      </c>
      <c r="J334" s="201">
        <v>0.98011467097865324</v>
      </c>
      <c r="K334" s="192">
        <v>0</v>
      </c>
      <c r="L334" s="188">
        <v>0</v>
      </c>
      <c r="M334" s="188">
        <v>3</v>
      </c>
      <c r="N334" s="188">
        <v>1</v>
      </c>
      <c r="O334" s="188">
        <v>5878.329805831343</v>
      </c>
      <c r="P334" s="188">
        <v>1503.8816040064989</v>
      </c>
      <c r="Q334" s="188">
        <v>15267.747153680379</v>
      </c>
      <c r="R334" s="201">
        <v>0.98011467097865324</v>
      </c>
    </row>
    <row r="335" spans="2:18" x14ac:dyDescent="0.2">
      <c r="B335" s="195">
        <v>332</v>
      </c>
      <c r="C335" s="192">
        <v>0</v>
      </c>
      <c r="D335" s="188">
        <v>0</v>
      </c>
      <c r="E335" s="188">
        <v>2</v>
      </c>
      <c r="F335" s="188">
        <v>0</v>
      </c>
      <c r="G335" s="188">
        <v>5268.2540242279465</v>
      </c>
      <c r="H335" s="188">
        <v>1261.5462530945233</v>
      </c>
      <c r="I335" s="188">
        <v>5968.2652712824402</v>
      </c>
      <c r="J335" s="201">
        <v>0.91511927725671227</v>
      </c>
      <c r="K335" s="192">
        <v>0</v>
      </c>
      <c r="L335" s="188">
        <v>0</v>
      </c>
      <c r="M335" s="188">
        <v>2</v>
      </c>
      <c r="N335" s="188">
        <v>0</v>
      </c>
      <c r="O335" s="188">
        <v>5268.2540242279465</v>
      </c>
      <c r="P335" s="188">
        <v>1261.5462530945233</v>
      </c>
      <c r="Q335" s="188">
        <v>5968.2652712824402</v>
      </c>
      <c r="R335" s="201">
        <v>0.91511927725671227</v>
      </c>
    </row>
    <row r="336" spans="2:18" x14ac:dyDescent="0.2">
      <c r="B336" s="195">
        <v>333</v>
      </c>
      <c r="C336" s="192">
        <v>0</v>
      </c>
      <c r="D336" s="188">
        <v>0</v>
      </c>
      <c r="E336" s="188">
        <v>3</v>
      </c>
      <c r="F336" s="188">
        <v>0</v>
      </c>
      <c r="G336" s="188">
        <v>5256.5248453888325</v>
      </c>
      <c r="H336" s="188">
        <v>2124.4629339425087</v>
      </c>
      <c r="I336" s="188">
        <v>5073.6674991887085</v>
      </c>
      <c r="J336" s="201">
        <v>0.96157560210747473</v>
      </c>
      <c r="K336" s="192">
        <v>0</v>
      </c>
      <c r="L336" s="188">
        <v>0</v>
      </c>
      <c r="M336" s="188">
        <v>3</v>
      </c>
      <c r="N336" s="188">
        <v>0</v>
      </c>
      <c r="O336" s="188">
        <v>5256.5248453888325</v>
      </c>
      <c r="P336" s="188">
        <v>2124.4629339425087</v>
      </c>
      <c r="Q336" s="188">
        <v>5073.6674991887085</v>
      </c>
      <c r="R336" s="201">
        <v>0.96157560210747473</v>
      </c>
    </row>
    <row r="337" spans="2:18" x14ac:dyDescent="0.2">
      <c r="B337" s="195">
        <v>334</v>
      </c>
      <c r="C337" s="192">
        <v>0</v>
      </c>
      <c r="D337" s="188">
        <v>0</v>
      </c>
      <c r="E337" s="188">
        <v>1</v>
      </c>
      <c r="F337" s="188">
        <v>2</v>
      </c>
      <c r="G337" s="188">
        <v>6318.4325527666124</v>
      </c>
      <c r="H337" s="188">
        <v>3278.2289059973559</v>
      </c>
      <c r="I337" s="188">
        <v>3660.2597572697432</v>
      </c>
      <c r="J337" s="201">
        <v>0.98551789515127575</v>
      </c>
      <c r="K337" s="192">
        <v>0</v>
      </c>
      <c r="L337" s="188">
        <v>0</v>
      </c>
      <c r="M337" s="188">
        <v>1</v>
      </c>
      <c r="N337" s="188">
        <v>2</v>
      </c>
      <c r="O337" s="188">
        <v>6318.4325527666124</v>
      </c>
      <c r="P337" s="188">
        <v>3278.2289059973559</v>
      </c>
      <c r="Q337" s="188">
        <v>3660.2597572697432</v>
      </c>
      <c r="R337" s="201">
        <v>0.98551789515127575</v>
      </c>
    </row>
    <row r="338" spans="2:18" x14ac:dyDescent="0.2">
      <c r="B338" s="195">
        <v>335</v>
      </c>
      <c r="C338" s="192">
        <v>0</v>
      </c>
      <c r="D338" s="188">
        <v>0</v>
      </c>
      <c r="E338" s="188">
        <v>3</v>
      </c>
      <c r="F338" s="188">
        <v>0</v>
      </c>
      <c r="G338" s="188">
        <v>5632.934875764252</v>
      </c>
      <c r="H338" s="188">
        <v>4119.1460531651192</v>
      </c>
      <c r="I338" s="188">
        <v>2641.1070823751616</v>
      </c>
      <c r="J338" s="201">
        <v>0.93768744004318183</v>
      </c>
      <c r="K338" s="192">
        <v>0</v>
      </c>
      <c r="L338" s="188">
        <v>0</v>
      </c>
      <c r="M338" s="188">
        <v>3</v>
      </c>
      <c r="N338" s="188">
        <v>0</v>
      </c>
      <c r="O338" s="188">
        <v>5632.934875764252</v>
      </c>
      <c r="P338" s="188">
        <v>4119.1460531651192</v>
      </c>
      <c r="Q338" s="188">
        <v>2641.1070823751616</v>
      </c>
      <c r="R338" s="201">
        <v>0.93768744004318183</v>
      </c>
    </row>
    <row r="339" spans="2:18" x14ac:dyDescent="0.2">
      <c r="B339" s="195">
        <v>336</v>
      </c>
      <c r="C339" s="192">
        <v>0</v>
      </c>
      <c r="D339" s="188">
        <v>0</v>
      </c>
      <c r="E339" s="188">
        <v>4</v>
      </c>
      <c r="F339" s="188">
        <v>0</v>
      </c>
      <c r="G339" s="188">
        <v>5773.7859476886697</v>
      </c>
      <c r="H339" s="188">
        <v>1888.1032646029723</v>
      </c>
      <c r="I339" s="188">
        <v>4127.0552574565154</v>
      </c>
      <c r="J339" s="201">
        <v>0.9856914658876933</v>
      </c>
      <c r="K339" s="192">
        <v>0</v>
      </c>
      <c r="L339" s="188">
        <v>0</v>
      </c>
      <c r="M339" s="188">
        <v>4</v>
      </c>
      <c r="N339" s="188">
        <v>0</v>
      </c>
      <c r="O339" s="188">
        <v>5773.7859476886697</v>
      </c>
      <c r="P339" s="188">
        <v>1888.1032646029723</v>
      </c>
      <c r="Q339" s="188">
        <v>4127.0552574565154</v>
      </c>
      <c r="R339" s="201">
        <v>0.9856914658876933</v>
      </c>
    </row>
    <row r="340" spans="2:18" x14ac:dyDescent="0.2">
      <c r="B340" s="195">
        <v>337</v>
      </c>
      <c r="C340" s="192">
        <v>0</v>
      </c>
      <c r="D340" s="188">
        <v>0</v>
      </c>
      <c r="E340" s="188">
        <v>1</v>
      </c>
      <c r="F340" s="188">
        <v>1</v>
      </c>
      <c r="G340" s="188">
        <v>4375.5950665919618</v>
      </c>
      <c r="H340" s="188">
        <v>4837.5758407637559</v>
      </c>
      <c r="I340" s="188">
        <v>2170.7011226039594</v>
      </c>
      <c r="J340" s="201">
        <v>0.87818232200837443</v>
      </c>
      <c r="K340" s="192">
        <v>0</v>
      </c>
      <c r="L340" s="188">
        <v>0</v>
      </c>
      <c r="M340" s="188">
        <v>1</v>
      </c>
      <c r="N340" s="188">
        <v>1</v>
      </c>
      <c r="O340" s="188">
        <v>4375.5950665919618</v>
      </c>
      <c r="P340" s="188">
        <v>4837.5758407637559</v>
      </c>
      <c r="Q340" s="188">
        <v>2170.7011226039594</v>
      </c>
      <c r="R340" s="201">
        <v>0.87818232200837443</v>
      </c>
    </row>
    <row r="341" spans="2:18" x14ac:dyDescent="0.2">
      <c r="B341" s="195">
        <v>338</v>
      </c>
      <c r="C341" s="192">
        <v>0</v>
      </c>
      <c r="D341" s="188">
        <v>0</v>
      </c>
      <c r="E341" s="188">
        <v>2</v>
      </c>
      <c r="F341" s="188">
        <v>0</v>
      </c>
      <c r="G341" s="188">
        <v>3433.3721788600833</v>
      </c>
      <c r="H341" s="188">
        <v>3364.6947576975194</v>
      </c>
      <c r="I341" s="188">
        <v>4924.8478079158613</v>
      </c>
      <c r="J341" s="201">
        <v>0.86099202712115974</v>
      </c>
      <c r="K341" s="192">
        <v>0</v>
      </c>
      <c r="L341" s="188">
        <v>0</v>
      </c>
      <c r="M341" s="188">
        <v>2</v>
      </c>
      <c r="N341" s="188">
        <v>0</v>
      </c>
      <c r="O341" s="188">
        <v>3433.3721788600833</v>
      </c>
      <c r="P341" s="188">
        <v>3364.6947576975194</v>
      </c>
      <c r="Q341" s="188">
        <v>4924.8478079158613</v>
      </c>
      <c r="R341" s="201">
        <v>0.86099202712115974</v>
      </c>
    </row>
    <row r="342" spans="2:18" x14ac:dyDescent="0.2">
      <c r="B342" s="195">
        <v>339</v>
      </c>
      <c r="C342" s="192">
        <v>0</v>
      </c>
      <c r="D342" s="188">
        <v>0</v>
      </c>
      <c r="E342" s="188">
        <v>2</v>
      </c>
      <c r="F342" s="188">
        <v>0</v>
      </c>
      <c r="G342" s="188">
        <v>3914.2300934746445</v>
      </c>
      <c r="H342" s="188">
        <v>3274.6238800272408</v>
      </c>
      <c r="I342" s="188">
        <v>4065.9935693886832</v>
      </c>
      <c r="J342" s="201">
        <v>0.81019693492161848</v>
      </c>
      <c r="K342" s="192">
        <v>0</v>
      </c>
      <c r="L342" s="188">
        <v>0</v>
      </c>
      <c r="M342" s="188">
        <v>2</v>
      </c>
      <c r="N342" s="188">
        <v>0</v>
      </c>
      <c r="O342" s="188">
        <v>3914.2300934746445</v>
      </c>
      <c r="P342" s="188">
        <v>3274.6238800272408</v>
      </c>
      <c r="Q342" s="188">
        <v>4065.9935693886832</v>
      </c>
      <c r="R342" s="201">
        <v>0.81019693492161848</v>
      </c>
    </row>
    <row r="343" spans="2:18" x14ac:dyDescent="0.2">
      <c r="B343" s="195">
        <v>340</v>
      </c>
      <c r="C343" s="192">
        <v>0</v>
      </c>
      <c r="D343" s="188">
        <v>0</v>
      </c>
      <c r="E343" s="188">
        <v>0</v>
      </c>
      <c r="F343" s="188">
        <v>2</v>
      </c>
      <c r="G343" s="188">
        <v>6742.846305811142</v>
      </c>
      <c r="H343" s="188">
        <v>4173.2233517058739</v>
      </c>
      <c r="I343" s="188">
        <v>3002.2216715926579</v>
      </c>
      <c r="J343" s="201">
        <v>0.8094807461369079</v>
      </c>
      <c r="K343" s="192">
        <v>0</v>
      </c>
      <c r="L343" s="188">
        <v>0</v>
      </c>
      <c r="M343" s="188">
        <v>0</v>
      </c>
      <c r="N343" s="188">
        <v>2</v>
      </c>
      <c r="O343" s="188">
        <v>6742.846305811142</v>
      </c>
      <c r="P343" s="188">
        <v>4173.2233517058739</v>
      </c>
      <c r="Q343" s="188">
        <v>3002.2216715926579</v>
      </c>
      <c r="R343" s="201">
        <v>0.8094807461369079</v>
      </c>
    </row>
    <row r="344" spans="2:18" x14ac:dyDescent="0.2">
      <c r="B344" s="195">
        <v>341</v>
      </c>
      <c r="C344" s="192">
        <v>0</v>
      </c>
      <c r="D344" s="188">
        <v>0</v>
      </c>
      <c r="E344" s="188">
        <v>1</v>
      </c>
      <c r="F344" s="188">
        <v>0</v>
      </c>
      <c r="G344" s="188">
        <v>6563.617875963444</v>
      </c>
      <c r="H344" s="188">
        <v>5204.2641992251502</v>
      </c>
      <c r="I344" s="188">
        <v>1874.380563981023</v>
      </c>
      <c r="J344" s="201">
        <v>0.89798353575747192</v>
      </c>
      <c r="K344" s="192">
        <v>0</v>
      </c>
      <c r="L344" s="188">
        <v>0</v>
      </c>
      <c r="M344" s="188">
        <v>1</v>
      </c>
      <c r="N344" s="188">
        <v>0</v>
      </c>
      <c r="O344" s="188">
        <v>6563.617875963444</v>
      </c>
      <c r="P344" s="188">
        <v>5204.2641992251502</v>
      </c>
      <c r="Q344" s="188">
        <v>1874.380563981023</v>
      </c>
      <c r="R344" s="201">
        <v>0.89798353575747192</v>
      </c>
    </row>
    <row r="345" spans="2:18" x14ac:dyDescent="0.2">
      <c r="B345" s="195">
        <v>342</v>
      </c>
      <c r="C345" s="192">
        <v>0</v>
      </c>
      <c r="D345" s="188">
        <v>0</v>
      </c>
      <c r="E345" s="188">
        <v>4</v>
      </c>
      <c r="F345" s="188">
        <v>2</v>
      </c>
      <c r="G345" s="188">
        <v>4330.4703386390556</v>
      </c>
      <c r="H345" s="188">
        <v>4473.7250464433982</v>
      </c>
      <c r="I345" s="188">
        <v>10958.693420124517</v>
      </c>
      <c r="J345" s="201">
        <v>0.91923853139422795</v>
      </c>
      <c r="K345" s="192">
        <v>0</v>
      </c>
      <c r="L345" s="188">
        <v>0</v>
      </c>
      <c r="M345" s="188">
        <v>4</v>
      </c>
      <c r="N345" s="188">
        <v>2</v>
      </c>
      <c r="O345" s="188">
        <v>4330.4703386390556</v>
      </c>
      <c r="P345" s="188">
        <v>4473.7250464433982</v>
      </c>
      <c r="Q345" s="188">
        <v>10958.693420124517</v>
      </c>
      <c r="R345" s="201">
        <v>0.91923853139422795</v>
      </c>
    </row>
    <row r="346" spans="2:18" x14ac:dyDescent="0.2">
      <c r="B346" s="195">
        <v>343</v>
      </c>
      <c r="C346" s="192">
        <v>0</v>
      </c>
      <c r="D346" s="188">
        <v>0</v>
      </c>
      <c r="E346" s="188">
        <v>2</v>
      </c>
      <c r="F346" s="188">
        <v>0</v>
      </c>
      <c r="G346" s="188">
        <v>3760.7547837956108</v>
      </c>
      <c r="H346" s="188">
        <v>3581.074128538356</v>
      </c>
      <c r="I346" s="188">
        <v>6273.0288171109869</v>
      </c>
      <c r="J346" s="201">
        <v>0.92009619491782479</v>
      </c>
      <c r="K346" s="192">
        <v>0</v>
      </c>
      <c r="L346" s="188">
        <v>0</v>
      </c>
      <c r="M346" s="188">
        <v>2</v>
      </c>
      <c r="N346" s="188">
        <v>0</v>
      </c>
      <c r="O346" s="188">
        <v>3760.7547837956108</v>
      </c>
      <c r="P346" s="188">
        <v>3581.074128538356</v>
      </c>
      <c r="Q346" s="188">
        <v>6273.0288171109869</v>
      </c>
      <c r="R346" s="201">
        <v>0.92009619491782479</v>
      </c>
    </row>
    <row r="347" spans="2:18" x14ac:dyDescent="0.2">
      <c r="B347" s="195">
        <v>344</v>
      </c>
      <c r="C347" s="192">
        <v>0</v>
      </c>
      <c r="D347" s="188">
        <v>0</v>
      </c>
      <c r="E347" s="188">
        <v>3</v>
      </c>
      <c r="F347" s="188">
        <v>1</v>
      </c>
      <c r="G347" s="188">
        <v>7074.5136219039532</v>
      </c>
      <c r="H347" s="188">
        <v>5648.0810049799984</v>
      </c>
      <c r="I347" s="188">
        <v>2892.5135435348757</v>
      </c>
      <c r="J347" s="201">
        <v>0.94012233517792476</v>
      </c>
      <c r="K347" s="192">
        <v>0</v>
      </c>
      <c r="L347" s="188">
        <v>0</v>
      </c>
      <c r="M347" s="188">
        <v>3</v>
      </c>
      <c r="N347" s="188">
        <v>1</v>
      </c>
      <c r="O347" s="188">
        <v>7074.5136219039532</v>
      </c>
      <c r="P347" s="188">
        <v>5648.0810049799984</v>
      </c>
      <c r="Q347" s="188">
        <v>2892.5135435348757</v>
      </c>
      <c r="R347" s="201">
        <v>0.94012233517792476</v>
      </c>
    </row>
    <row r="348" spans="2:18" x14ac:dyDescent="0.2">
      <c r="B348" s="195">
        <v>345</v>
      </c>
      <c r="C348" s="192">
        <v>0</v>
      </c>
      <c r="D348" s="188">
        <v>0</v>
      </c>
      <c r="E348" s="188">
        <v>2</v>
      </c>
      <c r="F348" s="188">
        <v>2</v>
      </c>
      <c r="G348" s="188">
        <v>5127.4355589807728</v>
      </c>
      <c r="H348" s="188">
        <v>2129.2011886321434</v>
      </c>
      <c r="I348" s="188">
        <v>3377.8263556097936</v>
      </c>
      <c r="J348" s="201">
        <v>0.97686751465185906</v>
      </c>
      <c r="K348" s="192">
        <v>0</v>
      </c>
      <c r="L348" s="188">
        <v>0</v>
      </c>
      <c r="M348" s="188">
        <v>2</v>
      </c>
      <c r="N348" s="188">
        <v>2</v>
      </c>
      <c r="O348" s="188">
        <v>5127.4355589807728</v>
      </c>
      <c r="P348" s="188">
        <v>2129.2011886321434</v>
      </c>
      <c r="Q348" s="188">
        <v>3377.8263556097936</v>
      </c>
      <c r="R348" s="201">
        <v>0.97686751465185906</v>
      </c>
    </row>
    <row r="349" spans="2:18" x14ac:dyDescent="0.2">
      <c r="B349" s="195">
        <v>346</v>
      </c>
      <c r="C349" s="192">
        <v>0</v>
      </c>
      <c r="D349" s="188">
        <v>0</v>
      </c>
      <c r="E349" s="188">
        <v>4</v>
      </c>
      <c r="F349" s="188">
        <v>1</v>
      </c>
      <c r="G349" s="188">
        <v>5314.9025083431388</v>
      </c>
      <c r="H349" s="188">
        <v>1750.8051664654806</v>
      </c>
      <c r="I349" s="188">
        <v>9730.3373741417563</v>
      </c>
      <c r="J349" s="201">
        <v>0.87971473029656733</v>
      </c>
      <c r="K349" s="192">
        <v>0</v>
      </c>
      <c r="L349" s="188">
        <v>0</v>
      </c>
      <c r="M349" s="188">
        <v>4</v>
      </c>
      <c r="N349" s="188">
        <v>1</v>
      </c>
      <c r="O349" s="188">
        <v>5314.9025083431388</v>
      </c>
      <c r="P349" s="188">
        <v>1750.8051664654806</v>
      </c>
      <c r="Q349" s="188">
        <v>9730.3373741417563</v>
      </c>
      <c r="R349" s="201">
        <v>0.87971473029656733</v>
      </c>
    </row>
    <row r="350" spans="2:18" x14ac:dyDescent="0.2">
      <c r="B350" s="195">
        <v>347</v>
      </c>
      <c r="C350" s="192">
        <v>0</v>
      </c>
      <c r="D350" s="188">
        <v>0</v>
      </c>
      <c r="E350" s="188">
        <v>3</v>
      </c>
      <c r="F350" s="188">
        <v>1</v>
      </c>
      <c r="G350" s="188">
        <v>5719.2524044333513</v>
      </c>
      <c r="H350" s="188">
        <v>3745.8543658177196</v>
      </c>
      <c r="I350" s="188">
        <v>11038.490260711967</v>
      </c>
      <c r="J350" s="201">
        <v>0.94559922848429423</v>
      </c>
      <c r="K350" s="192">
        <v>0</v>
      </c>
      <c r="L350" s="188">
        <v>0</v>
      </c>
      <c r="M350" s="188">
        <v>3</v>
      </c>
      <c r="N350" s="188">
        <v>1</v>
      </c>
      <c r="O350" s="188">
        <v>5719.2524044333513</v>
      </c>
      <c r="P350" s="188">
        <v>3745.8543658177196</v>
      </c>
      <c r="Q350" s="188">
        <v>11038.490260711967</v>
      </c>
      <c r="R350" s="201">
        <v>0.94559922848429423</v>
      </c>
    </row>
    <row r="351" spans="2:18" x14ac:dyDescent="0.2">
      <c r="B351" s="195">
        <v>348</v>
      </c>
      <c r="C351" s="192">
        <v>0</v>
      </c>
      <c r="D351" s="188">
        <v>0</v>
      </c>
      <c r="E351" s="188">
        <v>0</v>
      </c>
      <c r="F351" s="188">
        <v>2</v>
      </c>
      <c r="G351" s="188">
        <v>4453.9570771771951</v>
      </c>
      <c r="H351" s="188">
        <v>5379.1428967745996</v>
      </c>
      <c r="I351" s="188">
        <v>7003.9321711656039</v>
      </c>
      <c r="J351" s="201">
        <v>0.78906331874986846</v>
      </c>
      <c r="K351" s="192">
        <v>0</v>
      </c>
      <c r="L351" s="188">
        <v>0</v>
      </c>
      <c r="M351" s="188">
        <v>0</v>
      </c>
      <c r="N351" s="188">
        <v>2</v>
      </c>
      <c r="O351" s="188">
        <v>4453.9570771771951</v>
      </c>
      <c r="P351" s="188">
        <v>5379.1428967745996</v>
      </c>
      <c r="Q351" s="188">
        <v>7003.9321711656039</v>
      </c>
      <c r="R351" s="201">
        <v>0.78906331874986846</v>
      </c>
    </row>
    <row r="352" spans="2:18" x14ac:dyDescent="0.2">
      <c r="B352" s="195">
        <v>349</v>
      </c>
      <c r="C352" s="192">
        <v>0</v>
      </c>
      <c r="D352" s="188">
        <v>0</v>
      </c>
      <c r="E352" s="188">
        <v>3</v>
      </c>
      <c r="F352" s="188">
        <v>1</v>
      </c>
      <c r="G352" s="188">
        <v>4655.6247067252252</v>
      </c>
      <c r="H352" s="188">
        <v>1020.4680752000162</v>
      </c>
      <c r="I352" s="188">
        <v>4188.3578722713828</v>
      </c>
      <c r="J352" s="201">
        <v>0.96957996382562461</v>
      </c>
      <c r="K352" s="192">
        <v>0</v>
      </c>
      <c r="L352" s="188">
        <v>0</v>
      </c>
      <c r="M352" s="188">
        <v>3</v>
      </c>
      <c r="N352" s="188">
        <v>1</v>
      </c>
      <c r="O352" s="188">
        <v>4655.6247067252252</v>
      </c>
      <c r="P352" s="188">
        <v>1020.4680752000162</v>
      </c>
      <c r="Q352" s="188">
        <v>4188.3578722713828</v>
      </c>
      <c r="R352" s="201">
        <v>0.96957996382562461</v>
      </c>
    </row>
    <row r="353" spans="2:18" x14ac:dyDescent="0.2">
      <c r="B353" s="195">
        <v>350</v>
      </c>
      <c r="C353" s="192">
        <v>0</v>
      </c>
      <c r="D353" s="188">
        <v>0</v>
      </c>
      <c r="E353" s="188">
        <v>0</v>
      </c>
      <c r="F353" s="188">
        <v>0</v>
      </c>
      <c r="G353" s="188">
        <v>6198.5589599394552</v>
      </c>
      <c r="H353" s="188">
        <v>2834.8158930037248</v>
      </c>
      <c r="I353" s="188">
        <v>2629.7812672010045</v>
      </c>
      <c r="J353" s="201">
        <v>0.87763811267299452</v>
      </c>
      <c r="K353" s="192">
        <v>0</v>
      </c>
      <c r="L353" s="188">
        <v>0</v>
      </c>
      <c r="M353" s="188">
        <v>0</v>
      </c>
      <c r="N353" s="188">
        <v>0</v>
      </c>
      <c r="O353" s="188">
        <v>6198.5589599394552</v>
      </c>
      <c r="P353" s="188">
        <v>2834.8158930037248</v>
      </c>
      <c r="Q353" s="188">
        <v>2629.7812672010045</v>
      </c>
      <c r="R353" s="201">
        <v>0.87763811267299452</v>
      </c>
    </row>
    <row r="354" spans="2:18" x14ac:dyDescent="0.2">
      <c r="B354" s="195">
        <v>351</v>
      </c>
      <c r="C354" s="192">
        <v>0</v>
      </c>
      <c r="D354" s="188">
        <v>0</v>
      </c>
      <c r="E354" s="188">
        <v>3</v>
      </c>
      <c r="F354" s="188">
        <v>0</v>
      </c>
      <c r="G354" s="188">
        <v>5274.3495602497933</v>
      </c>
      <c r="H354" s="188">
        <v>5203.2373608785456</v>
      </c>
      <c r="I354" s="188">
        <v>6602.6609945797109</v>
      </c>
      <c r="J354" s="201">
        <v>0.96045788098856044</v>
      </c>
      <c r="K354" s="192">
        <v>0</v>
      </c>
      <c r="L354" s="188">
        <v>0</v>
      </c>
      <c r="M354" s="188">
        <v>3</v>
      </c>
      <c r="N354" s="188">
        <v>0</v>
      </c>
      <c r="O354" s="188">
        <v>5274.3495602497933</v>
      </c>
      <c r="P354" s="188">
        <v>5203.2373608785456</v>
      </c>
      <c r="Q354" s="188">
        <v>6602.6609945797109</v>
      </c>
      <c r="R354" s="201">
        <v>0.96045788098856044</v>
      </c>
    </row>
    <row r="355" spans="2:18" x14ac:dyDescent="0.2">
      <c r="B355" s="195">
        <v>352</v>
      </c>
      <c r="C355" s="192">
        <v>0</v>
      </c>
      <c r="D355" s="188">
        <v>0</v>
      </c>
      <c r="E355" s="188">
        <v>2</v>
      </c>
      <c r="F355" s="188">
        <v>2</v>
      </c>
      <c r="G355" s="188">
        <v>5146.1248483430345</v>
      </c>
      <c r="H355" s="188">
        <v>4150.7370379605873</v>
      </c>
      <c r="I355" s="188">
        <v>16128.009131914037</v>
      </c>
      <c r="J355" s="201">
        <v>0.91755689049360289</v>
      </c>
      <c r="K355" s="192">
        <v>0</v>
      </c>
      <c r="L355" s="188">
        <v>0</v>
      </c>
      <c r="M355" s="188">
        <v>2</v>
      </c>
      <c r="N355" s="188">
        <v>2</v>
      </c>
      <c r="O355" s="188">
        <v>5146.1248483430345</v>
      </c>
      <c r="P355" s="188">
        <v>4150.7370379605873</v>
      </c>
      <c r="Q355" s="188">
        <v>16128.009131914037</v>
      </c>
      <c r="R355" s="201">
        <v>0.91755689049360289</v>
      </c>
    </row>
    <row r="356" spans="2:18" x14ac:dyDescent="0.2">
      <c r="B356" s="195">
        <v>353</v>
      </c>
      <c r="C356" s="192">
        <v>0</v>
      </c>
      <c r="D356" s="188">
        <v>0</v>
      </c>
      <c r="E356" s="188">
        <v>1</v>
      </c>
      <c r="F356" s="188">
        <v>3</v>
      </c>
      <c r="G356" s="188">
        <v>4251.9505145467365</v>
      </c>
      <c r="H356" s="188">
        <v>1328.3504482489732</v>
      </c>
      <c r="I356" s="188">
        <v>7616.8292399542506</v>
      </c>
      <c r="J356" s="201">
        <v>0.9451472628351576</v>
      </c>
      <c r="K356" s="192">
        <v>0</v>
      </c>
      <c r="L356" s="188">
        <v>0</v>
      </c>
      <c r="M356" s="188">
        <v>1</v>
      </c>
      <c r="N356" s="188">
        <v>3</v>
      </c>
      <c r="O356" s="188">
        <v>4251.9505145467365</v>
      </c>
      <c r="P356" s="188">
        <v>1328.3504482489732</v>
      </c>
      <c r="Q356" s="188">
        <v>7616.8292399542506</v>
      </c>
      <c r="R356" s="201">
        <v>0.9451472628351576</v>
      </c>
    </row>
    <row r="357" spans="2:18" x14ac:dyDescent="0.2">
      <c r="B357" s="195">
        <v>354</v>
      </c>
      <c r="C357" s="192">
        <v>0</v>
      </c>
      <c r="D357" s="188">
        <v>0</v>
      </c>
      <c r="E357" s="188">
        <v>1</v>
      </c>
      <c r="F357" s="188">
        <v>1</v>
      </c>
      <c r="G357" s="188">
        <v>5611.8741137278603</v>
      </c>
      <c r="H357" s="188">
        <v>4619.9754741416518</v>
      </c>
      <c r="I357" s="188">
        <v>1369.9799402172973</v>
      </c>
      <c r="J357" s="201">
        <v>0.97429226064706764</v>
      </c>
      <c r="K357" s="192">
        <v>0</v>
      </c>
      <c r="L357" s="188">
        <v>0</v>
      </c>
      <c r="M357" s="188">
        <v>1</v>
      </c>
      <c r="N357" s="188">
        <v>1</v>
      </c>
      <c r="O357" s="188">
        <v>5611.8741137278603</v>
      </c>
      <c r="P357" s="188">
        <v>4619.9754741416518</v>
      </c>
      <c r="Q357" s="188">
        <v>1369.9799402172973</v>
      </c>
      <c r="R357" s="201">
        <v>0.97429226064706764</v>
      </c>
    </row>
    <row r="358" spans="2:18" x14ac:dyDescent="0.2">
      <c r="B358" s="195">
        <v>355</v>
      </c>
      <c r="C358" s="192">
        <v>0</v>
      </c>
      <c r="D358" s="188">
        <v>0</v>
      </c>
      <c r="E358" s="188">
        <v>2</v>
      </c>
      <c r="F358" s="188">
        <v>1</v>
      </c>
      <c r="G358" s="188">
        <v>2358.2743328657198</v>
      </c>
      <c r="H358" s="188">
        <v>1004.3972650152714</v>
      </c>
      <c r="I358" s="188">
        <v>8721.5950076776699</v>
      </c>
      <c r="J358" s="201">
        <v>0.97636191920077708</v>
      </c>
      <c r="K358" s="192">
        <v>0</v>
      </c>
      <c r="L358" s="188">
        <v>0</v>
      </c>
      <c r="M358" s="188">
        <v>2</v>
      </c>
      <c r="N358" s="188">
        <v>1</v>
      </c>
      <c r="O358" s="188">
        <v>2358.2743328657198</v>
      </c>
      <c r="P358" s="188">
        <v>1004.3972650152714</v>
      </c>
      <c r="Q358" s="188">
        <v>8721.5950076776699</v>
      </c>
      <c r="R358" s="201">
        <v>0.97636191920077708</v>
      </c>
    </row>
    <row r="359" spans="2:18" x14ac:dyDescent="0.2">
      <c r="B359" s="195">
        <v>356</v>
      </c>
      <c r="C359" s="192">
        <v>0</v>
      </c>
      <c r="D359" s="188">
        <v>0</v>
      </c>
      <c r="E359" s="188">
        <v>0</v>
      </c>
      <c r="F359" s="188">
        <v>1</v>
      </c>
      <c r="G359" s="188">
        <v>5497.0932623180288</v>
      </c>
      <c r="H359" s="188">
        <v>3244.3377238430762</v>
      </c>
      <c r="I359" s="188">
        <v>2300.0857934847299</v>
      </c>
      <c r="J359" s="201">
        <v>0.94158158416284987</v>
      </c>
      <c r="K359" s="192">
        <v>0</v>
      </c>
      <c r="L359" s="188">
        <v>0</v>
      </c>
      <c r="M359" s="188">
        <v>0</v>
      </c>
      <c r="N359" s="188">
        <v>1</v>
      </c>
      <c r="O359" s="188">
        <v>5497.0932623180288</v>
      </c>
      <c r="P359" s="188">
        <v>3244.3377238430762</v>
      </c>
      <c r="Q359" s="188">
        <v>2300.0857934847299</v>
      </c>
      <c r="R359" s="201">
        <v>0.94158158416284987</v>
      </c>
    </row>
    <row r="360" spans="2:18" x14ac:dyDescent="0.2">
      <c r="B360" s="195">
        <v>357</v>
      </c>
      <c r="C360" s="192">
        <v>0</v>
      </c>
      <c r="D360" s="188">
        <v>0</v>
      </c>
      <c r="E360" s="188">
        <v>3</v>
      </c>
      <c r="F360" s="188">
        <v>0</v>
      </c>
      <c r="G360" s="188">
        <v>7533.5486341433871</v>
      </c>
      <c r="H360" s="188">
        <v>3670.6726321616839</v>
      </c>
      <c r="I360" s="188">
        <v>13480.182278143071</v>
      </c>
      <c r="J360" s="201">
        <v>0.87105632509993303</v>
      </c>
      <c r="K360" s="192">
        <v>0</v>
      </c>
      <c r="L360" s="188">
        <v>0</v>
      </c>
      <c r="M360" s="188">
        <v>3</v>
      </c>
      <c r="N360" s="188">
        <v>0</v>
      </c>
      <c r="O360" s="188">
        <v>7533.5486341433871</v>
      </c>
      <c r="P360" s="188">
        <v>3670.6726321616839</v>
      </c>
      <c r="Q360" s="188">
        <v>13480.182278143071</v>
      </c>
      <c r="R360" s="201">
        <v>0.87105632509993303</v>
      </c>
    </row>
    <row r="361" spans="2:18" x14ac:dyDescent="0.2">
      <c r="B361" s="195">
        <v>358</v>
      </c>
      <c r="C361" s="192">
        <v>0</v>
      </c>
      <c r="D361" s="188">
        <v>0</v>
      </c>
      <c r="E361" s="188">
        <v>1</v>
      </c>
      <c r="F361" s="188">
        <v>1</v>
      </c>
      <c r="G361" s="188">
        <v>4309.5685578874172</v>
      </c>
      <c r="H361" s="188">
        <v>4861.6229502711794</v>
      </c>
      <c r="I361" s="188">
        <v>8311.4562092533779</v>
      </c>
      <c r="J361" s="201">
        <v>0.90917263388749658</v>
      </c>
      <c r="K361" s="192">
        <v>0</v>
      </c>
      <c r="L361" s="188">
        <v>0</v>
      </c>
      <c r="M361" s="188">
        <v>1</v>
      </c>
      <c r="N361" s="188">
        <v>1</v>
      </c>
      <c r="O361" s="188">
        <v>4309.5685578874172</v>
      </c>
      <c r="P361" s="188">
        <v>4861.6229502711794</v>
      </c>
      <c r="Q361" s="188">
        <v>8311.4562092533779</v>
      </c>
      <c r="R361" s="201">
        <v>0.90917263388749658</v>
      </c>
    </row>
    <row r="362" spans="2:18" x14ac:dyDescent="0.2">
      <c r="B362" s="195">
        <v>359</v>
      </c>
      <c r="C362" s="192">
        <v>0</v>
      </c>
      <c r="D362" s="188">
        <v>0</v>
      </c>
      <c r="E362" s="188">
        <v>1</v>
      </c>
      <c r="F362" s="188">
        <v>0</v>
      </c>
      <c r="G362" s="188">
        <v>3013.0478571605263</v>
      </c>
      <c r="H362" s="188">
        <v>3311.1050334837942</v>
      </c>
      <c r="I362" s="188">
        <v>13586.986590819683</v>
      </c>
      <c r="J362" s="201">
        <v>0.94972994125229881</v>
      </c>
      <c r="K362" s="192">
        <v>0</v>
      </c>
      <c r="L362" s="188">
        <v>0</v>
      </c>
      <c r="M362" s="188">
        <v>1</v>
      </c>
      <c r="N362" s="188">
        <v>0</v>
      </c>
      <c r="O362" s="188">
        <v>3013.0478571605263</v>
      </c>
      <c r="P362" s="188">
        <v>3311.1050334837942</v>
      </c>
      <c r="Q362" s="188">
        <v>13586.986590819683</v>
      </c>
      <c r="R362" s="201">
        <v>0.94972994125229881</v>
      </c>
    </row>
    <row r="363" spans="2:18" x14ac:dyDescent="0.2">
      <c r="B363" s="195">
        <v>360</v>
      </c>
      <c r="C363" s="192">
        <v>0</v>
      </c>
      <c r="D363" s="188">
        <v>0</v>
      </c>
      <c r="E363" s="188">
        <v>1</v>
      </c>
      <c r="F363" s="188">
        <v>1</v>
      </c>
      <c r="G363" s="188">
        <v>3865.7762270736494</v>
      </c>
      <c r="H363" s="188">
        <v>2628.7299476404037</v>
      </c>
      <c r="I363" s="188">
        <v>6040.6455005730541</v>
      </c>
      <c r="J363" s="201">
        <v>0.71705593172060289</v>
      </c>
      <c r="K363" s="192">
        <v>0</v>
      </c>
      <c r="L363" s="188">
        <v>0</v>
      </c>
      <c r="M363" s="188">
        <v>1</v>
      </c>
      <c r="N363" s="188">
        <v>1</v>
      </c>
      <c r="O363" s="188">
        <v>3865.7762270736494</v>
      </c>
      <c r="P363" s="188">
        <v>2628.7299476404037</v>
      </c>
      <c r="Q363" s="188">
        <v>6040.6455005730541</v>
      </c>
      <c r="R363" s="201">
        <v>0.71705593172060289</v>
      </c>
    </row>
    <row r="364" spans="2:18" x14ac:dyDescent="0.2">
      <c r="B364" s="195">
        <v>361</v>
      </c>
      <c r="C364" s="192">
        <v>0</v>
      </c>
      <c r="D364" s="188">
        <v>0</v>
      </c>
      <c r="E364" s="188">
        <v>0</v>
      </c>
      <c r="F364" s="188">
        <v>0</v>
      </c>
      <c r="G364" s="188">
        <v>6339.2375764844082</v>
      </c>
      <c r="H364" s="188">
        <v>3041.3351828744389</v>
      </c>
      <c r="I364" s="188">
        <v>8844.8163559767872</v>
      </c>
      <c r="J364" s="201">
        <v>0.9513760564420064</v>
      </c>
      <c r="K364" s="192">
        <v>0</v>
      </c>
      <c r="L364" s="188">
        <v>0</v>
      </c>
      <c r="M364" s="188">
        <v>0</v>
      </c>
      <c r="N364" s="188">
        <v>0</v>
      </c>
      <c r="O364" s="188">
        <v>6339.2375764844082</v>
      </c>
      <c r="P364" s="188">
        <v>3041.3351828744389</v>
      </c>
      <c r="Q364" s="188">
        <v>8844.8163559767872</v>
      </c>
      <c r="R364" s="201">
        <v>0.9513760564420064</v>
      </c>
    </row>
    <row r="365" spans="2:18" x14ac:dyDescent="0.2">
      <c r="B365" s="195">
        <v>362</v>
      </c>
      <c r="C365" s="192">
        <v>0</v>
      </c>
      <c r="D365" s="188">
        <v>0</v>
      </c>
      <c r="E365" s="188">
        <v>3</v>
      </c>
      <c r="F365" s="188">
        <v>0</v>
      </c>
      <c r="G365" s="188">
        <v>6898.1762110344698</v>
      </c>
      <c r="H365" s="188">
        <v>2468.7843068000711</v>
      </c>
      <c r="I365" s="188">
        <v>2827.1057074732853</v>
      </c>
      <c r="J365" s="201">
        <v>0.94635175435042063</v>
      </c>
      <c r="K365" s="192">
        <v>0</v>
      </c>
      <c r="L365" s="188">
        <v>0</v>
      </c>
      <c r="M365" s="188">
        <v>3</v>
      </c>
      <c r="N365" s="188">
        <v>0</v>
      </c>
      <c r="O365" s="188">
        <v>6898.1762110344698</v>
      </c>
      <c r="P365" s="188">
        <v>2468.7843068000711</v>
      </c>
      <c r="Q365" s="188">
        <v>2827.1057074732853</v>
      </c>
      <c r="R365" s="201">
        <v>0.94635175435042063</v>
      </c>
    </row>
    <row r="366" spans="2:18" x14ac:dyDescent="0.2">
      <c r="B366" s="195">
        <v>363</v>
      </c>
      <c r="C366" s="192">
        <v>0</v>
      </c>
      <c r="D366" s="188">
        <v>0</v>
      </c>
      <c r="E366" s="188">
        <v>3</v>
      </c>
      <c r="F366" s="188">
        <v>0</v>
      </c>
      <c r="G366" s="188">
        <v>5101.1123074541492</v>
      </c>
      <c r="H366" s="188">
        <v>4802.3020775457426</v>
      </c>
      <c r="I366" s="188">
        <v>6949.0952218239399</v>
      </c>
      <c r="J366" s="201">
        <v>0.97055496494585791</v>
      </c>
      <c r="K366" s="192">
        <v>0</v>
      </c>
      <c r="L366" s="188">
        <v>0</v>
      </c>
      <c r="M366" s="188">
        <v>3</v>
      </c>
      <c r="N366" s="188">
        <v>0</v>
      </c>
      <c r="O366" s="188">
        <v>5101.1123074541492</v>
      </c>
      <c r="P366" s="188">
        <v>4802.3020775457426</v>
      </c>
      <c r="Q366" s="188">
        <v>6949.0952218239399</v>
      </c>
      <c r="R366" s="201">
        <v>0.97055496494585791</v>
      </c>
    </row>
    <row r="367" spans="2:18" x14ac:dyDescent="0.2">
      <c r="B367" s="195">
        <v>364</v>
      </c>
      <c r="C367" s="192">
        <v>0</v>
      </c>
      <c r="D367" s="188">
        <v>0</v>
      </c>
      <c r="E367" s="188">
        <v>1</v>
      </c>
      <c r="F367" s="188">
        <v>0</v>
      </c>
      <c r="G367" s="188">
        <v>7917.2868442328581</v>
      </c>
      <c r="H367" s="188">
        <v>2829.5326361210882</v>
      </c>
      <c r="I367" s="188">
        <v>4202.8937914462767</v>
      </c>
      <c r="J367" s="201">
        <v>0.93569359565518373</v>
      </c>
      <c r="K367" s="192">
        <v>0</v>
      </c>
      <c r="L367" s="188">
        <v>0</v>
      </c>
      <c r="M367" s="188">
        <v>1</v>
      </c>
      <c r="N367" s="188">
        <v>0</v>
      </c>
      <c r="O367" s="188">
        <v>7917.2868442328581</v>
      </c>
      <c r="P367" s="188">
        <v>2829.5326361210882</v>
      </c>
      <c r="Q367" s="188">
        <v>4202.8937914462767</v>
      </c>
      <c r="R367" s="201">
        <v>0.93569359565518373</v>
      </c>
    </row>
    <row r="368" spans="2:18" x14ac:dyDescent="0.2">
      <c r="B368" s="195">
        <v>365</v>
      </c>
      <c r="C368" s="192">
        <v>0</v>
      </c>
      <c r="D368" s="188">
        <v>0</v>
      </c>
      <c r="E368" s="188">
        <v>2</v>
      </c>
      <c r="F368" s="188">
        <v>1</v>
      </c>
      <c r="G368" s="188">
        <v>4819.8306459982068</v>
      </c>
      <c r="H368" s="188">
        <v>5244.1974688741957</v>
      </c>
      <c r="I368" s="188">
        <v>7116.9011965721247</v>
      </c>
      <c r="J368" s="201">
        <v>0.88252296432552513</v>
      </c>
      <c r="K368" s="192">
        <v>0</v>
      </c>
      <c r="L368" s="188">
        <v>0</v>
      </c>
      <c r="M368" s="188">
        <v>2</v>
      </c>
      <c r="N368" s="188">
        <v>1</v>
      </c>
      <c r="O368" s="188">
        <v>4819.8306459982068</v>
      </c>
      <c r="P368" s="188">
        <v>5244.1974688741957</v>
      </c>
      <c r="Q368" s="188">
        <v>7116.9011965721247</v>
      </c>
      <c r="R368" s="201">
        <v>0.88252296432552513</v>
      </c>
    </row>
    <row r="369" spans="2:18" x14ac:dyDescent="0.2">
      <c r="B369" s="195">
        <v>366</v>
      </c>
      <c r="C369" s="192">
        <v>0</v>
      </c>
      <c r="D369" s="188">
        <v>0</v>
      </c>
      <c r="E369" s="188">
        <v>2</v>
      </c>
      <c r="F369" s="188">
        <v>0</v>
      </c>
      <c r="G369" s="188">
        <v>5525.6534853027188</v>
      </c>
      <c r="H369" s="188">
        <v>1409.0757825793762</v>
      </c>
      <c r="I369" s="188">
        <v>13841.832395199976</v>
      </c>
      <c r="J369" s="201">
        <v>0.95038195446390628</v>
      </c>
      <c r="K369" s="192">
        <v>0</v>
      </c>
      <c r="L369" s="188">
        <v>0</v>
      </c>
      <c r="M369" s="188">
        <v>2</v>
      </c>
      <c r="N369" s="188">
        <v>0</v>
      </c>
      <c r="O369" s="188">
        <v>5525.6534853027188</v>
      </c>
      <c r="P369" s="188">
        <v>1409.0757825793762</v>
      </c>
      <c r="Q369" s="188">
        <v>13841.832395199976</v>
      </c>
      <c r="R369" s="201">
        <v>0.95038195446390628</v>
      </c>
    </row>
    <row r="370" spans="2:18" x14ac:dyDescent="0.2">
      <c r="B370" s="195">
        <v>367</v>
      </c>
      <c r="C370" s="192">
        <v>0</v>
      </c>
      <c r="D370" s="188">
        <v>0</v>
      </c>
      <c r="E370" s="188">
        <v>4</v>
      </c>
      <c r="F370" s="188">
        <v>1</v>
      </c>
      <c r="G370" s="188">
        <v>4274.5159484038904</v>
      </c>
      <c r="H370" s="188">
        <v>4829.8246519412887</v>
      </c>
      <c r="I370" s="188">
        <v>5515.7097486694911</v>
      </c>
      <c r="J370" s="201">
        <v>0.84485640775470083</v>
      </c>
      <c r="K370" s="192">
        <v>0</v>
      </c>
      <c r="L370" s="188">
        <v>0</v>
      </c>
      <c r="M370" s="188">
        <v>4</v>
      </c>
      <c r="N370" s="188">
        <v>1</v>
      </c>
      <c r="O370" s="188">
        <v>4274.5159484038904</v>
      </c>
      <c r="P370" s="188">
        <v>4829.8246519412887</v>
      </c>
      <c r="Q370" s="188">
        <v>5515.7097486694911</v>
      </c>
      <c r="R370" s="201">
        <v>0.84485640775470083</v>
      </c>
    </row>
    <row r="371" spans="2:18" x14ac:dyDescent="0.2">
      <c r="B371" s="195">
        <v>368</v>
      </c>
      <c r="C371" s="192">
        <v>0</v>
      </c>
      <c r="D371" s="188">
        <v>0</v>
      </c>
      <c r="E371" s="188">
        <v>3</v>
      </c>
      <c r="F371" s="188">
        <v>2</v>
      </c>
      <c r="G371" s="188">
        <v>4828.1657611924966</v>
      </c>
      <c r="H371" s="188">
        <v>2474.8802882599366</v>
      </c>
      <c r="I371" s="188">
        <v>2801.7176391024559</v>
      </c>
      <c r="J371" s="201">
        <v>0.95636401068888677</v>
      </c>
      <c r="K371" s="192">
        <v>0</v>
      </c>
      <c r="L371" s="188">
        <v>0</v>
      </c>
      <c r="M371" s="188">
        <v>3</v>
      </c>
      <c r="N371" s="188">
        <v>2</v>
      </c>
      <c r="O371" s="188">
        <v>4828.1657611924966</v>
      </c>
      <c r="P371" s="188">
        <v>2474.8802882599366</v>
      </c>
      <c r="Q371" s="188">
        <v>2801.7176391024559</v>
      </c>
      <c r="R371" s="201">
        <v>0.95636401068888677</v>
      </c>
    </row>
    <row r="372" spans="2:18" x14ac:dyDescent="0.2">
      <c r="B372" s="195">
        <v>369</v>
      </c>
      <c r="C372" s="192">
        <v>0</v>
      </c>
      <c r="D372" s="188">
        <v>0</v>
      </c>
      <c r="E372" s="188">
        <v>4</v>
      </c>
      <c r="F372" s="188">
        <v>0</v>
      </c>
      <c r="G372" s="188">
        <v>3411.8598653462591</v>
      </c>
      <c r="H372" s="188">
        <v>2236.7033770430749</v>
      </c>
      <c r="I372" s="188">
        <v>11376.916608449832</v>
      </c>
      <c r="J372" s="201">
        <v>0.91057132766464599</v>
      </c>
      <c r="K372" s="192">
        <v>0</v>
      </c>
      <c r="L372" s="188">
        <v>0</v>
      </c>
      <c r="M372" s="188">
        <v>4</v>
      </c>
      <c r="N372" s="188">
        <v>0</v>
      </c>
      <c r="O372" s="188">
        <v>3411.8598653462591</v>
      </c>
      <c r="P372" s="188">
        <v>2236.7033770430749</v>
      </c>
      <c r="Q372" s="188">
        <v>11376.916608449832</v>
      </c>
      <c r="R372" s="201">
        <v>0.91057132766464599</v>
      </c>
    </row>
    <row r="373" spans="2:18" x14ac:dyDescent="0.2">
      <c r="B373" s="195">
        <v>370</v>
      </c>
      <c r="C373" s="192">
        <v>0</v>
      </c>
      <c r="D373" s="188">
        <v>0</v>
      </c>
      <c r="E373" s="188">
        <v>1</v>
      </c>
      <c r="F373" s="188">
        <v>1</v>
      </c>
      <c r="G373" s="188">
        <v>8125.0281615910162</v>
      </c>
      <c r="H373" s="188">
        <v>2430.4737426596275</v>
      </c>
      <c r="I373" s="188">
        <v>8908.8767705351856</v>
      </c>
      <c r="J373" s="201">
        <v>0.90524272013036111</v>
      </c>
      <c r="K373" s="192">
        <v>0</v>
      </c>
      <c r="L373" s="188">
        <v>0</v>
      </c>
      <c r="M373" s="188">
        <v>1</v>
      </c>
      <c r="N373" s="188">
        <v>1</v>
      </c>
      <c r="O373" s="188">
        <v>8125.0281615910162</v>
      </c>
      <c r="P373" s="188">
        <v>2430.4737426596275</v>
      </c>
      <c r="Q373" s="188">
        <v>8908.8767705351856</v>
      </c>
      <c r="R373" s="201">
        <v>0.90524272013036111</v>
      </c>
    </row>
    <row r="374" spans="2:18" x14ac:dyDescent="0.2">
      <c r="B374" s="195">
        <v>371</v>
      </c>
      <c r="C374" s="192">
        <v>0</v>
      </c>
      <c r="D374" s="188">
        <v>0</v>
      </c>
      <c r="E374" s="188">
        <v>3</v>
      </c>
      <c r="F374" s="188">
        <v>0</v>
      </c>
      <c r="G374" s="188">
        <v>3178.8929907387896</v>
      </c>
      <c r="H374" s="188">
        <v>3016.7928371057164</v>
      </c>
      <c r="I374" s="188">
        <v>4702.0746884692544</v>
      </c>
      <c r="J374" s="201">
        <v>0.97143863469320402</v>
      </c>
      <c r="K374" s="192">
        <v>0</v>
      </c>
      <c r="L374" s="188">
        <v>0</v>
      </c>
      <c r="M374" s="188">
        <v>3</v>
      </c>
      <c r="N374" s="188">
        <v>0</v>
      </c>
      <c r="O374" s="188">
        <v>3178.8929907387896</v>
      </c>
      <c r="P374" s="188">
        <v>3016.7928371057164</v>
      </c>
      <c r="Q374" s="188">
        <v>4702.0746884692544</v>
      </c>
      <c r="R374" s="201">
        <v>0.97143863469320402</v>
      </c>
    </row>
    <row r="375" spans="2:18" x14ac:dyDescent="0.2">
      <c r="B375" s="195">
        <v>372</v>
      </c>
      <c r="C375" s="192">
        <v>0</v>
      </c>
      <c r="D375" s="188">
        <v>0</v>
      </c>
      <c r="E375" s="188">
        <v>2</v>
      </c>
      <c r="F375" s="188">
        <v>0</v>
      </c>
      <c r="G375" s="188">
        <v>3054.4468679594274</v>
      </c>
      <c r="H375" s="188">
        <v>4521.860423991262</v>
      </c>
      <c r="I375" s="188">
        <v>6455.4062367682454</v>
      </c>
      <c r="J375" s="201">
        <v>0.83407097545545872</v>
      </c>
      <c r="K375" s="192">
        <v>0</v>
      </c>
      <c r="L375" s="188">
        <v>0</v>
      </c>
      <c r="M375" s="188">
        <v>2</v>
      </c>
      <c r="N375" s="188">
        <v>0</v>
      </c>
      <c r="O375" s="188">
        <v>3054.4468679594274</v>
      </c>
      <c r="P375" s="188">
        <v>4521.860423991262</v>
      </c>
      <c r="Q375" s="188">
        <v>6455.4062367682454</v>
      </c>
      <c r="R375" s="201">
        <v>0.83407097545545872</v>
      </c>
    </row>
    <row r="376" spans="2:18" x14ac:dyDescent="0.2">
      <c r="B376" s="195">
        <v>373</v>
      </c>
      <c r="C376" s="192">
        <v>0</v>
      </c>
      <c r="D376" s="188">
        <v>0</v>
      </c>
      <c r="E376" s="188">
        <v>0</v>
      </c>
      <c r="F376" s="188">
        <v>1</v>
      </c>
      <c r="G376" s="188">
        <v>8118.5007121254048</v>
      </c>
      <c r="H376" s="188">
        <v>2101.9882598675695</v>
      </c>
      <c r="I376" s="188">
        <v>9476.5532989389085</v>
      </c>
      <c r="J376" s="201">
        <v>0.88522130704466062</v>
      </c>
      <c r="K376" s="192">
        <v>0</v>
      </c>
      <c r="L376" s="188">
        <v>0</v>
      </c>
      <c r="M376" s="188">
        <v>0</v>
      </c>
      <c r="N376" s="188">
        <v>1</v>
      </c>
      <c r="O376" s="188">
        <v>8118.5007121254048</v>
      </c>
      <c r="P376" s="188">
        <v>2101.9882598675695</v>
      </c>
      <c r="Q376" s="188">
        <v>9476.5532989389085</v>
      </c>
      <c r="R376" s="201">
        <v>0.88522130704466062</v>
      </c>
    </row>
    <row r="377" spans="2:18" x14ac:dyDescent="0.2">
      <c r="B377" s="195">
        <v>374</v>
      </c>
      <c r="C377" s="192">
        <v>0</v>
      </c>
      <c r="D377" s="188">
        <v>0</v>
      </c>
      <c r="E377" s="188">
        <v>3</v>
      </c>
      <c r="F377" s="188">
        <v>1</v>
      </c>
      <c r="G377" s="188">
        <v>4314.1713355341726</v>
      </c>
      <c r="H377" s="188">
        <v>3167.2416613685391</v>
      </c>
      <c r="I377" s="188">
        <v>4408.4945770471104</v>
      </c>
      <c r="J377" s="201">
        <v>0.99525276587392186</v>
      </c>
      <c r="K377" s="192">
        <v>0</v>
      </c>
      <c r="L377" s="188">
        <v>0</v>
      </c>
      <c r="M377" s="188">
        <v>3</v>
      </c>
      <c r="N377" s="188">
        <v>1</v>
      </c>
      <c r="O377" s="188">
        <v>4314.1713355341726</v>
      </c>
      <c r="P377" s="188">
        <v>3167.2416613685391</v>
      </c>
      <c r="Q377" s="188">
        <v>4408.4945770471104</v>
      </c>
      <c r="R377" s="201">
        <v>0.99525276587392186</v>
      </c>
    </row>
    <row r="378" spans="2:18" x14ac:dyDescent="0.2">
      <c r="B378" s="195">
        <v>375</v>
      </c>
      <c r="C378" s="192">
        <v>0</v>
      </c>
      <c r="D378" s="188">
        <v>0</v>
      </c>
      <c r="E378" s="188">
        <v>3</v>
      </c>
      <c r="F378" s="188">
        <v>0</v>
      </c>
      <c r="G378" s="188">
        <v>4808.8163776053298</v>
      </c>
      <c r="H378" s="188">
        <v>1040.2987206947696</v>
      </c>
      <c r="I378" s="188">
        <v>4738.8934786216823</v>
      </c>
      <c r="J378" s="201">
        <v>0.87031426159439595</v>
      </c>
      <c r="K378" s="192">
        <v>0</v>
      </c>
      <c r="L378" s="188">
        <v>0</v>
      </c>
      <c r="M378" s="188">
        <v>3</v>
      </c>
      <c r="N378" s="188">
        <v>0</v>
      </c>
      <c r="O378" s="188">
        <v>4808.8163776053298</v>
      </c>
      <c r="P378" s="188">
        <v>1040.2987206947696</v>
      </c>
      <c r="Q378" s="188">
        <v>4738.8934786216823</v>
      </c>
      <c r="R378" s="201">
        <v>0.87031426159439595</v>
      </c>
    </row>
    <row r="379" spans="2:18" x14ac:dyDescent="0.2">
      <c r="B379" s="195">
        <v>376</v>
      </c>
      <c r="C379" s="192">
        <v>0</v>
      </c>
      <c r="D379" s="188">
        <v>0</v>
      </c>
      <c r="E379" s="188">
        <v>1</v>
      </c>
      <c r="F379" s="188">
        <v>2</v>
      </c>
      <c r="G379" s="188">
        <v>4000.6140466533652</v>
      </c>
      <c r="H379" s="188">
        <v>2635.3376035803653</v>
      </c>
      <c r="I379" s="188">
        <v>10441.561532849617</v>
      </c>
      <c r="J379" s="201">
        <v>0.97456503381843862</v>
      </c>
      <c r="K379" s="192">
        <v>0</v>
      </c>
      <c r="L379" s="188">
        <v>0</v>
      </c>
      <c r="M379" s="188">
        <v>1</v>
      </c>
      <c r="N379" s="188">
        <v>2</v>
      </c>
      <c r="O379" s="188">
        <v>4000.6140466533652</v>
      </c>
      <c r="P379" s="188">
        <v>2635.3376035803653</v>
      </c>
      <c r="Q379" s="188">
        <v>10441.561532849617</v>
      </c>
      <c r="R379" s="201">
        <v>0.97456503381843862</v>
      </c>
    </row>
    <row r="380" spans="2:18" x14ac:dyDescent="0.2">
      <c r="B380" s="195">
        <v>377</v>
      </c>
      <c r="C380" s="192">
        <v>0</v>
      </c>
      <c r="D380" s="188">
        <v>0</v>
      </c>
      <c r="E380" s="188">
        <v>6</v>
      </c>
      <c r="F380" s="188">
        <v>0</v>
      </c>
      <c r="G380" s="188">
        <v>2473.9594179372552</v>
      </c>
      <c r="H380" s="188">
        <v>4792.2273127506323</v>
      </c>
      <c r="I380" s="188">
        <v>8272.5263828388433</v>
      </c>
      <c r="J380" s="201">
        <v>0.97982027561154639</v>
      </c>
      <c r="K380" s="192">
        <v>0</v>
      </c>
      <c r="L380" s="188">
        <v>0</v>
      </c>
      <c r="M380" s="188">
        <v>6</v>
      </c>
      <c r="N380" s="188">
        <v>0</v>
      </c>
      <c r="O380" s="188">
        <v>2473.9594179372552</v>
      </c>
      <c r="P380" s="188">
        <v>4792.2273127506323</v>
      </c>
      <c r="Q380" s="188">
        <v>8272.5263828388433</v>
      </c>
      <c r="R380" s="201">
        <v>0.97982027561154639</v>
      </c>
    </row>
    <row r="381" spans="2:18" x14ac:dyDescent="0.2">
      <c r="B381" s="195">
        <v>378</v>
      </c>
      <c r="C381" s="192">
        <v>0</v>
      </c>
      <c r="D381" s="188">
        <v>0</v>
      </c>
      <c r="E381" s="188">
        <v>2</v>
      </c>
      <c r="F381" s="188">
        <v>5</v>
      </c>
      <c r="G381" s="188">
        <v>3382.9713904523646</v>
      </c>
      <c r="H381" s="188">
        <v>3035.8316166661307</v>
      </c>
      <c r="I381" s="188">
        <v>5328.4467465895823</v>
      </c>
      <c r="J381" s="201">
        <v>0.97805349686063936</v>
      </c>
      <c r="K381" s="192">
        <v>0</v>
      </c>
      <c r="L381" s="188">
        <v>0</v>
      </c>
      <c r="M381" s="188">
        <v>2</v>
      </c>
      <c r="N381" s="188">
        <v>5</v>
      </c>
      <c r="O381" s="188">
        <v>3382.9713904523646</v>
      </c>
      <c r="P381" s="188">
        <v>3035.8316166661307</v>
      </c>
      <c r="Q381" s="188">
        <v>5328.4467465895823</v>
      </c>
      <c r="R381" s="201">
        <v>0.97805349686063936</v>
      </c>
    </row>
    <row r="382" spans="2:18" x14ac:dyDescent="0.2">
      <c r="B382" s="195">
        <v>379</v>
      </c>
      <c r="C382" s="192">
        <v>0</v>
      </c>
      <c r="D382" s="188">
        <v>0</v>
      </c>
      <c r="E382" s="188">
        <v>1</v>
      </c>
      <c r="F382" s="188">
        <v>0</v>
      </c>
      <c r="G382" s="188">
        <v>6292.5010591610862</v>
      </c>
      <c r="H382" s="188">
        <v>4714.3041460098393</v>
      </c>
      <c r="I382" s="188">
        <v>5113.665597391655</v>
      </c>
      <c r="J382" s="201">
        <v>0.95537200083841123</v>
      </c>
      <c r="K382" s="192">
        <v>0</v>
      </c>
      <c r="L382" s="188">
        <v>0</v>
      </c>
      <c r="M382" s="188">
        <v>1</v>
      </c>
      <c r="N382" s="188">
        <v>0</v>
      </c>
      <c r="O382" s="188">
        <v>6292.5010591610862</v>
      </c>
      <c r="P382" s="188">
        <v>4714.3041460098393</v>
      </c>
      <c r="Q382" s="188">
        <v>5113.665597391655</v>
      </c>
      <c r="R382" s="201">
        <v>0.95537200083841123</v>
      </c>
    </row>
    <row r="383" spans="2:18" x14ac:dyDescent="0.2">
      <c r="B383" s="195">
        <v>380</v>
      </c>
      <c r="C383" s="192">
        <v>0</v>
      </c>
      <c r="D383" s="188">
        <v>0</v>
      </c>
      <c r="E383" s="188">
        <v>1</v>
      </c>
      <c r="F383" s="188">
        <v>2</v>
      </c>
      <c r="G383" s="188">
        <v>3752.9940878954294</v>
      </c>
      <c r="H383" s="188">
        <v>5294.8563307071454</v>
      </c>
      <c r="I383" s="188">
        <v>6792.5167509993526</v>
      </c>
      <c r="J383" s="201">
        <v>0.80270317852307349</v>
      </c>
      <c r="K383" s="192">
        <v>0</v>
      </c>
      <c r="L383" s="188">
        <v>0</v>
      </c>
      <c r="M383" s="188">
        <v>1</v>
      </c>
      <c r="N383" s="188">
        <v>2</v>
      </c>
      <c r="O383" s="188">
        <v>3752.9940878954294</v>
      </c>
      <c r="P383" s="188">
        <v>5294.8563307071454</v>
      </c>
      <c r="Q383" s="188">
        <v>6792.5167509993526</v>
      </c>
      <c r="R383" s="201">
        <v>0.80270317852307349</v>
      </c>
    </row>
    <row r="384" spans="2:18" x14ac:dyDescent="0.2">
      <c r="B384" s="195">
        <v>381</v>
      </c>
      <c r="C384" s="192">
        <v>0</v>
      </c>
      <c r="D384" s="188">
        <v>0</v>
      </c>
      <c r="E384" s="188">
        <v>2</v>
      </c>
      <c r="F384" s="188">
        <v>1</v>
      </c>
      <c r="G384" s="188">
        <v>2725.4403630592933</v>
      </c>
      <c r="H384" s="188">
        <v>2640.6023266431366</v>
      </c>
      <c r="I384" s="188">
        <v>3503.897538562996</v>
      </c>
      <c r="J384" s="201">
        <v>0.94879204526023142</v>
      </c>
      <c r="K384" s="192">
        <v>0</v>
      </c>
      <c r="L384" s="188">
        <v>0</v>
      </c>
      <c r="M384" s="188">
        <v>2</v>
      </c>
      <c r="N384" s="188">
        <v>1</v>
      </c>
      <c r="O384" s="188">
        <v>2725.4403630592933</v>
      </c>
      <c r="P384" s="188">
        <v>2640.6023266431366</v>
      </c>
      <c r="Q384" s="188">
        <v>3503.897538562996</v>
      </c>
      <c r="R384" s="201">
        <v>0.94879204526023142</v>
      </c>
    </row>
    <row r="385" spans="2:18" x14ac:dyDescent="0.2">
      <c r="B385" s="195">
        <v>382</v>
      </c>
      <c r="C385" s="192">
        <v>0</v>
      </c>
      <c r="D385" s="188">
        <v>0</v>
      </c>
      <c r="E385" s="188">
        <v>2</v>
      </c>
      <c r="F385" s="188">
        <v>0</v>
      </c>
      <c r="G385" s="188">
        <v>4397.3762072654272</v>
      </c>
      <c r="H385" s="188">
        <v>955.51626225907034</v>
      </c>
      <c r="I385" s="188">
        <v>12669.409076681897</v>
      </c>
      <c r="J385" s="201">
        <v>0.92613394221784273</v>
      </c>
      <c r="K385" s="192">
        <v>0</v>
      </c>
      <c r="L385" s="188">
        <v>0</v>
      </c>
      <c r="M385" s="188">
        <v>2</v>
      </c>
      <c r="N385" s="188">
        <v>0</v>
      </c>
      <c r="O385" s="188">
        <v>4397.3762072654272</v>
      </c>
      <c r="P385" s="188">
        <v>955.51626225907034</v>
      </c>
      <c r="Q385" s="188">
        <v>12669.409076681897</v>
      </c>
      <c r="R385" s="201">
        <v>0.92613394221784273</v>
      </c>
    </row>
    <row r="386" spans="2:18" x14ac:dyDescent="0.2">
      <c r="B386" s="195">
        <v>383</v>
      </c>
      <c r="C386" s="192">
        <v>0</v>
      </c>
      <c r="D386" s="188">
        <v>0</v>
      </c>
      <c r="E386" s="188">
        <v>1</v>
      </c>
      <c r="F386" s="188">
        <v>1</v>
      </c>
      <c r="G386" s="188">
        <v>6727.6560509530509</v>
      </c>
      <c r="H386" s="188">
        <v>3215.5601409867513</v>
      </c>
      <c r="I386" s="188">
        <v>3737.266356203334</v>
      </c>
      <c r="J386" s="201">
        <v>0.97268554132525509</v>
      </c>
      <c r="K386" s="192">
        <v>0</v>
      </c>
      <c r="L386" s="188">
        <v>0</v>
      </c>
      <c r="M386" s="188">
        <v>1</v>
      </c>
      <c r="N386" s="188">
        <v>1</v>
      </c>
      <c r="O386" s="188">
        <v>6727.6560509530509</v>
      </c>
      <c r="P386" s="188">
        <v>3215.5601409867513</v>
      </c>
      <c r="Q386" s="188">
        <v>3737.266356203334</v>
      </c>
      <c r="R386" s="201">
        <v>0.97268554132525509</v>
      </c>
    </row>
    <row r="387" spans="2:18" x14ac:dyDescent="0.2">
      <c r="B387" s="195">
        <v>384</v>
      </c>
      <c r="C387" s="192">
        <v>0</v>
      </c>
      <c r="D387" s="188">
        <v>0</v>
      </c>
      <c r="E387" s="188">
        <v>2</v>
      </c>
      <c r="F387" s="188">
        <v>0</v>
      </c>
      <c r="G387" s="188">
        <v>6803.1018814127401</v>
      </c>
      <c r="H387" s="188">
        <v>3185.7536205755164</v>
      </c>
      <c r="I387" s="188">
        <v>9787.4174219317574</v>
      </c>
      <c r="J387" s="201">
        <v>0.95183463510847599</v>
      </c>
      <c r="K387" s="192">
        <v>0</v>
      </c>
      <c r="L387" s="188">
        <v>0</v>
      </c>
      <c r="M387" s="188">
        <v>2</v>
      </c>
      <c r="N387" s="188">
        <v>0</v>
      </c>
      <c r="O387" s="188">
        <v>6803.1018814127401</v>
      </c>
      <c r="P387" s="188">
        <v>3185.7536205755164</v>
      </c>
      <c r="Q387" s="188">
        <v>9787.4174219317574</v>
      </c>
      <c r="R387" s="201">
        <v>0.95183463510847599</v>
      </c>
    </row>
    <row r="388" spans="2:18" x14ac:dyDescent="0.2">
      <c r="B388" s="195">
        <v>385</v>
      </c>
      <c r="C388" s="192">
        <v>0</v>
      </c>
      <c r="D388" s="188">
        <v>0</v>
      </c>
      <c r="E388" s="188">
        <v>2</v>
      </c>
      <c r="F388" s="188">
        <v>1</v>
      </c>
      <c r="G388" s="188">
        <v>6163.4411285896722</v>
      </c>
      <c r="H388" s="188">
        <v>2799.5742449575941</v>
      </c>
      <c r="I388" s="188">
        <v>8423.2614775683778</v>
      </c>
      <c r="J388" s="201">
        <v>0.80112913622992332</v>
      </c>
      <c r="K388" s="192">
        <v>0</v>
      </c>
      <c r="L388" s="188">
        <v>0</v>
      </c>
      <c r="M388" s="188">
        <v>2</v>
      </c>
      <c r="N388" s="188">
        <v>1</v>
      </c>
      <c r="O388" s="188">
        <v>6163.4411285896722</v>
      </c>
      <c r="P388" s="188">
        <v>2799.5742449575941</v>
      </c>
      <c r="Q388" s="188">
        <v>8423.2614775683778</v>
      </c>
      <c r="R388" s="201">
        <v>0.80112913622992332</v>
      </c>
    </row>
    <row r="389" spans="2:18" x14ac:dyDescent="0.2">
      <c r="B389" s="195">
        <v>386</v>
      </c>
      <c r="C389" s="192">
        <v>1</v>
      </c>
      <c r="D389" s="188">
        <v>0</v>
      </c>
      <c r="E389" s="188">
        <v>1</v>
      </c>
      <c r="F389" s="188">
        <v>0</v>
      </c>
      <c r="G389" s="188">
        <v>4916.6000692034704</v>
      </c>
      <c r="H389" s="188">
        <v>3057.6536858414765</v>
      </c>
      <c r="I389" s="188">
        <v>1671.6648746663759</v>
      </c>
      <c r="J389" s="201">
        <v>0.93957790844977818</v>
      </c>
      <c r="K389" s="192">
        <v>1</v>
      </c>
      <c r="L389" s="188">
        <v>0</v>
      </c>
      <c r="M389" s="188">
        <v>1</v>
      </c>
      <c r="N389" s="188">
        <v>0</v>
      </c>
      <c r="O389" s="188">
        <v>4916.6000692034704</v>
      </c>
      <c r="P389" s="188">
        <v>3057.6536858414765</v>
      </c>
      <c r="Q389" s="188">
        <v>1671.6648746663759</v>
      </c>
      <c r="R389" s="201">
        <v>0.93957790844977818</v>
      </c>
    </row>
    <row r="390" spans="2:18" x14ac:dyDescent="0.2">
      <c r="B390" s="195">
        <v>387</v>
      </c>
      <c r="C390" s="192">
        <v>0</v>
      </c>
      <c r="D390" s="188">
        <v>0</v>
      </c>
      <c r="E390" s="188">
        <v>1</v>
      </c>
      <c r="F390" s="188">
        <v>2</v>
      </c>
      <c r="G390" s="188">
        <v>4012.2828419240245</v>
      </c>
      <c r="H390" s="188">
        <v>4320.0525443536872</v>
      </c>
      <c r="I390" s="188">
        <v>1288.0126497142551</v>
      </c>
      <c r="J390" s="201">
        <v>0.87722444746523076</v>
      </c>
      <c r="K390" s="192">
        <v>0</v>
      </c>
      <c r="L390" s="188">
        <v>0</v>
      </c>
      <c r="M390" s="188">
        <v>1</v>
      </c>
      <c r="N390" s="188">
        <v>2</v>
      </c>
      <c r="O390" s="188">
        <v>4012.2828419240245</v>
      </c>
      <c r="P390" s="188">
        <v>4320.0525443536872</v>
      </c>
      <c r="Q390" s="188">
        <v>1288.0126497142551</v>
      </c>
      <c r="R390" s="201">
        <v>0.87722444746523076</v>
      </c>
    </row>
    <row r="391" spans="2:18" x14ac:dyDescent="0.2">
      <c r="B391" s="195">
        <v>388</v>
      </c>
      <c r="C391" s="192">
        <v>0</v>
      </c>
      <c r="D391" s="188">
        <v>0</v>
      </c>
      <c r="E391" s="188">
        <v>2</v>
      </c>
      <c r="F391" s="188">
        <v>0</v>
      </c>
      <c r="G391" s="188">
        <v>4175.2112130502173</v>
      </c>
      <c r="H391" s="188">
        <v>4768.6542141475647</v>
      </c>
      <c r="I391" s="188">
        <v>6679.9369711577356</v>
      </c>
      <c r="J391" s="201">
        <v>0.8523221656830442</v>
      </c>
      <c r="K391" s="192">
        <v>0</v>
      </c>
      <c r="L391" s="188">
        <v>0</v>
      </c>
      <c r="M391" s="188">
        <v>2</v>
      </c>
      <c r="N391" s="188">
        <v>0</v>
      </c>
      <c r="O391" s="188">
        <v>4175.2112130502173</v>
      </c>
      <c r="P391" s="188">
        <v>4768.6542141475647</v>
      </c>
      <c r="Q391" s="188">
        <v>6679.9369711577356</v>
      </c>
      <c r="R391" s="201">
        <v>0.8523221656830442</v>
      </c>
    </row>
    <row r="392" spans="2:18" x14ac:dyDescent="0.2">
      <c r="B392" s="195">
        <v>389</v>
      </c>
      <c r="C392" s="192">
        <v>0</v>
      </c>
      <c r="D392" s="188">
        <v>0</v>
      </c>
      <c r="E392" s="188">
        <v>6</v>
      </c>
      <c r="F392" s="188">
        <v>2</v>
      </c>
      <c r="G392" s="188">
        <v>3781.8817853017981</v>
      </c>
      <c r="H392" s="188">
        <v>1773.4916226375501</v>
      </c>
      <c r="I392" s="188">
        <v>4476.2968376493391</v>
      </c>
      <c r="J392" s="201">
        <v>0.86310231893158706</v>
      </c>
      <c r="K392" s="192">
        <v>0</v>
      </c>
      <c r="L392" s="188">
        <v>0</v>
      </c>
      <c r="M392" s="188">
        <v>6</v>
      </c>
      <c r="N392" s="188">
        <v>2</v>
      </c>
      <c r="O392" s="188">
        <v>3781.8817853017981</v>
      </c>
      <c r="P392" s="188">
        <v>1773.4916226375501</v>
      </c>
      <c r="Q392" s="188">
        <v>4476.2968376493391</v>
      </c>
      <c r="R392" s="201">
        <v>0.86310231893158706</v>
      </c>
    </row>
    <row r="393" spans="2:18" x14ac:dyDescent="0.2">
      <c r="B393" s="195">
        <v>390</v>
      </c>
      <c r="C393" s="192">
        <v>0</v>
      </c>
      <c r="D393" s="188">
        <v>0</v>
      </c>
      <c r="E393" s="188">
        <v>2</v>
      </c>
      <c r="F393" s="188">
        <v>2</v>
      </c>
      <c r="G393" s="188">
        <v>6361.4812852293189</v>
      </c>
      <c r="H393" s="188">
        <v>5539.1491608071328</v>
      </c>
      <c r="I393" s="188">
        <v>8609.7941694521705</v>
      </c>
      <c r="J393" s="201">
        <v>0.88739984105345759</v>
      </c>
      <c r="K393" s="192">
        <v>0</v>
      </c>
      <c r="L393" s="188">
        <v>0</v>
      </c>
      <c r="M393" s="188">
        <v>2</v>
      </c>
      <c r="N393" s="188">
        <v>2</v>
      </c>
      <c r="O393" s="188">
        <v>6361.4812852293189</v>
      </c>
      <c r="P393" s="188">
        <v>5539.1491608071328</v>
      </c>
      <c r="Q393" s="188">
        <v>8609.7941694521705</v>
      </c>
      <c r="R393" s="201">
        <v>0.88739984105345759</v>
      </c>
    </row>
    <row r="394" spans="2:18" x14ac:dyDescent="0.2">
      <c r="B394" s="195">
        <v>391</v>
      </c>
      <c r="C394" s="192">
        <v>0</v>
      </c>
      <c r="D394" s="188">
        <v>0</v>
      </c>
      <c r="E394" s="188">
        <v>2</v>
      </c>
      <c r="F394" s="188">
        <v>1</v>
      </c>
      <c r="G394" s="188">
        <v>3985.1680160134711</v>
      </c>
      <c r="H394" s="188">
        <v>2231.6260195813452</v>
      </c>
      <c r="I394" s="188">
        <v>17581.952892442809</v>
      </c>
      <c r="J394" s="201">
        <v>0.92988908033710216</v>
      </c>
      <c r="K394" s="192">
        <v>0</v>
      </c>
      <c r="L394" s="188">
        <v>0</v>
      </c>
      <c r="M394" s="188">
        <v>2</v>
      </c>
      <c r="N394" s="188">
        <v>1</v>
      </c>
      <c r="O394" s="188">
        <v>3985.1680160134711</v>
      </c>
      <c r="P394" s="188">
        <v>2231.6260195813452</v>
      </c>
      <c r="Q394" s="188">
        <v>17581.952892442809</v>
      </c>
      <c r="R394" s="201">
        <v>0.92988908033710216</v>
      </c>
    </row>
    <row r="395" spans="2:18" x14ac:dyDescent="0.2">
      <c r="B395" s="195">
        <v>392</v>
      </c>
      <c r="C395" s="192">
        <v>0</v>
      </c>
      <c r="D395" s="188">
        <v>0</v>
      </c>
      <c r="E395" s="188">
        <v>3</v>
      </c>
      <c r="F395" s="188">
        <v>2</v>
      </c>
      <c r="G395" s="188">
        <v>7353.0098150862596</v>
      </c>
      <c r="H395" s="188">
        <v>2998.9823816569956</v>
      </c>
      <c r="I395" s="188">
        <v>2708.5633832599306</v>
      </c>
      <c r="J395" s="201">
        <v>0.94214414335017738</v>
      </c>
      <c r="K395" s="192">
        <v>0</v>
      </c>
      <c r="L395" s="188">
        <v>0</v>
      </c>
      <c r="M395" s="188">
        <v>3</v>
      </c>
      <c r="N395" s="188">
        <v>2</v>
      </c>
      <c r="O395" s="188">
        <v>7353.0098150862596</v>
      </c>
      <c r="P395" s="188">
        <v>2998.9823816569956</v>
      </c>
      <c r="Q395" s="188">
        <v>2708.5633832599306</v>
      </c>
      <c r="R395" s="201">
        <v>0.94214414335017738</v>
      </c>
    </row>
    <row r="396" spans="2:18" x14ac:dyDescent="0.2">
      <c r="B396" s="195">
        <v>393</v>
      </c>
      <c r="C396" s="192">
        <v>0</v>
      </c>
      <c r="D396" s="188">
        <v>0</v>
      </c>
      <c r="E396" s="188">
        <v>2</v>
      </c>
      <c r="F396" s="188">
        <v>3</v>
      </c>
      <c r="G396" s="188">
        <v>3682.8517414833914</v>
      </c>
      <c r="H396" s="188">
        <v>6857.3398358444711</v>
      </c>
      <c r="I396" s="188">
        <v>11429.63050807577</v>
      </c>
      <c r="J396" s="201">
        <v>0.92157356516131861</v>
      </c>
      <c r="K396" s="192">
        <v>0</v>
      </c>
      <c r="L396" s="188">
        <v>0</v>
      </c>
      <c r="M396" s="188">
        <v>2</v>
      </c>
      <c r="N396" s="188">
        <v>3</v>
      </c>
      <c r="O396" s="188">
        <v>3682.8517414833914</v>
      </c>
      <c r="P396" s="188">
        <v>6857.3398358444711</v>
      </c>
      <c r="Q396" s="188">
        <v>11429.63050807577</v>
      </c>
      <c r="R396" s="201">
        <v>0.92157356516131861</v>
      </c>
    </row>
    <row r="397" spans="2:18" x14ac:dyDescent="0.2">
      <c r="B397" s="195">
        <v>394</v>
      </c>
      <c r="C397" s="192">
        <v>0</v>
      </c>
      <c r="D397" s="188">
        <v>0</v>
      </c>
      <c r="E397" s="188">
        <v>4</v>
      </c>
      <c r="F397" s="188">
        <v>0</v>
      </c>
      <c r="G397" s="188">
        <v>2862.406036214787</v>
      </c>
      <c r="H397" s="188">
        <v>2891.5912146521478</v>
      </c>
      <c r="I397" s="188">
        <v>3813.8273728224904</v>
      </c>
      <c r="J397" s="201">
        <v>0.79754364737698791</v>
      </c>
      <c r="K397" s="192">
        <v>0</v>
      </c>
      <c r="L397" s="188">
        <v>0</v>
      </c>
      <c r="M397" s="188">
        <v>4</v>
      </c>
      <c r="N397" s="188">
        <v>0</v>
      </c>
      <c r="O397" s="188">
        <v>2862.406036214787</v>
      </c>
      <c r="P397" s="188">
        <v>2891.5912146521478</v>
      </c>
      <c r="Q397" s="188">
        <v>3813.8273728224904</v>
      </c>
      <c r="R397" s="201">
        <v>0.79754364737698791</v>
      </c>
    </row>
    <row r="398" spans="2:18" x14ac:dyDescent="0.2">
      <c r="B398" s="195">
        <v>395</v>
      </c>
      <c r="C398" s="192">
        <v>0</v>
      </c>
      <c r="D398" s="188">
        <v>0</v>
      </c>
      <c r="E398" s="188">
        <v>4</v>
      </c>
      <c r="F398" s="188">
        <v>1</v>
      </c>
      <c r="G398" s="188">
        <v>6265.474226112985</v>
      </c>
      <c r="H398" s="188">
        <v>5016.7800770212807</v>
      </c>
      <c r="I398" s="188">
        <v>5383.683199987252</v>
      </c>
      <c r="J398" s="201">
        <v>0.87895490918417518</v>
      </c>
      <c r="K398" s="192">
        <v>0</v>
      </c>
      <c r="L398" s="188">
        <v>0</v>
      </c>
      <c r="M398" s="188">
        <v>4</v>
      </c>
      <c r="N398" s="188">
        <v>1</v>
      </c>
      <c r="O398" s="188">
        <v>6265.474226112985</v>
      </c>
      <c r="P398" s="188">
        <v>5016.7800770212807</v>
      </c>
      <c r="Q398" s="188">
        <v>5383.683199987252</v>
      </c>
      <c r="R398" s="201">
        <v>0.87895490918417518</v>
      </c>
    </row>
    <row r="399" spans="2:18" x14ac:dyDescent="0.2">
      <c r="B399" s="195">
        <v>396</v>
      </c>
      <c r="C399" s="192">
        <v>0</v>
      </c>
      <c r="D399" s="188">
        <v>0</v>
      </c>
      <c r="E399" s="188">
        <v>1</v>
      </c>
      <c r="F399" s="188">
        <v>0</v>
      </c>
      <c r="G399" s="188">
        <v>6329.599513591761</v>
      </c>
      <c r="H399" s="188">
        <v>3055.1018648190516</v>
      </c>
      <c r="I399" s="188">
        <v>2851.4564846938629</v>
      </c>
      <c r="J399" s="201">
        <v>0.86389102513279326</v>
      </c>
      <c r="K399" s="192">
        <v>0</v>
      </c>
      <c r="L399" s="188">
        <v>0</v>
      </c>
      <c r="M399" s="188">
        <v>1</v>
      </c>
      <c r="N399" s="188">
        <v>0</v>
      </c>
      <c r="O399" s="188">
        <v>6329.599513591761</v>
      </c>
      <c r="P399" s="188">
        <v>3055.1018648190516</v>
      </c>
      <c r="Q399" s="188">
        <v>2851.4564846938629</v>
      </c>
      <c r="R399" s="201">
        <v>0.86389102513279326</v>
      </c>
    </row>
    <row r="400" spans="2:18" x14ac:dyDescent="0.2">
      <c r="B400" s="195">
        <v>397</v>
      </c>
      <c r="C400" s="192">
        <v>0</v>
      </c>
      <c r="D400" s="188">
        <v>0</v>
      </c>
      <c r="E400" s="188">
        <v>1</v>
      </c>
      <c r="F400" s="188">
        <v>1</v>
      </c>
      <c r="G400" s="188">
        <v>6220.3333149502541</v>
      </c>
      <c r="H400" s="188">
        <v>7350.412381816679</v>
      </c>
      <c r="I400" s="188">
        <v>11450.697424710603</v>
      </c>
      <c r="J400" s="201">
        <v>0.90312414957281872</v>
      </c>
      <c r="K400" s="192">
        <v>0</v>
      </c>
      <c r="L400" s="188">
        <v>0</v>
      </c>
      <c r="M400" s="188">
        <v>1</v>
      </c>
      <c r="N400" s="188">
        <v>1</v>
      </c>
      <c r="O400" s="188">
        <v>6220.3333149502541</v>
      </c>
      <c r="P400" s="188">
        <v>7350.412381816679</v>
      </c>
      <c r="Q400" s="188">
        <v>11450.697424710603</v>
      </c>
      <c r="R400" s="201">
        <v>0.90312414957281872</v>
      </c>
    </row>
    <row r="401" spans="2:18" x14ac:dyDescent="0.2">
      <c r="B401" s="195">
        <v>398</v>
      </c>
      <c r="C401" s="192">
        <v>0</v>
      </c>
      <c r="D401" s="188">
        <v>0</v>
      </c>
      <c r="E401" s="188">
        <v>3</v>
      </c>
      <c r="F401" s="188">
        <v>1</v>
      </c>
      <c r="G401" s="188">
        <v>6333.9750240963631</v>
      </c>
      <c r="H401" s="188">
        <v>6067.1660454824032</v>
      </c>
      <c r="I401" s="188">
        <v>14290.290740603486</v>
      </c>
      <c r="J401" s="201">
        <v>0.89537966516596235</v>
      </c>
      <c r="K401" s="192">
        <v>0</v>
      </c>
      <c r="L401" s="188">
        <v>0</v>
      </c>
      <c r="M401" s="188">
        <v>3</v>
      </c>
      <c r="N401" s="188">
        <v>1</v>
      </c>
      <c r="O401" s="188">
        <v>6333.9750240963631</v>
      </c>
      <c r="P401" s="188">
        <v>6067.1660454824032</v>
      </c>
      <c r="Q401" s="188">
        <v>14290.290740603486</v>
      </c>
      <c r="R401" s="201">
        <v>0.89537966516596235</v>
      </c>
    </row>
    <row r="402" spans="2:18" x14ac:dyDescent="0.2">
      <c r="B402" s="195">
        <v>399</v>
      </c>
      <c r="C402" s="192">
        <v>0</v>
      </c>
      <c r="D402" s="188">
        <v>0</v>
      </c>
      <c r="E402" s="188">
        <v>2</v>
      </c>
      <c r="F402" s="188">
        <v>0</v>
      </c>
      <c r="G402" s="188">
        <v>8685.4873171892214</v>
      </c>
      <c r="H402" s="188">
        <v>3495.6384406093193</v>
      </c>
      <c r="I402" s="188">
        <v>9813.5155489653771</v>
      </c>
      <c r="J402" s="201">
        <v>0.80324697770326914</v>
      </c>
      <c r="K402" s="192">
        <v>0</v>
      </c>
      <c r="L402" s="188">
        <v>0</v>
      </c>
      <c r="M402" s="188">
        <v>2</v>
      </c>
      <c r="N402" s="188">
        <v>0</v>
      </c>
      <c r="O402" s="188">
        <v>8685.4873171892214</v>
      </c>
      <c r="P402" s="188">
        <v>3495.6384406093193</v>
      </c>
      <c r="Q402" s="188">
        <v>9813.5155489653771</v>
      </c>
      <c r="R402" s="201">
        <v>0.80324697770326914</v>
      </c>
    </row>
    <row r="403" spans="2:18" x14ac:dyDescent="0.2">
      <c r="B403" s="195">
        <v>400</v>
      </c>
      <c r="C403" s="192">
        <v>0</v>
      </c>
      <c r="D403" s="188">
        <v>0</v>
      </c>
      <c r="E403" s="188">
        <v>2</v>
      </c>
      <c r="F403" s="188">
        <v>1</v>
      </c>
      <c r="G403" s="188">
        <v>5680.7416954038954</v>
      </c>
      <c r="H403" s="188">
        <v>874.62951885033294</v>
      </c>
      <c r="I403" s="188">
        <v>3122.5536637806017</v>
      </c>
      <c r="J403" s="201">
        <v>0.94722251904619759</v>
      </c>
      <c r="K403" s="192">
        <v>0</v>
      </c>
      <c r="L403" s="188">
        <v>0</v>
      </c>
      <c r="M403" s="188">
        <v>2</v>
      </c>
      <c r="N403" s="188">
        <v>1</v>
      </c>
      <c r="O403" s="188">
        <v>5680.7416954038954</v>
      </c>
      <c r="P403" s="188">
        <v>874.62951885033294</v>
      </c>
      <c r="Q403" s="188">
        <v>3122.5536637806017</v>
      </c>
      <c r="R403" s="201">
        <v>0.94722251904619759</v>
      </c>
    </row>
    <row r="404" spans="2:18" x14ac:dyDescent="0.2">
      <c r="B404" s="195">
        <v>401</v>
      </c>
      <c r="C404" s="192">
        <v>0</v>
      </c>
      <c r="D404" s="188">
        <v>0</v>
      </c>
      <c r="E404" s="188">
        <v>2</v>
      </c>
      <c r="F404" s="188">
        <v>1</v>
      </c>
      <c r="G404" s="188">
        <v>5299.803760841909</v>
      </c>
      <c r="H404" s="188">
        <v>3336.30533286531</v>
      </c>
      <c r="I404" s="188">
        <v>11559.21234580191</v>
      </c>
      <c r="J404" s="201">
        <v>0.83272481413773503</v>
      </c>
      <c r="K404" s="192">
        <v>0</v>
      </c>
      <c r="L404" s="188">
        <v>0</v>
      </c>
      <c r="M404" s="188">
        <v>2</v>
      </c>
      <c r="N404" s="188">
        <v>1</v>
      </c>
      <c r="O404" s="188">
        <v>5299.803760841909</v>
      </c>
      <c r="P404" s="188">
        <v>3336.30533286531</v>
      </c>
      <c r="Q404" s="188">
        <v>11559.21234580191</v>
      </c>
      <c r="R404" s="201">
        <v>0.83272481413773503</v>
      </c>
    </row>
    <row r="405" spans="2:18" x14ac:dyDescent="0.2">
      <c r="B405" s="195">
        <v>402</v>
      </c>
      <c r="C405" s="192">
        <v>0</v>
      </c>
      <c r="D405" s="188">
        <v>0</v>
      </c>
      <c r="E405" s="188">
        <v>1</v>
      </c>
      <c r="F405" s="188">
        <v>0</v>
      </c>
      <c r="G405" s="188">
        <v>4638.4702551905557</v>
      </c>
      <c r="H405" s="188">
        <v>2243.3816376063905</v>
      </c>
      <c r="I405" s="188">
        <v>13949.059875567767</v>
      </c>
      <c r="J405" s="201">
        <v>0.94707817459798294</v>
      </c>
      <c r="K405" s="192">
        <v>0</v>
      </c>
      <c r="L405" s="188">
        <v>0</v>
      </c>
      <c r="M405" s="188">
        <v>1</v>
      </c>
      <c r="N405" s="188">
        <v>0</v>
      </c>
      <c r="O405" s="188">
        <v>4638.4702551905557</v>
      </c>
      <c r="P405" s="188">
        <v>2243.3816376063905</v>
      </c>
      <c r="Q405" s="188">
        <v>13949.059875567767</v>
      </c>
      <c r="R405" s="201">
        <v>0.94707817459798294</v>
      </c>
    </row>
    <row r="406" spans="2:18" x14ac:dyDescent="0.2">
      <c r="B406" s="195">
        <v>403</v>
      </c>
      <c r="C406" s="192">
        <v>0</v>
      </c>
      <c r="D406" s="188">
        <v>0</v>
      </c>
      <c r="E406" s="188">
        <v>0</v>
      </c>
      <c r="F406" s="188">
        <v>1</v>
      </c>
      <c r="G406" s="188">
        <v>4532.2903095430775</v>
      </c>
      <c r="H406" s="188">
        <v>7294.7325893073357</v>
      </c>
      <c r="I406" s="188">
        <v>11612.124287246159</v>
      </c>
      <c r="J406" s="201">
        <v>0.89410898206337419</v>
      </c>
      <c r="K406" s="192">
        <v>0</v>
      </c>
      <c r="L406" s="188">
        <v>0</v>
      </c>
      <c r="M406" s="188">
        <v>0</v>
      </c>
      <c r="N406" s="188">
        <v>1</v>
      </c>
      <c r="O406" s="188">
        <v>4532.2903095430775</v>
      </c>
      <c r="P406" s="188">
        <v>7294.7325893073357</v>
      </c>
      <c r="Q406" s="188">
        <v>11612.124287246159</v>
      </c>
      <c r="R406" s="201">
        <v>0.89410898206337419</v>
      </c>
    </row>
    <row r="407" spans="2:18" x14ac:dyDescent="0.2">
      <c r="B407" s="195">
        <v>404</v>
      </c>
      <c r="C407" s="192">
        <v>0</v>
      </c>
      <c r="D407" s="188">
        <v>0</v>
      </c>
      <c r="E407" s="188">
        <v>1</v>
      </c>
      <c r="F407" s="188">
        <v>0</v>
      </c>
      <c r="G407" s="188">
        <v>3215.4651371555665</v>
      </c>
      <c r="H407" s="188">
        <v>2961.9054400033715</v>
      </c>
      <c r="I407" s="188">
        <v>12678.492777908723</v>
      </c>
      <c r="J407" s="201">
        <v>0.78341997665700958</v>
      </c>
      <c r="K407" s="192">
        <v>0</v>
      </c>
      <c r="L407" s="188">
        <v>0</v>
      </c>
      <c r="M407" s="188">
        <v>1</v>
      </c>
      <c r="N407" s="188">
        <v>0</v>
      </c>
      <c r="O407" s="188">
        <v>3215.4651371555665</v>
      </c>
      <c r="P407" s="188">
        <v>2961.9054400033715</v>
      </c>
      <c r="Q407" s="188">
        <v>12678.492777908723</v>
      </c>
      <c r="R407" s="201">
        <v>0.78341997665700958</v>
      </c>
    </row>
    <row r="408" spans="2:18" x14ac:dyDescent="0.2">
      <c r="B408" s="195">
        <v>405</v>
      </c>
      <c r="C408" s="192">
        <v>0</v>
      </c>
      <c r="D408" s="188">
        <v>0</v>
      </c>
      <c r="E408" s="188">
        <v>2</v>
      </c>
      <c r="F408" s="188">
        <v>2</v>
      </c>
      <c r="G408" s="188">
        <v>6700.1147475751513</v>
      </c>
      <c r="H408" s="188">
        <v>1152.6798213743027</v>
      </c>
      <c r="I408" s="188">
        <v>6091.6775258365997</v>
      </c>
      <c r="J408" s="201">
        <v>0.96998533705105872</v>
      </c>
      <c r="K408" s="192">
        <v>0</v>
      </c>
      <c r="L408" s="188">
        <v>0</v>
      </c>
      <c r="M408" s="188">
        <v>2</v>
      </c>
      <c r="N408" s="188">
        <v>2</v>
      </c>
      <c r="O408" s="188">
        <v>6700.1147475751513</v>
      </c>
      <c r="P408" s="188">
        <v>1152.6798213743027</v>
      </c>
      <c r="Q408" s="188">
        <v>6091.6775258365997</v>
      </c>
      <c r="R408" s="201">
        <v>0.96998533705105872</v>
      </c>
    </row>
    <row r="409" spans="2:18" x14ac:dyDescent="0.2">
      <c r="B409" s="195">
        <v>406</v>
      </c>
      <c r="C409" s="192">
        <v>0</v>
      </c>
      <c r="D409" s="188">
        <v>0</v>
      </c>
      <c r="E409" s="188">
        <v>2</v>
      </c>
      <c r="F409" s="188">
        <v>1</v>
      </c>
      <c r="G409" s="188">
        <v>4261.9219909973272</v>
      </c>
      <c r="H409" s="188">
        <v>6700.9214530424124</v>
      </c>
      <c r="I409" s="188">
        <v>8011.227678577673</v>
      </c>
      <c r="J409" s="201">
        <v>0.89000965746276162</v>
      </c>
      <c r="K409" s="192">
        <v>0</v>
      </c>
      <c r="L409" s="188">
        <v>0</v>
      </c>
      <c r="M409" s="188">
        <v>2</v>
      </c>
      <c r="N409" s="188">
        <v>1</v>
      </c>
      <c r="O409" s="188">
        <v>4261.9219909973272</v>
      </c>
      <c r="P409" s="188">
        <v>6700.9214530424124</v>
      </c>
      <c r="Q409" s="188">
        <v>8011.227678577673</v>
      </c>
      <c r="R409" s="201">
        <v>0.89000965746276162</v>
      </c>
    </row>
    <row r="410" spans="2:18" x14ac:dyDescent="0.2">
      <c r="B410" s="195">
        <v>407</v>
      </c>
      <c r="C410" s="192">
        <v>0</v>
      </c>
      <c r="D410" s="188">
        <v>0</v>
      </c>
      <c r="E410" s="188">
        <v>4</v>
      </c>
      <c r="F410" s="188">
        <v>2</v>
      </c>
      <c r="G410" s="188">
        <v>6050.3438043456581</v>
      </c>
      <c r="H410" s="188">
        <v>3031.8939728587916</v>
      </c>
      <c r="I410" s="188">
        <v>7362.2716690440302</v>
      </c>
      <c r="J410" s="201">
        <v>0.93399020604535055</v>
      </c>
      <c r="K410" s="192">
        <v>0</v>
      </c>
      <c r="L410" s="188">
        <v>0</v>
      </c>
      <c r="M410" s="188">
        <v>4</v>
      </c>
      <c r="N410" s="188">
        <v>2</v>
      </c>
      <c r="O410" s="188">
        <v>6050.3438043456581</v>
      </c>
      <c r="P410" s="188">
        <v>3031.8939728587916</v>
      </c>
      <c r="Q410" s="188">
        <v>7362.2716690440302</v>
      </c>
      <c r="R410" s="201">
        <v>0.93399020604535055</v>
      </c>
    </row>
    <row r="411" spans="2:18" x14ac:dyDescent="0.2">
      <c r="B411" s="195">
        <v>408</v>
      </c>
      <c r="C411" s="192">
        <v>0</v>
      </c>
      <c r="D411" s="188">
        <v>0</v>
      </c>
      <c r="E411" s="188">
        <v>2</v>
      </c>
      <c r="F411" s="188">
        <v>1</v>
      </c>
      <c r="G411" s="188">
        <v>4301.5502045649546</v>
      </c>
      <c r="H411" s="188">
        <v>1652.8874099129603</v>
      </c>
      <c r="I411" s="188">
        <v>6491.4698182191078</v>
      </c>
      <c r="J411" s="201">
        <v>0.97491215984356305</v>
      </c>
      <c r="K411" s="192">
        <v>0</v>
      </c>
      <c r="L411" s="188">
        <v>0</v>
      </c>
      <c r="M411" s="188">
        <v>2</v>
      </c>
      <c r="N411" s="188">
        <v>1</v>
      </c>
      <c r="O411" s="188">
        <v>4301.5502045649546</v>
      </c>
      <c r="P411" s="188">
        <v>1652.8874099129603</v>
      </c>
      <c r="Q411" s="188">
        <v>6491.4698182191078</v>
      </c>
      <c r="R411" s="201">
        <v>0.97491215984356305</v>
      </c>
    </row>
    <row r="412" spans="2:18" x14ac:dyDescent="0.2">
      <c r="B412" s="195">
        <v>409</v>
      </c>
      <c r="C412" s="192">
        <v>0</v>
      </c>
      <c r="D412" s="188">
        <v>0</v>
      </c>
      <c r="E412" s="188">
        <v>2</v>
      </c>
      <c r="F412" s="188">
        <v>3</v>
      </c>
      <c r="G412" s="188">
        <v>3825.8713884234203</v>
      </c>
      <c r="H412" s="188">
        <v>2743.1466551332201</v>
      </c>
      <c r="I412" s="188">
        <v>6373.0606839861139</v>
      </c>
      <c r="J412" s="201">
        <v>0.8423182111757791</v>
      </c>
      <c r="K412" s="192">
        <v>0</v>
      </c>
      <c r="L412" s="188">
        <v>0</v>
      </c>
      <c r="M412" s="188">
        <v>2</v>
      </c>
      <c r="N412" s="188">
        <v>3</v>
      </c>
      <c r="O412" s="188">
        <v>3825.8713884234203</v>
      </c>
      <c r="P412" s="188">
        <v>2743.1466551332201</v>
      </c>
      <c r="Q412" s="188">
        <v>6373.0606839861139</v>
      </c>
      <c r="R412" s="201">
        <v>0.8423182111757791</v>
      </c>
    </row>
    <row r="413" spans="2:18" x14ac:dyDescent="0.2">
      <c r="B413" s="195">
        <v>410</v>
      </c>
      <c r="C413" s="192">
        <v>0</v>
      </c>
      <c r="D413" s="188">
        <v>0</v>
      </c>
      <c r="E413" s="188">
        <v>1</v>
      </c>
      <c r="F413" s="188">
        <v>1</v>
      </c>
      <c r="G413" s="188">
        <v>5035.0129712845228</v>
      </c>
      <c r="H413" s="188">
        <v>2921.1079403985959</v>
      </c>
      <c r="I413" s="188">
        <v>3714.7769064918571</v>
      </c>
      <c r="J413" s="201">
        <v>0.69260084943870737</v>
      </c>
      <c r="K413" s="192">
        <v>0</v>
      </c>
      <c r="L413" s="188">
        <v>0</v>
      </c>
      <c r="M413" s="188">
        <v>1</v>
      </c>
      <c r="N413" s="188">
        <v>1</v>
      </c>
      <c r="O413" s="188">
        <v>5035.0129712845228</v>
      </c>
      <c r="P413" s="188">
        <v>2921.1079403985959</v>
      </c>
      <c r="Q413" s="188">
        <v>3714.7769064918571</v>
      </c>
      <c r="R413" s="201">
        <v>0.69260084943870737</v>
      </c>
    </row>
    <row r="414" spans="2:18" x14ac:dyDescent="0.2">
      <c r="B414" s="195">
        <v>411</v>
      </c>
      <c r="C414" s="192">
        <v>0</v>
      </c>
      <c r="D414" s="188">
        <v>0</v>
      </c>
      <c r="E414" s="188">
        <v>1</v>
      </c>
      <c r="F414" s="188">
        <v>0</v>
      </c>
      <c r="G414" s="188">
        <v>3799.8203689604316</v>
      </c>
      <c r="H414" s="188">
        <v>1671.1273328512793</v>
      </c>
      <c r="I414" s="188">
        <v>5636.9906169840278</v>
      </c>
      <c r="J414" s="201">
        <v>0.84058083463681332</v>
      </c>
      <c r="K414" s="192">
        <v>0</v>
      </c>
      <c r="L414" s="188">
        <v>0</v>
      </c>
      <c r="M414" s="188">
        <v>1</v>
      </c>
      <c r="N414" s="188">
        <v>0</v>
      </c>
      <c r="O414" s="188">
        <v>3799.8203689604316</v>
      </c>
      <c r="P414" s="188">
        <v>1671.1273328512793</v>
      </c>
      <c r="Q414" s="188">
        <v>5636.9906169840278</v>
      </c>
      <c r="R414" s="201">
        <v>0.84058083463681332</v>
      </c>
    </row>
    <row r="415" spans="2:18" x14ac:dyDescent="0.2">
      <c r="B415" s="195">
        <v>412</v>
      </c>
      <c r="C415" s="192">
        <v>0</v>
      </c>
      <c r="D415" s="188">
        <v>0</v>
      </c>
      <c r="E415" s="188">
        <v>2</v>
      </c>
      <c r="F415" s="188">
        <v>0</v>
      </c>
      <c r="G415" s="188">
        <v>4477.6571463871751</v>
      </c>
      <c r="H415" s="188">
        <v>5721.1019120215033</v>
      </c>
      <c r="I415" s="188">
        <v>14210.809214820172</v>
      </c>
      <c r="J415" s="201">
        <v>0.85978816918840106</v>
      </c>
      <c r="K415" s="192">
        <v>0</v>
      </c>
      <c r="L415" s="188">
        <v>0</v>
      </c>
      <c r="M415" s="188">
        <v>2</v>
      </c>
      <c r="N415" s="188">
        <v>0</v>
      </c>
      <c r="O415" s="188">
        <v>4477.6571463871751</v>
      </c>
      <c r="P415" s="188">
        <v>5721.1019120215033</v>
      </c>
      <c r="Q415" s="188">
        <v>14210.809214820172</v>
      </c>
      <c r="R415" s="201">
        <v>0.85978816918840106</v>
      </c>
    </row>
    <row r="416" spans="2:18" x14ac:dyDescent="0.2">
      <c r="B416" s="195">
        <v>413</v>
      </c>
      <c r="C416" s="192">
        <v>0</v>
      </c>
      <c r="D416" s="188">
        <v>0</v>
      </c>
      <c r="E416" s="188">
        <v>0</v>
      </c>
      <c r="F416" s="188">
        <v>0</v>
      </c>
      <c r="G416" s="188">
        <v>6310.6434280377816</v>
      </c>
      <c r="H416" s="188">
        <v>5420.485994889631</v>
      </c>
      <c r="I416" s="188">
        <v>2613.0852145394351</v>
      </c>
      <c r="J416" s="201">
        <v>0.83450524814010685</v>
      </c>
      <c r="K416" s="192">
        <v>0</v>
      </c>
      <c r="L416" s="188">
        <v>0</v>
      </c>
      <c r="M416" s="188">
        <v>0</v>
      </c>
      <c r="N416" s="188">
        <v>0</v>
      </c>
      <c r="O416" s="188">
        <v>6310.6434280377816</v>
      </c>
      <c r="P416" s="188">
        <v>5420.485994889631</v>
      </c>
      <c r="Q416" s="188">
        <v>2613.0852145394351</v>
      </c>
      <c r="R416" s="201">
        <v>0.83450524814010685</v>
      </c>
    </row>
    <row r="417" spans="2:18" x14ac:dyDescent="0.2">
      <c r="B417" s="195">
        <v>414</v>
      </c>
      <c r="C417" s="192">
        <v>0</v>
      </c>
      <c r="D417" s="188">
        <v>0</v>
      </c>
      <c r="E417" s="188">
        <v>2</v>
      </c>
      <c r="F417" s="188">
        <v>0</v>
      </c>
      <c r="G417" s="188">
        <v>3302.9717255328278</v>
      </c>
      <c r="H417" s="188">
        <v>1172.9914317655278</v>
      </c>
      <c r="I417" s="188">
        <v>8432.5253653917716</v>
      </c>
      <c r="J417" s="201">
        <v>0.94787909898567213</v>
      </c>
      <c r="K417" s="192">
        <v>0</v>
      </c>
      <c r="L417" s="188">
        <v>0</v>
      </c>
      <c r="M417" s="188">
        <v>2</v>
      </c>
      <c r="N417" s="188">
        <v>0</v>
      </c>
      <c r="O417" s="188">
        <v>3302.9717255328278</v>
      </c>
      <c r="P417" s="188">
        <v>1172.9914317655278</v>
      </c>
      <c r="Q417" s="188">
        <v>8432.5253653917716</v>
      </c>
      <c r="R417" s="201">
        <v>0.94787909898567213</v>
      </c>
    </row>
    <row r="418" spans="2:18" x14ac:dyDescent="0.2">
      <c r="B418" s="195">
        <v>415</v>
      </c>
      <c r="C418" s="192">
        <v>0</v>
      </c>
      <c r="D418" s="188">
        <v>0</v>
      </c>
      <c r="E418" s="188">
        <v>3</v>
      </c>
      <c r="F418" s="188">
        <v>1</v>
      </c>
      <c r="G418" s="188">
        <v>6343.347497438438</v>
      </c>
      <c r="H418" s="188">
        <v>1497.2036315051319</v>
      </c>
      <c r="I418" s="188">
        <v>6644.7117094274572</v>
      </c>
      <c r="J418" s="201">
        <v>0.85288451581734304</v>
      </c>
      <c r="K418" s="192">
        <v>0</v>
      </c>
      <c r="L418" s="188">
        <v>0</v>
      </c>
      <c r="M418" s="188">
        <v>3</v>
      </c>
      <c r="N418" s="188">
        <v>1</v>
      </c>
      <c r="O418" s="188">
        <v>6343.347497438438</v>
      </c>
      <c r="P418" s="188">
        <v>1497.2036315051319</v>
      </c>
      <c r="Q418" s="188">
        <v>6644.7117094274572</v>
      </c>
      <c r="R418" s="201">
        <v>0.85288451581734304</v>
      </c>
    </row>
    <row r="419" spans="2:18" x14ac:dyDescent="0.2">
      <c r="B419" s="195">
        <v>416</v>
      </c>
      <c r="C419" s="192">
        <v>0</v>
      </c>
      <c r="D419" s="188">
        <v>0</v>
      </c>
      <c r="E419" s="188">
        <v>2</v>
      </c>
      <c r="F419" s="188">
        <v>3</v>
      </c>
      <c r="G419" s="188">
        <v>6750.204117053082</v>
      </c>
      <c r="H419" s="188">
        <v>2475.4073199145905</v>
      </c>
      <c r="I419" s="188">
        <v>9028.9462765261997</v>
      </c>
      <c r="J419" s="201">
        <v>0.97944851518151532</v>
      </c>
      <c r="K419" s="192">
        <v>0</v>
      </c>
      <c r="L419" s="188">
        <v>0</v>
      </c>
      <c r="M419" s="188">
        <v>2</v>
      </c>
      <c r="N419" s="188">
        <v>3</v>
      </c>
      <c r="O419" s="188">
        <v>6750.204117053082</v>
      </c>
      <c r="P419" s="188">
        <v>2475.4073199145905</v>
      </c>
      <c r="Q419" s="188">
        <v>9028.9462765261997</v>
      </c>
      <c r="R419" s="201">
        <v>0.97944851518151532</v>
      </c>
    </row>
    <row r="420" spans="2:18" x14ac:dyDescent="0.2">
      <c r="B420" s="195">
        <v>417</v>
      </c>
      <c r="C420" s="192">
        <v>0</v>
      </c>
      <c r="D420" s="188">
        <v>0</v>
      </c>
      <c r="E420" s="188">
        <v>2</v>
      </c>
      <c r="F420" s="188">
        <v>0</v>
      </c>
      <c r="G420" s="188">
        <v>4571.1095714911689</v>
      </c>
      <c r="H420" s="188">
        <v>5370.4726393408982</v>
      </c>
      <c r="I420" s="188">
        <v>2504.6730157531279</v>
      </c>
      <c r="J420" s="201">
        <v>0.80819204243682141</v>
      </c>
      <c r="K420" s="192">
        <v>0</v>
      </c>
      <c r="L420" s="188">
        <v>0</v>
      </c>
      <c r="M420" s="188">
        <v>2</v>
      </c>
      <c r="N420" s="188">
        <v>0</v>
      </c>
      <c r="O420" s="188">
        <v>4571.1095714911689</v>
      </c>
      <c r="P420" s="188">
        <v>5370.4726393408982</v>
      </c>
      <c r="Q420" s="188">
        <v>2504.6730157531279</v>
      </c>
      <c r="R420" s="201">
        <v>0.80819204243682141</v>
      </c>
    </row>
    <row r="421" spans="2:18" x14ac:dyDescent="0.2">
      <c r="B421" s="195">
        <v>418</v>
      </c>
      <c r="C421" s="192">
        <v>0</v>
      </c>
      <c r="D421" s="188">
        <v>0</v>
      </c>
      <c r="E421" s="188">
        <v>2</v>
      </c>
      <c r="F421" s="188">
        <v>0</v>
      </c>
      <c r="G421" s="188">
        <v>4157.8406739235725</v>
      </c>
      <c r="H421" s="188">
        <v>1370.2181115391295</v>
      </c>
      <c r="I421" s="188">
        <v>5811.0712091103678</v>
      </c>
      <c r="J421" s="201">
        <v>0.96946110150523768</v>
      </c>
      <c r="K421" s="192">
        <v>0</v>
      </c>
      <c r="L421" s="188">
        <v>0</v>
      </c>
      <c r="M421" s="188">
        <v>2</v>
      </c>
      <c r="N421" s="188">
        <v>0</v>
      </c>
      <c r="O421" s="188">
        <v>4157.8406739235725</v>
      </c>
      <c r="P421" s="188">
        <v>1370.2181115391295</v>
      </c>
      <c r="Q421" s="188">
        <v>5811.0712091103678</v>
      </c>
      <c r="R421" s="201">
        <v>0.96946110150523768</v>
      </c>
    </row>
    <row r="422" spans="2:18" x14ac:dyDescent="0.2">
      <c r="B422" s="195">
        <v>419</v>
      </c>
      <c r="C422" s="192">
        <v>0</v>
      </c>
      <c r="D422" s="188">
        <v>0</v>
      </c>
      <c r="E422" s="188">
        <v>1</v>
      </c>
      <c r="F422" s="188">
        <v>0</v>
      </c>
      <c r="G422" s="188">
        <v>7543.7210287442276</v>
      </c>
      <c r="H422" s="188">
        <v>3577.0999872220345</v>
      </c>
      <c r="I422" s="188">
        <v>9200.7903767750686</v>
      </c>
      <c r="J422" s="201">
        <v>0.81544193671270304</v>
      </c>
      <c r="K422" s="192">
        <v>0</v>
      </c>
      <c r="L422" s="188">
        <v>0</v>
      </c>
      <c r="M422" s="188">
        <v>1</v>
      </c>
      <c r="N422" s="188">
        <v>0</v>
      </c>
      <c r="O422" s="188">
        <v>7543.7210287442276</v>
      </c>
      <c r="P422" s="188">
        <v>3577.0999872220345</v>
      </c>
      <c r="Q422" s="188">
        <v>9200.7903767750686</v>
      </c>
      <c r="R422" s="201">
        <v>0.81544193671270304</v>
      </c>
    </row>
    <row r="423" spans="2:18" x14ac:dyDescent="0.2">
      <c r="B423" s="195">
        <v>420</v>
      </c>
      <c r="C423" s="192">
        <v>0</v>
      </c>
      <c r="D423" s="188">
        <v>0</v>
      </c>
      <c r="E423" s="188">
        <v>3</v>
      </c>
      <c r="F423" s="188">
        <v>1</v>
      </c>
      <c r="G423" s="188">
        <v>4548.6739554397764</v>
      </c>
      <c r="H423" s="188">
        <v>7265.0013170805842</v>
      </c>
      <c r="I423" s="188">
        <v>4053.0030209301458</v>
      </c>
      <c r="J423" s="201">
        <v>0.87156582279595585</v>
      </c>
      <c r="K423" s="192">
        <v>0</v>
      </c>
      <c r="L423" s="188">
        <v>0</v>
      </c>
      <c r="M423" s="188">
        <v>3</v>
      </c>
      <c r="N423" s="188">
        <v>1</v>
      </c>
      <c r="O423" s="188">
        <v>4548.6739554397764</v>
      </c>
      <c r="P423" s="188">
        <v>7265.0013170805842</v>
      </c>
      <c r="Q423" s="188">
        <v>4053.0030209301458</v>
      </c>
      <c r="R423" s="201">
        <v>0.87156582279595585</v>
      </c>
    </row>
    <row r="424" spans="2:18" x14ac:dyDescent="0.2">
      <c r="B424" s="195">
        <v>421</v>
      </c>
      <c r="C424" s="192">
        <v>0</v>
      </c>
      <c r="D424" s="188">
        <v>0</v>
      </c>
      <c r="E424" s="188">
        <v>4</v>
      </c>
      <c r="F424" s="188">
        <v>1</v>
      </c>
      <c r="G424" s="188">
        <v>3766.4009513514497</v>
      </c>
      <c r="H424" s="188">
        <v>3632.49336189733</v>
      </c>
      <c r="I424" s="188">
        <v>15637.90050133745</v>
      </c>
      <c r="J424" s="201">
        <v>0.96834961928440744</v>
      </c>
      <c r="K424" s="192">
        <v>0</v>
      </c>
      <c r="L424" s="188">
        <v>0</v>
      </c>
      <c r="M424" s="188">
        <v>4</v>
      </c>
      <c r="N424" s="188">
        <v>1</v>
      </c>
      <c r="O424" s="188">
        <v>3766.4009513514497</v>
      </c>
      <c r="P424" s="188">
        <v>3632.49336189733</v>
      </c>
      <c r="Q424" s="188">
        <v>15637.90050133745</v>
      </c>
      <c r="R424" s="201">
        <v>0.96834961928440744</v>
      </c>
    </row>
    <row r="425" spans="2:18" x14ac:dyDescent="0.2">
      <c r="B425" s="195">
        <v>422</v>
      </c>
      <c r="C425" s="192">
        <v>0</v>
      </c>
      <c r="D425" s="188">
        <v>0</v>
      </c>
      <c r="E425" s="188">
        <v>1</v>
      </c>
      <c r="F425" s="188">
        <v>0</v>
      </c>
      <c r="G425" s="188">
        <v>4360.9961312152773</v>
      </c>
      <c r="H425" s="188">
        <v>1999.8413468363174</v>
      </c>
      <c r="I425" s="188">
        <v>7994.265027349833</v>
      </c>
      <c r="J425" s="201">
        <v>0.91288204053194344</v>
      </c>
      <c r="K425" s="192">
        <v>0</v>
      </c>
      <c r="L425" s="188">
        <v>0</v>
      </c>
      <c r="M425" s="188">
        <v>1</v>
      </c>
      <c r="N425" s="188">
        <v>0</v>
      </c>
      <c r="O425" s="188">
        <v>4360.9961312152773</v>
      </c>
      <c r="P425" s="188">
        <v>1999.8413468363174</v>
      </c>
      <c r="Q425" s="188">
        <v>7994.265027349833</v>
      </c>
      <c r="R425" s="201">
        <v>0.91288204053194344</v>
      </c>
    </row>
    <row r="426" spans="2:18" x14ac:dyDescent="0.2">
      <c r="B426" s="195">
        <v>423</v>
      </c>
      <c r="C426" s="192">
        <v>0</v>
      </c>
      <c r="D426" s="188">
        <v>0</v>
      </c>
      <c r="E426" s="188">
        <v>2</v>
      </c>
      <c r="F426" s="188">
        <v>2</v>
      </c>
      <c r="G426" s="188">
        <v>5601.375998623389</v>
      </c>
      <c r="H426" s="188">
        <v>2653.3929317533712</v>
      </c>
      <c r="I426" s="188">
        <v>7428.0264748921418</v>
      </c>
      <c r="J426" s="201">
        <v>0.670234852837164</v>
      </c>
      <c r="K426" s="192">
        <v>0</v>
      </c>
      <c r="L426" s="188">
        <v>0</v>
      </c>
      <c r="M426" s="188">
        <v>2</v>
      </c>
      <c r="N426" s="188">
        <v>2</v>
      </c>
      <c r="O426" s="188">
        <v>5601.375998623389</v>
      </c>
      <c r="P426" s="188">
        <v>2653.3929317533712</v>
      </c>
      <c r="Q426" s="188">
        <v>7428.0264748921418</v>
      </c>
      <c r="R426" s="201">
        <v>0.670234852837164</v>
      </c>
    </row>
    <row r="427" spans="2:18" x14ac:dyDescent="0.2">
      <c r="B427" s="195">
        <v>424</v>
      </c>
      <c r="C427" s="192">
        <v>0</v>
      </c>
      <c r="D427" s="188">
        <v>0</v>
      </c>
      <c r="E427" s="188">
        <v>3</v>
      </c>
      <c r="F427" s="188">
        <v>0</v>
      </c>
      <c r="G427" s="188">
        <v>7603.214449780532</v>
      </c>
      <c r="H427" s="188">
        <v>2952.8221817347276</v>
      </c>
      <c r="I427" s="188">
        <v>12797.779408968594</v>
      </c>
      <c r="J427" s="201">
        <v>0.84663693168196774</v>
      </c>
      <c r="K427" s="192">
        <v>0</v>
      </c>
      <c r="L427" s="188">
        <v>0</v>
      </c>
      <c r="M427" s="188">
        <v>3</v>
      </c>
      <c r="N427" s="188">
        <v>0</v>
      </c>
      <c r="O427" s="188">
        <v>7603.214449780532</v>
      </c>
      <c r="P427" s="188">
        <v>2952.8221817347276</v>
      </c>
      <c r="Q427" s="188">
        <v>12797.779408968594</v>
      </c>
      <c r="R427" s="201">
        <v>0.84663693168196774</v>
      </c>
    </row>
    <row r="428" spans="2:18" x14ac:dyDescent="0.2">
      <c r="B428" s="195">
        <v>425</v>
      </c>
      <c r="C428" s="192">
        <v>0</v>
      </c>
      <c r="D428" s="188">
        <v>0</v>
      </c>
      <c r="E428" s="188">
        <v>4</v>
      </c>
      <c r="F428" s="188">
        <v>2</v>
      </c>
      <c r="G428" s="188">
        <v>5012.1202729069119</v>
      </c>
      <c r="H428" s="188">
        <v>4069.239000086036</v>
      </c>
      <c r="I428" s="188">
        <v>12712.706342802894</v>
      </c>
      <c r="J428" s="201">
        <v>0.9735116997448634</v>
      </c>
      <c r="K428" s="192">
        <v>0</v>
      </c>
      <c r="L428" s="188">
        <v>0</v>
      </c>
      <c r="M428" s="188">
        <v>4</v>
      </c>
      <c r="N428" s="188">
        <v>2</v>
      </c>
      <c r="O428" s="188">
        <v>5012.1202729069119</v>
      </c>
      <c r="P428" s="188">
        <v>4069.239000086036</v>
      </c>
      <c r="Q428" s="188">
        <v>12712.706342802894</v>
      </c>
      <c r="R428" s="201">
        <v>0.9735116997448634</v>
      </c>
    </row>
    <row r="429" spans="2:18" x14ac:dyDescent="0.2">
      <c r="B429" s="195">
        <v>426</v>
      </c>
      <c r="C429" s="192">
        <v>0</v>
      </c>
      <c r="D429" s="188">
        <v>0</v>
      </c>
      <c r="E429" s="188">
        <v>3</v>
      </c>
      <c r="F429" s="188">
        <v>3</v>
      </c>
      <c r="G429" s="188">
        <v>4645.1787100200936</v>
      </c>
      <c r="H429" s="188">
        <v>5057.9362949517508</v>
      </c>
      <c r="I429" s="188">
        <v>8360.2575872890629</v>
      </c>
      <c r="J429" s="201">
        <v>0.90120938396092176</v>
      </c>
      <c r="K429" s="192">
        <v>0</v>
      </c>
      <c r="L429" s="188">
        <v>0</v>
      </c>
      <c r="M429" s="188">
        <v>3</v>
      </c>
      <c r="N429" s="188">
        <v>3</v>
      </c>
      <c r="O429" s="188">
        <v>4645.1787100200936</v>
      </c>
      <c r="P429" s="188">
        <v>5057.9362949517508</v>
      </c>
      <c r="Q429" s="188">
        <v>8360.2575872890629</v>
      </c>
      <c r="R429" s="201">
        <v>0.90120938396092176</v>
      </c>
    </row>
    <row r="430" spans="2:18" x14ac:dyDescent="0.2">
      <c r="B430" s="195">
        <v>427</v>
      </c>
      <c r="C430" s="192">
        <v>0</v>
      </c>
      <c r="D430" s="188">
        <v>0</v>
      </c>
      <c r="E430" s="188">
        <v>1</v>
      </c>
      <c r="F430" s="188">
        <v>2</v>
      </c>
      <c r="G430" s="188">
        <v>6144.7276776912768</v>
      </c>
      <c r="H430" s="188">
        <v>3646.4740160505635</v>
      </c>
      <c r="I430" s="188">
        <v>12999.833010470133</v>
      </c>
      <c r="J430" s="201">
        <v>0.78622344818501555</v>
      </c>
      <c r="K430" s="192">
        <v>0</v>
      </c>
      <c r="L430" s="188">
        <v>0</v>
      </c>
      <c r="M430" s="188">
        <v>1</v>
      </c>
      <c r="N430" s="188">
        <v>2</v>
      </c>
      <c r="O430" s="188">
        <v>6144.7276776912768</v>
      </c>
      <c r="P430" s="188">
        <v>3646.4740160505635</v>
      </c>
      <c r="Q430" s="188">
        <v>12999.833010470133</v>
      </c>
      <c r="R430" s="201">
        <v>0.78622344818501555</v>
      </c>
    </row>
    <row r="431" spans="2:18" x14ac:dyDescent="0.2">
      <c r="B431" s="195">
        <v>428</v>
      </c>
      <c r="C431" s="192">
        <v>0</v>
      </c>
      <c r="D431" s="188">
        <v>0</v>
      </c>
      <c r="E431" s="188">
        <v>0</v>
      </c>
      <c r="F431" s="188">
        <v>0</v>
      </c>
      <c r="G431" s="188">
        <v>3418.9548637319926</v>
      </c>
      <c r="H431" s="188">
        <v>4757.5327901997416</v>
      </c>
      <c r="I431" s="188">
        <v>9682.0490117039317</v>
      </c>
      <c r="J431" s="201">
        <v>0.74681724344418787</v>
      </c>
      <c r="K431" s="192">
        <v>0</v>
      </c>
      <c r="L431" s="188">
        <v>0</v>
      </c>
      <c r="M431" s="188">
        <v>0</v>
      </c>
      <c r="N431" s="188">
        <v>0</v>
      </c>
      <c r="O431" s="188">
        <v>3418.9548637319926</v>
      </c>
      <c r="P431" s="188">
        <v>4757.5327901997416</v>
      </c>
      <c r="Q431" s="188">
        <v>9682.0490117039317</v>
      </c>
      <c r="R431" s="201">
        <v>0.74681724344418787</v>
      </c>
    </row>
    <row r="432" spans="2:18" x14ac:dyDescent="0.2">
      <c r="B432" s="195">
        <v>429</v>
      </c>
      <c r="C432" s="192">
        <v>0</v>
      </c>
      <c r="D432" s="188">
        <v>0</v>
      </c>
      <c r="E432" s="188">
        <v>1</v>
      </c>
      <c r="F432" s="188">
        <v>1</v>
      </c>
      <c r="G432" s="188">
        <v>5869.8885809230906</v>
      </c>
      <c r="H432" s="188">
        <v>1493.2263332277039</v>
      </c>
      <c r="I432" s="188">
        <v>13328.763505303119</v>
      </c>
      <c r="J432" s="201">
        <v>0.95066131091803285</v>
      </c>
      <c r="K432" s="192">
        <v>0</v>
      </c>
      <c r="L432" s="188">
        <v>0</v>
      </c>
      <c r="M432" s="188">
        <v>1</v>
      </c>
      <c r="N432" s="188">
        <v>1</v>
      </c>
      <c r="O432" s="188">
        <v>5869.8885809230906</v>
      </c>
      <c r="P432" s="188">
        <v>1493.2263332277039</v>
      </c>
      <c r="Q432" s="188">
        <v>13328.763505303119</v>
      </c>
      <c r="R432" s="201">
        <v>0.95066131091803285</v>
      </c>
    </row>
    <row r="433" spans="2:18" x14ac:dyDescent="0.2">
      <c r="B433" s="195">
        <v>430</v>
      </c>
      <c r="C433" s="192">
        <v>0</v>
      </c>
      <c r="D433" s="188">
        <v>0</v>
      </c>
      <c r="E433" s="188">
        <v>2</v>
      </c>
      <c r="F433" s="188">
        <v>1</v>
      </c>
      <c r="G433" s="188">
        <v>5599.3011248385246</v>
      </c>
      <c r="H433" s="188">
        <v>4815.6592883307676</v>
      </c>
      <c r="I433" s="188">
        <v>1428.1168598234517</v>
      </c>
      <c r="J433" s="201">
        <v>0.88186193719096451</v>
      </c>
      <c r="K433" s="192">
        <v>0</v>
      </c>
      <c r="L433" s="188">
        <v>0</v>
      </c>
      <c r="M433" s="188">
        <v>2</v>
      </c>
      <c r="N433" s="188">
        <v>1</v>
      </c>
      <c r="O433" s="188">
        <v>5599.3011248385246</v>
      </c>
      <c r="P433" s="188">
        <v>4815.6592883307676</v>
      </c>
      <c r="Q433" s="188">
        <v>1428.1168598234517</v>
      </c>
      <c r="R433" s="201">
        <v>0.88186193719096451</v>
      </c>
    </row>
    <row r="434" spans="2:18" x14ac:dyDescent="0.2">
      <c r="B434" s="195">
        <v>431</v>
      </c>
      <c r="C434" s="192">
        <v>0</v>
      </c>
      <c r="D434" s="188">
        <v>0</v>
      </c>
      <c r="E434" s="188">
        <v>3</v>
      </c>
      <c r="F434" s="188">
        <v>0</v>
      </c>
      <c r="G434" s="188">
        <v>4660.7892874879681</v>
      </c>
      <c r="H434" s="188">
        <v>5727.7370128970797</v>
      </c>
      <c r="I434" s="188">
        <v>7014.6922705390389</v>
      </c>
      <c r="J434" s="201">
        <v>0.9795940055282879</v>
      </c>
      <c r="K434" s="192">
        <v>0</v>
      </c>
      <c r="L434" s="188">
        <v>0</v>
      </c>
      <c r="M434" s="188">
        <v>3</v>
      </c>
      <c r="N434" s="188">
        <v>0</v>
      </c>
      <c r="O434" s="188">
        <v>4660.7892874879681</v>
      </c>
      <c r="P434" s="188">
        <v>5727.7370128970797</v>
      </c>
      <c r="Q434" s="188">
        <v>7014.6922705390389</v>
      </c>
      <c r="R434" s="201">
        <v>0.9795940055282879</v>
      </c>
    </row>
    <row r="435" spans="2:18" x14ac:dyDescent="0.2">
      <c r="B435" s="195">
        <v>432</v>
      </c>
      <c r="C435" s="192">
        <v>0</v>
      </c>
      <c r="D435" s="188">
        <v>0</v>
      </c>
      <c r="E435" s="188">
        <v>2</v>
      </c>
      <c r="F435" s="188">
        <v>0</v>
      </c>
      <c r="G435" s="188">
        <v>3813.311428457615</v>
      </c>
      <c r="H435" s="188">
        <v>2972.8995972465455</v>
      </c>
      <c r="I435" s="188">
        <v>9993.0075856277363</v>
      </c>
      <c r="J435" s="201">
        <v>0.99024563472981086</v>
      </c>
      <c r="K435" s="192">
        <v>0</v>
      </c>
      <c r="L435" s="188">
        <v>0</v>
      </c>
      <c r="M435" s="188">
        <v>2</v>
      </c>
      <c r="N435" s="188">
        <v>0</v>
      </c>
      <c r="O435" s="188">
        <v>3813.311428457615</v>
      </c>
      <c r="P435" s="188">
        <v>2972.8995972465455</v>
      </c>
      <c r="Q435" s="188">
        <v>9993.0075856277363</v>
      </c>
      <c r="R435" s="201">
        <v>0.99024563472981086</v>
      </c>
    </row>
    <row r="436" spans="2:18" x14ac:dyDescent="0.2">
      <c r="B436" s="195">
        <v>433</v>
      </c>
      <c r="C436" s="192">
        <v>0</v>
      </c>
      <c r="D436" s="188">
        <v>0</v>
      </c>
      <c r="E436" s="188">
        <v>3</v>
      </c>
      <c r="F436" s="188">
        <v>0</v>
      </c>
      <c r="G436" s="188">
        <v>5320.706987456223</v>
      </c>
      <c r="H436" s="188">
        <v>6643.1481725509339</v>
      </c>
      <c r="I436" s="188">
        <v>3776.0262862100094</v>
      </c>
      <c r="J436" s="201">
        <v>0.80006136100122205</v>
      </c>
      <c r="K436" s="192">
        <v>0</v>
      </c>
      <c r="L436" s="188">
        <v>0</v>
      </c>
      <c r="M436" s="188">
        <v>3</v>
      </c>
      <c r="N436" s="188">
        <v>0</v>
      </c>
      <c r="O436" s="188">
        <v>5320.706987456223</v>
      </c>
      <c r="P436" s="188">
        <v>6643.1481725509339</v>
      </c>
      <c r="Q436" s="188">
        <v>3776.0262862100094</v>
      </c>
      <c r="R436" s="201">
        <v>0.80006136100122205</v>
      </c>
    </row>
    <row r="437" spans="2:18" x14ac:dyDescent="0.2">
      <c r="B437" s="195">
        <v>434</v>
      </c>
      <c r="C437" s="192">
        <v>0</v>
      </c>
      <c r="D437" s="188">
        <v>0</v>
      </c>
      <c r="E437" s="188">
        <v>3</v>
      </c>
      <c r="F437" s="188">
        <v>1</v>
      </c>
      <c r="G437" s="188">
        <v>4703.5374001404816</v>
      </c>
      <c r="H437" s="188">
        <v>1726.7331178434381</v>
      </c>
      <c r="I437" s="188">
        <v>8449.1339128092677</v>
      </c>
      <c r="J437" s="201">
        <v>0.9287097147253347</v>
      </c>
      <c r="K437" s="192">
        <v>0</v>
      </c>
      <c r="L437" s="188">
        <v>0</v>
      </c>
      <c r="M437" s="188">
        <v>3</v>
      </c>
      <c r="N437" s="188">
        <v>1</v>
      </c>
      <c r="O437" s="188">
        <v>4703.5374001404816</v>
      </c>
      <c r="P437" s="188">
        <v>1726.7331178434381</v>
      </c>
      <c r="Q437" s="188">
        <v>8449.1339128092677</v>
      </c>
      <c r="R437" s="201">
        <v>0.9287097147253347</v>
      </c>
    </row>
    <row r="438" spans="2:18" x14ac:dyDescent="0.2">
      <c r="B438" s="195">
        <v>435</v>
      </c>
      <c r="C438" s="192">
        <v>0</v>
      </c>
      <c r="D438" s="188">
        <v>0</v>
      </c>
      <c r="E438" s="188">
        <v>2</v>
      </c>
      <c r="F438" s="188">
        <v>0</v>
      </c>
      <c r="G438" s="188">
        <v>5076.3399575990534</v>
      </c>
      <c r="H438" s="188">
        <v>4584.9544513337114</v>
      </c>
      <c r="I438" s="188">
        <v>9035.6983526321928</v>
      </c>
      <c r="J438" s="201">
        <v>0.91987942087081476</v>
      </c>
      <c r="K438" s="192">
        <v>0</v>
      </c>
      <c r="L438" s="188">
        <v>0</v>
      </c>
      <c r="M438" s="188">
        <v>2</v>
      </c>
      <c r="N438" s="188">
        <v>0</v>
      </c>
      <c r="O438" s="188">
        <v>5076.3399575990534</v>
      </c>
      <c r="P438" s="188">
        <v>4584.9544513337114</v>
      </c>
      <c r="Q438" s="188">
        <v>9035.6983526321928</v>
      </c>
      <c r="R438" s="201">
        <v>0.91987942087081476</v>
      </c>
    </row>
    <row r="439" spans="2:18" x14ac:dyDescent="0.2">
      <c r="B439" s="195">
        <v>436</v>
      </c>
      <c r="C439" s="192">
        <v>0</v>
      </c>
      <c r="D439" s="188">
        <v>0</v>
      </c>
      <c r="E439" s="188">
        <v>0</v>
      </c>
      <c r="F439" s="188">
        <v>0</v>
      </c>
      <c r="G439" s="188">
        <v>7768.2240380520561</v>
      </c>
      <c r="H439" s="188">
        <v>2513.4020472114203</v>
      </c>
      <c r="I439" s="188">
        <v>7944.4310201509725</v>
      </c>
      <c r="J439" s="201">
        <v>0.88004251939966927</v>
      </c>
      <c r="K439" s="192">
        <v>0</v>
      </c>
      <c r="L439" s="188">
        <v>0</v>
      </c>
      <c r="M439" s="188">
        <v>0</v>
      </c>
      <c r="N439" s="188">
        <v>0</v>
      </c>
      <c r="O439" s="188">
        <v>7768.2240380520561</v>
      </c>
      <c r="P439" s="188">
        <v>2513.4020472114203</v>
      </c>
      <c r="Q439" s="188">
        <v>7944.4310201509725</v>
      </c>
      <c r="R439" s="201">
        <v>0.88004251939966927</v>
      </c>
    </row>
    <row r="440" spans="2:18" x14ac:dyDescent="0.2">
      <c r="B440" s="195">
        <v>437</v>
      </c>
      <c r="C440" s="192">
        <v>0</v>
      </c>
      <c r="D440" s="188">
        <v>0</v>
      </c>
      <c r="E440" s="188">
        <v>4</v>
      </c>
      <c r="F440" s="188">
        <v>1</v>
      </c>
      <c r="G440" s="188">
        <v>4517.4975139678118</v>
      </c>
      <c r="H440" s="188">
        <v>6727.4929931485103</v>
      </c>
      <c r="I440" s="188">
        <v>7546.1719885755501</v>
      </c>
      <c r="J440" s="201">
        <v>0.91706441899450775</v>
      </c>
      <c r="K440" s="192">
        <v>0</v>
      </c>
      <c r="L440" s="188">
        <v>0</v>
      </c>
      <c r="M440" s="188">
        <v>4</v>
      </c>
      <c r="N440" s="188">
        <v>1</v>
      </c>
      <c r="O440" s="188">
        <v>4517.4975139678118</v>
      </c>
      <c r="P440" s="188">
        <v>6727.4929931485103</v>
      </c>
      <c r="Q440" s="188">
        <v>7546.1719885755501</v>
      </c>
      <c r="R440" s="201">
        <v>0.91706441899450775</v>
      </c>
    </row>
    <row r="441" spans="2:18" x14ac:dyDescent="0.2">
      <c r="B441" s="195">
        <v>438</v>
      </c>
      <c r="C441" s="192">
        <v>0</v>
      </c>
      <c r="D441" s="188">
        <v>0</v>
      </c>
      <c r="E441" s="188">
        <v>2</v>
      </c>
      <c r="F441" s="188">
        <v>2</v>
      </c>
      <c r="G441" s="188">
        <v>5607.4950437310108</v>
      </c>
      <c r="H441" s="188">
        <v>4379.8197589182309</v>
      </c>
      <c r="I441" s="188">
        <v>10258.149978675359</v>
      </c>
      <c r="J441" s="201">
        <v>0.97407661561821079</v>
      </c>
      <c r="K441" s="192">
        <v>0</v>
      </c>
      <c r="L441" s="188">
        <v>0</v>
      </c>
      <c r="M441" s="188">
        <v>2</v>
      </c>
      <c r="N441" s="188">
        <v>2</v>
      </c>
      <c r="O441" s="188">
        <v>5607.4950437310108</v>
      </c>
      <c r="P441" s="188">
        <v>4379.8197589182309</v>
      </c>
      <c r="Q441" s="188">
        <v>10258.149978675359</v>
      </c>
      <c r="R441" s="201">
        <v>0.97407661561821079</v>
      </c>
    </row>
    <row r="442" spans="2:18" x14ac:dyDescent="0.2">
      <c r="B442" s="195">
        <v>439</v>
      </c>
      <c r="C442" s="192">
        <v>0</v>
      </c>
      <c r="D442" s="188">
        <v>0</v>
      </c>
      <c r="E442" s="188">
        <v>3</v>
      </c>
      <c r="F442" s="188">
        <v>0</v>
      </c>
      <c r="G442" s="188">
        <v>6171.1368224099824</v>
      </c>
      <c r="H442" s="188">
        <v>6350.0135198824573</v>
      </c>
      <c r="I442" s="188">
        <v>5401.3833092380564</v>
      </c>
      <c r="J442" s="201">
        <v>0.90568875940712679</v>
      </c>
      <c r="K442" s="192">
        <v>0</v>
      </c>
      <c r="L442" s="188">
        <v>0</v>
      </c>
      <c r="M442" s="188">
        <v>3</v>
      </c>
      <c r="N442" s="188">
        <v>0</v>
      </c>
      <c r="O442" s="188">
        <v>6171.1368224099824</v>
      </c>
      <c r="P442" s="188">
        <v>6350.0135198824573</v>
      </c>
      <c r="Q442" s="188">
        <v>5401.3833092380564</v>
      </c>
      <c r="R442" s="201">
        <v>0.90568875940712679</v>
      </c>
    </row>
    <row r="443" spans="2:18" x14ac:dyDescent="0.2">
      <c r="B443" s="195">
        <v>440</v>
      </c>
      <c r="C443" s="192">
        <v>0</v>
      </c>
      <c r="D443" s="188">
        <v>0</v>
      </c>
      <c r="E443" s="188">
        <v>1</v>
      </c>
      <c r="F443" s="188">
        <v>2</v>
      </c>
      <c r="G443" s="188">
        <v>6175.4383671861333</v>
      </c>
      <c r="H443" s="188">
        <v>3885.8661444012396</v>
      </c>
      <c r="I443" s="188">
        <v>4813.6462674750182</v>
      </c>
      <c r="J443" s="201">
        <v>0.76077352571870549</v>
      </c>
      <c r="K443" s="192">
        <v>0</v>
      </c>
      <c r="L443" s="188">
        <v>0</v>
      </c>
      <c r="M443" s="188">
        <v>1</v>
      </c>
      <c r="N443" s="188">
        <v>2</v>
      </c>
      <c r="O443" s="188">
        <v>6175.4383671861333</v>
      </c>
      <c r="P443" s="188">
        <v>3885.8661444012396</v>
      </c>
      <c r="Q443" s="188">
        <v>4813.6462674750182</v>
      </c>
      <c r="R443" s="201">
        <v>0.76077352571870549</v>
      </c>
    </row>
    <row r="444" spans="2:18" x14ac:dyDescent="0.2">
      <c r="B444" s="195">
        <v>441</v>
      </c>
      <c r="C444" s="192">
        <v>0</v>
      </c>
      <c r="D444" s="188">
        <v>0</v>
      </c>
      <c r="E444" s="188">
        <v>2</v>
      </c>
      <c r="F444" s="188">
        <v>0</v>
      </c>
      <c r="G444" s="188">
        <v>2991.7087412710616</v>
      </c>
      <c r="H444" s="188">
        <v>3698.8982446629648</v>
      </c>
      <c r="I444" s="188">
        <v>9106.166182746616</v>
      </c>
      <c r="J444" s="201">
        <v>0.94373661153008004</v>
      </c>
      <c r="K444" s="192">
        <v>0</v>
      </c>
      <c r="L444" s="188">
        <v>0</v>
      </c>
      <c r="M444" s="188">
        <v>2</v>
      </c>
      <c r="N444" s="188">
        <v>0</v>
      </c>
      <c r="O444" s="188">
        <v>2991.7087412710616</v>
      </c>
      <c r="P444" s="188">
        <v>3698.8982446629648</v>
      </c>
      <c r="Q444" s="188">
        <v>9106.166182746616</v>
      </c>
      <c r="R444" s="201">
        <v>0.94373661153008004</v>
      </c>
    </row>
    <row r="445" spans="2:18" x14ac:dyDescent="0.2">
      <c r="B445" s="195">
        <v>442</v>
      </c>
      <c r="C445" s="192">
        <v>0</v>
      </c>
      <c r="D445" s="188">
        <v>0</v>
      </c>
      <c r="E445" s="188">
        <v>1</v>
      </c>
      <c r="F445" s="188">
        <v>2</v>
      </c>
      <c r="G445" s="188">
        <v>3975.9606717322322</v>
      </c>
      <c r="H445" s="188">
        <v>3765.3555512141775</v>
      </c>
      <c r="I445" s="188">
        <v>12253.824878436164</v>
      </c>
      <c r="J445" s="201">
        <v>0.89113754238290788</v>
      </c>
      <c r="K445" s="192">
        <v>0</v>
      </c>
      <c r="L445" s="188">
        <v>0</v>
      </c>
      <c r="M445" s="188">
        <v>1</v>
      </c>
      <c r="N445" s="188">
        <v>2</v>
      </c>
      <c r="O445" s="188">
        <v>3975.9606717322322</v>
      </c>
      <c r="P445" s="188">
        <v>3765.3555512141775</v>
      </c>
      <c r="Q445" s="188">
        <v>12253.824878436164</v>
      </c>
      <c r="R445" s="201">
        <v>0.89113754238290788</v>
      </c>
    </row>
    <row r="446" spans="2:18" x14ac:dyDescent="0.2">
      <c r="B446" s="195">
        <v>443</v>
      </c>
      <c r="C446" s="192">
        <v>0</v>
      </c>
      <c r="D446" s="188">
        <v>0</v>
      </c>
      <c r="E446" s="188">
        <v>4</v>
      </c>
      <c r="F446" s="188">
        <v>0</v>
      </c>
      <c r="G446" s="188">
        <v>4487.6687954718345</v>
      </c>
      <c r="H446" s="188">
        <v>2598.0509243683473</v>
      </c>
      <c r="I446" s="188">
        <v>10233.953233795777</v>
      </c>
      <c r="J446" s="201">
        <v>0.79213082940518453</v>
      </c>
      <c r="K446" s="192">
        <v>0</v>
      </c>
      <c r="L446" s="188">
        <v>0</v>
      </c>
      <c r="M446" s="188">
        <v>4</v>
      </c>
      <c r="N446" s="188">
        <v>0</v>
      </c>
      <c r="O446" s="188">
        <v>4487.6687954718345</v>
      </c>
      <c r="P446" s="188">
        <v>2598.0509243683473</v>
      </c>
      <c r="Q446" s="188">
        <v>10233.953233795777</v>
      </c>
      <c r="R446" s="201">
        <v>0.79213082940518453</v>
      </c>
    </row>
    <row r="447" spans="2:18" x14ac:dyDescent="0.2">
      <c r="B447" s="195">
        <v>444</v>
      </c>
      <c r="C447" s="192">
        <v>0</v>
      </c>
      <c r="D447" s="188">
        <v>0</v>
      </c>
      <c r="E447" s="188">
        <v>1</v>
      </c>
      <c r="F447" s="188">
        <v>0</v>
      </c>
      <c r="G447" s="188">
        <v>2426.2037082918609</v>
      </c>
      <c r="H447" s="188">
        <v>6651.7655120449217</v>
      </c>
      <c r="I447" s="188">
        <v>4509.4938592870112</v>
      </c>
      <c r="J447" s="201">
        <v>0.84600448030625353</v>
      </c>
      <c r="K447" s="192">
        <v>0</v>
      </c>
      <c r="L447" s="188">
        <v>0</v>
      </c>
      <c r="M447" s="188">
        <v>1</v>
      </c>
      <c r="N447" s="188">
        <v>0</v>
      </c>
      <c r="O447" s="188">
        <v>2426.2037082918609</v>
      </c>
      <c r="P447" s="188">
        <v>6651.7655120449217</v>
      </c>
      <c r="Q447" s="188">
        <v>4509.4938592870112</v>
      </c>
      <c r="R447" s="201">
        <v>0.84600448030625353</v>
      </c>
    </row>
    <row r="448" spans="2:18" x14ac:dyDescent="0.2">
      <c r="B448" s="195">
        <v>445</v>
      </c>
      <c r="C448" s="192">
        <v>0</v>
      </c>
      <c r="D448" s="188">
        <v>0</v>
      </c>
      <c r="E448" s="188">
        <v>1</v>
      </c>
      <c r="F448" s="188">
        <v>4</v>
      </c>
      <c r="G448" s="188">
        <v>2971.5512002022583</v>
      </c>
      <c r="H448" s="188">
        <v>5468.3143266343959</v>
      </c>
      <c r="I448" s="188">
        <v>13120.875042486434</v>
      </c>
      <c r="J448" s="201">
        <v>0.98389895694789775</v>
      </c>
      <c r="K448" s="192">
        <v>0</v>
      </c>
      <c r="L448" s="188">
        <v>0</v>
      </c>
      <c r="M448" s="188">
        <v>1</v>
      </c>
      <c r="N448" s="188">
        <v>4</v>
      </c>
      <c r="O448" s="188">
        <v>2971.5512002022583</v>
      </c>
      <c r="P448" s="188">
        <v>5468.3143266343959</v>
      </c>
      <c r="Q448" s="188">
        <v>13120.875042486434</v>
      </c>
      <c r="R448" s="201">
        <v>0.98389895694789775</v>
      </c>
    </row>
    <row r="449" spans="2:18" x14ac:dyDescent="0.2">
      <c r="B449" s="195">
        <v>446</v>
      </c>
      <c r="C449" s="192">
        <v>0</v>
      </c>
      <c r="D449" s="188">
        <v>0</v>
      </c>
      <c r="E449" s="188">
        <v>1</v>
      </c>
      <c r="F449" s="188">
        <v>0</v>
      </c>
      <c r="G449" s="188">
        <v>7930.698570104898</v>
      </c>
      <c r="H449" s="188">
        <v>4820.7382447550535</v>
      </c>
      <c r="I449" s="188">
        <v>4161.2937903114853</v>
      </c>
      <c r="J449" s="201">
        <v>0.9919802392919207</v>
      </c>
      <c r="K449" s="192">
        <v>0</v>
      </c>
      <c r="L449" s="188">
        <v>0</v>
      </c>
      <c r="M449" s="188">
        <v>1</v>
      </c>
      <c r="N449" s="188">
        <v>0</v>
      </c>
      <c r="O449" s="188">
        <v>7930.698570104898</v>
      </c>
      <c r="P449" s="188">
        <v>4820.7382447550535</v>
      </c>
      <c r="Q449" s="188">
        <v>4161.2937903114853</v>
      </c>
      <c r="R449" s="201">
        <v>0.9919802392919207</v>
      </c>
    </row>
    <row r="450" spans="2:18" x14ac:dyDescent="0.2">
      <c r="B450" s="195">
        <v>447</v>
      </c>
      <c r="C450" s="192">
        <v>0</v>
      </c>
      <c r="D450" s="188">
        <v>0</v>
      </c>
      <c r="E450" s="188">
        <v>0</v>
      </c>
      <c r="F450" s="188">
        <v>0</v>
      </c>
      <c r="G450" s="188">
        <v>5110.0101173996563</v>
      </c>
      <c r="H450" s="188">
        <v>2553.1719233475533</v>
      </c>
      <c r="I450" s="188">
        <v>8866.611744270067</v>
      </c>
      <c r="J450" s="201">
        <v>0.95646513035943392</v>
      </c>
      <c r="K450" s="192">
        <v>0</v>
      </c>
      <c r="L450" s="188">
        <v>0</v>
      </c>
      <c r="M450" s="188">
        <v>0</v>
      </c>
      <c r="N450" s="188">
        <v>0</v>
      </c>
      <c r="O450" s="188">
        <v>5110.0101173996563</v>
      </c>
      <c r="P450" s="188">
        <v>2553.1719233475533</v>
      </c>
      <c r="Q450" s="188">
        <v>8866.611744270067</v>
      </c>
      <c r="R450" s="201">
        <v>0.95646513035943392</v>
      </c>
    </row>
    <row r="451" spans="2:18" x14ac:dyDescent="0.2">
      <c r="B451" s="195">
        <v>448</v>
      </c>
      <c r="C451" s="192">
        <v>0</v>
      </c>
      <c r="D451" s="188">
        <v>0</v>
      </c>
      <c r="E451" s="188">
        <v>2</v>
      </c>
      <c r="F451" s="188">
        <v>0</v>
      </c>
      <c r="G451" s="188">
        <v>4039.7530816903577</v>
      </c>
      <c r="H451" s="188">
        <v>3682.6191516513704</v>
      </c>
      <c r="I451" s="188">
        <v>7489.0925279991552</v>
      </c>
      <c r="J451" s="201">
        <v>0.82060539395511045</v>
      </c>
      <c r="K451" s="192">
        <v>0</v>
      </c>
      <c r="L451" s="188">
        <v>0</v>
      </c>
      <c r="M451" s="188">
        <v>2</v>
      </c>
      <c r="N451" s="188">
        <v>0</v>
      </c>
      <c r="O451" s="188">
        <v>4039.7530816903577</v>
      </c>
      <c r="P451" s="188">
        <v>3682.6191516513704</v>
      </c>
      <c r="Q451" s="188">
        <v>7489.0925279991552</v>
      </c>
      <c r="R451" s="201">
        <v>0.82060539395511045</v>
      </c>
    </row>
    <row r="452" spans="2:18" x14ac:dyDescent="0.2">
      <c r="B452" s="195">
        <v>449</v>
      </c>
      <c r="C452" s="192">
        <v>0</v>
      </c>
      <c r="D452" s="188">
        <v>0</v>
      </c>
      <c r="E452" s="188">
        <v>3</v>
      </c>
      <c r="F452" s="188">
        <v>1</v>
      </c>
      <c r="G452" s="188">
        <v>4574.5406138163526</v>
      </c>
      <c r="H452" s="188">
        <v>5256.366183847611</v>
      </c>
      <c r="I452" s="188">
        <v>10189.36671491201</v>
      </c>
      <c r="J452" s="201">
        <v>0.91215178463807356</v>
      </c>
      <c r="K452" s="192">
        <v>0</v>
      </c>
      <c r="L452" s="188">
        <v>0</v>
      </c>
      <c r="M452" s="188">
        <v>3</v>
      </c>
      <c r="N452" s="188">
        <v>1</v>
      </c>
      <c r="O452" s="188">
        <v>4574.5406138163526</v>
      </c>
      <c r="P452" s="188">
        <v>5256.366183847611</v>
      </c>
      <c r="Q452" s="188">
        <v>10189.36671491201</v>
      </c>
      <c r="R452" s="201">
        <v>0.91215178463807356</v>
      </c>
    </row>
    <row r="453" spans="2:18" x14ac:dyDescent="0.2">
      <c r="B453" s="195">
        <v>450</v>
      </c>
      <c r="C453" s="192">
        <v>0</v>
      </c>
      <c r="D453" s="188">
        <v>0</v>
      </c>
      <c r="E453" s="188">
        <v>2</v>
      </c>
      <c r="F453" s="188">
        <v>0</v>
      </c>
      <c r="G453" s="188">
        <v>8091.0260226128339</v>
      </c>
      <c r="H453" s="188">
        <v>1633.5222867356531</v>
      </c>
      <c r="I453" s="188">
        <v>11045.666941199437</v>
      </c>
      <c r="J453" s="201">
        <v>0.91399934179819886</v>
      </c>
      <c r="K453" s="192">
        <v>0</v>
      </c>
      <c r="L453" s="188">
        <v>0</v>
      </c>
      <c r="M453" s="188">
        <v>2</v>
      </c>
      <c r="N453" s="188">
        <v>0</v>
      </c>
      <c r="O453" s="188">
        <v>8091.0260226128339</v>
      </c>
      <c r="P453" s="188">
        <v>1633.5222867356531</v>
      </c>
      <c r="Q453" s="188">
        <v>11045.666941199437</v>
      </c>
      <c r="R453" s="201">
        <v>0.91399934179819886</v>
      </c>
    </row>
    <row r="454" spans="2:18" x14ac:dyDescent="0.2">
      <c r="B454" s="195">
        <v>451</v>
      </c>
      <c r="C454" s="192">
        <v>0</v>
      </c>
      <c r="D454" s="188">
        <v>0</v>
      </c>
      <c r="E454" s="188">
        <v>4</v>
      </c>
      <c r="F454" s="188">
        <v>0</v>
      </c>
      <c r="G454" s="188">
        <v>4924.6544594258621</v>
      </c>
      <c r="H454" s="188">
        <v>2032.1813860451753</v>
      </c>
      <c r="I454" s="188">
        <v>6920.0451105865395</v>
      </c>
      <c r="J454" s="201">
        <v>0.93628011893022278</v>
      </c>
      <c r="K454" s="192">
        <v>0</v>
      </c>
      <c r="L454" s="188">
        <v>0</v>
      </c>
      <c r="M454" s="188">
        <v>4</v>
      </c>
      <c r="N454" s="188">
        <v>0</v>
      </c>
      <c r="O454" s="188">
        <v>4924.6544594258621</v>
      </c>
      <c r="P454" s="188">
        <v>2032.1813860451753</v>
      </c>
      <c r="Q454" s="188">
        <v>6920.0451105865395</v>
      </c>
      <c r="R454" s="201">
        <v>0.93628011893022278</v>
      </c>
    </row>
    <row r="455" spans="2:18" x14ac:dyDescent="0.2">
      <c r="B455" s="195">
        <v>452</v>
      </c>
      <c r="C455" s="192">
        <v>0</v>
      </c>
      <c r="D455" s="188">
        <v>0</v>
      </c>
      <c r="E455" s="188">
        <v>2</v>
      </c>
      <c r="F455" s="188">
        <v>1</v>
      </c>
      <c r="G455" s="188">
        <v>4081.1645818495117</v>
      </c>
      <c r="H455" s="188">
        <v>3158.6530188422512</v>
      </c>
      <c r="I455" s="188">
        <v>7897.9358601619933</v>
      </c>
      <c r="J455" s="201">
        <v>0.81569001286460396</v>
      </c>
      <c r="K455" s="192">
        <v>0</v>
      </c>
      <c r="L455" s="188">
        <v>0</v>
      </c>
      <c r="M455" s="188">
        <v>2</v>
      </c>
      <c r="N455" s="188">
        <v>1</v>
      </c>
      <c r="O455" s="188">
        <v>4081.1645818495117</v>
      </c>
      <c r="P455" s="188">
        <v>3158.6530188422512</v>
      </c>
      <c r="Q455" s="188">
        <v>7897.9358601619933</v>
      </c>
      <c r="R455" s="201">
        <v>0.81569001286460396</v>
      </c>
    </row>
    <row r="456" spans="2:18" x14ac:dyDescent="0.2">
      <c r="B456" s="195">
        <v>453</v>
      </c>
      <c r="C456" s="192">
        <v>0</v>
      </c>
      <c r="D456" s="188">
        <v>0</v>
      </c>
      <c r="E456" s="188">
        <v>3</v>
      </c>
      <c r="F456" s="188">
        <v>2</v>
      </c>
      <c r="G456" s="188">
        <v>4256.7571864037109</v>
      </c>
      <c r="H456" s="188">
        <v>2875.7925996386516</v>
      </c>
      <c r="I456" s="188">
        <v>10977.336159409737</v>
      </c>
      <c r="J456" s="201">
        <v>0.93675238288130136</v>
      </c>
      <c r="K456" s="192">
        <v>0</v>
      </c>
      <c r="L456" s="188">
        <v>0</v>
      </c>
      <c r="M456" s="188">
        <v>3</v>
      </c>
      <c r="N456" s="188">
        <v>2</v>
      </c>
      <c r="O456" s="188">
        <v>4256.7571864037109</v>
      </c>
      <c r="P456" s="188">
        <v>2875.7925996386516</v>
      </c>
      <c r="Q456" s="188">
        <v>10977.336159409737</v>
      </c>
      <c r="R456" s="201">
        <v>0.93675238288130136</v>
      </c>
    </row>
    <row r="457" spans="2:18" x14ac:dyDescent="0.2">
      <c r="B457" s="195">
        <v>454</v>
      </c>
      <c r="C457" s="192">
        <v>0</v>
      </c>
      <c r="D457" s="188">
        <v>0</v>
      </c>
      <c r="E457" s="188">
        <v>5</v>
      </c>
      <c r="F457" s="188">
        <v>0</v>
      </c>
      <c r="G457" s="188">
        <v>6010.4314356125742</v>
      </c>
      <c r="H457" s="188">
        <v>4628.2513894099529</v>
      </c>
      <c r="I457" s="188">
        <v>4531.3986546876558</v>
      </c>
      <c r="J457" s="201">
        <v>0.9295020336812273</v>
      </c>
      <c r="K457" s="192">
        <v>0</v>
      </c>
      <c r="L457" s="188">
        <v>0</v>
      </c>
      <c r="M457" s="188">
        <v>5</v>
      </c>
      <c r="N457" s="188">
        <v>0</v>
      </c>
      <c r="O457" s="188">
        <v>6010.4314356125742</v>
      </c>
      <c r="P457" s="188">
        <v>4628.2513894099529</v>
      </c>
      <c r="Q457" s="188">
        <v>4531.3986546876558</v>
      </c>
      <c r="R457" s="201">
        <v>0.9295020336812273</v>
      </c>
    </row>
    <row r="458" spans="2:18" x14ac:dyDescent="0.2">
      <c r="B458" s="195">
        <v>455</v>
      </c>
      <c r="C458" s="192">
        <v>0</v>
      </c>
      <c r="D458" s="188">
        <v>0</v>
      </c>
      <c r="E458" s="188">
        <v>2</v>
      </c>
      <c r="F458" s="188">
        <v>2</v>
      </c>
      <c r="G458" s="188">
        <v>5367.0862676474189</v>
      </c>
      <c r="H458" s="188">
        <v>3533.7516621920186</v>
      </c>
      <c r="I458" s="188">
        <v>6711.7854102835781</v>
      </c>
      <c r="J458" s="201">
        <v>0.94201491511533442</v>
      </c>
      <c r="K458" s="192">
        <v>0</v>
      </c>
      <c r="L458" s="188">
        <v>0</v>
      </c>
      <c r="M458" s="188">
        <v>2</v>
      </c>
      <c r="N458" s="188">
        <v>2</v>
      </c>
      <c r="O458" s="188">
        <v>5367.0862676474189</v>
      </c>
      <c r="P458" s="188">
        <v>3533.7516621920186</v>
      </c>
      <c r="Q458" s="188">
        <v>6711.7854102835781</v>
      </c>
      <c r="R458" s="201">
        <v>0.94201491511533442</v>
      </c>
    </row>
    <row r="459" spans="2:18" x14ac:dyDescent="0.2">
      <c r="B459" s="195">
        <v>456</v>
      </c>
      <c r="C459" s="192">
        <v>0</v>
      </c>
      <c r="D459" s="188">
        <v>0</v>
      </c>
      <c r="E459" s="188">
        <v>3</v>
      </c>
      <c r="F459" s="188">
        <v>0</v>
      </c>
      <c r="G459" s="188">
        <v>5116.2501855892233</v>
      </c>
      <c r="H459" s="188">
        <v>707.18878007788794</v>
      </c>
      <c r="I459" s="188">
        <v>2537.1795476662946</v>
      </c>
      <c r="J459" s="201">
        <v>0.77206421094989164</v>
      </c>
      <c r="K459" s="192">
        <v>0</v>
      </c>
      <c r="L459" s="188">
        <v>0</v>
      </c>
      <c r="M459" s="188">
        <v>3</v>
      </c>
      <c r="N459" s="188">
        <v>0</v>
      </c>
      <c r="O459" s="188">
        <v>5116.2501855892233</v>
      </c>
      <c r="P459" s="188">
        <v>707.18878007788794</v>
      </c>
      <c r="Q459" s="188">
        <v>2537.1795476662946</v>
      </c>
      <c r="R459" s="201">
        <v>0.77206421094989164</v>
      </c>
    </row>
    <row r="460" spans="2:18" x14ac:dyDescent="0.2">
      <c r="B460" s="195">
        <v>457</v>
      </c>
      <c r="C460" s="192">
        <v>0</v>
      </c>
      <c r="D460" s="188">
        <v>0</v>
      </c>
      <c r="E460" s="188">
        <v>2</v>
      </c>
      <c r="F460" s="188">
        <v>0</v>
      </c>
      <c r="G460" s="188">
        <v>6370.6963284394114</v>
      </c>
      <c r="H460" s="188">
        <v>3148.0060859639798</v>
      </c>
      <c r="I460" s="188">
        <v>12407.105869535921</v>
      </c>
      <c r="J460" s="201">
        <v>0.95272235550445772</v>
      </c>
      <c r="K460" s="192">
        <v>0</v>
      </c>
      <c r="L460" s="188">
        <v>0</v>
      </c>
      <c r="M460" s="188">
        <v>2</v>
      </c>
      <c r="N460" s="188">
        <v>0</v>
      </c>
      <c r="O460" s="188">
        <v>6370.6963284394114</v>
      </c>
      <c r="P460" s="188">
        <v>3148.0060859639798</v>
      </c>
      <c r="Q460" s="188">
        <v>12407.105869535921</v>
      </c>
      <c r="R460" s="201">
        <v>0.95272235550445772</v>
      </c>
    </row>
    <row r="461" spans="2:18" x14ac:dyDescent="0.2">
      <c r="B461" s="195">
        <v>458</v>
      </c>
      <c r="C461" s="192">
        <v>0</v>
      </c>
      <c r="D461" s="188">
        <v>0</v>
      </c>
      <c r="E461" s="188">
        <v>2</v>
      </c>
      <c r="F461" s="188">
        <v>2</v>
      </c>
      <c r="G461" s="188">
        <v>3205.8886163989923</v>
      </c>
      <c r="H461" s="188">
        <v>2778.4026650175579</v>
      </c>
      <c r="I461" s="188">
        <v>7189.0226646722122</v>
      </c>
      <c r="J461" s="201">
        <v>0.99344005025812931</v>
      </c>
      <c r="K461" s="192">
        <v>0</v>
      </c>
      <c r="L461" s="188">
        <v>0</v>
      </c>
      <c r="M461" s="188">
        <v>2</v>
      </c>
      <c r="N461" s="188">
        <v>2</v>
      </c>
      <c r="O461" s="188">
        <v>3205.8886163989923</v>
      </c>
      <c r="P461" s="188">
        <v>2778.4026650175579</v>
      </c>
      <c r="Q461" s="188">
        <v>7189.0226646722122</v>
      </c>
      <c r="R461" s="201">
        <v>0.99344005025812931</v>
      </c>
    </row>
    <row r="462" spans="2:18" x14ac:dyDescent="0.2">
      <c r="B462" s="195">
        <v>459</v>
      </c>
      <c r="C462" s="192">
        <v>0</v>
      </c>
      <c r="D462" s="188">
        <v>0</v>
      </c>
      <c r="E462" s="188">
        <v>1</v>
      </c>
      <c r="F462" s="188">
        <v>4</v>
      </c>
      <c r="G462" s="188">
        <v>4498.2558309936148</v>
      </c>
      <c r="H462" s="188">
        <v>3939.1389545008556</v>
      </c>
      <c r="I462" s="188">
        <v>9689.7063875986514</v>
      </c>
      <c r="J462" s="201">
        <v>0.93906129032806374</v>
      </c>
      <c r="K462" s="192">
        <v>0</v>
      </c>
      <c r="L462" s="188">
        <v>0</v>
      </c>
      <c r="M462" s="188">
        <v>1</v>
      </c>
      <c r="N462" s="188">
        <v>4</v>
      </c>
      <c r="O462" s="188">
        <v>4498.2558309936148</v>
      </c>
      <c r="P462" s="188">
        <v>3939.1389545008556</v>
      </c>
      <c r="Q462" s="188">
        <v>9689.7063875986514</v>
      </c>
      <c r="R462" s="201">
        <v>0.93906129032806374</v>
      </c>
    </row>
    <row r="463" spans="2:18" x14ac:dyDescent="0.2">
      <c r="B463" s="195">
        <v>460</v>
      </c>
      <c r="C463" s="192">
        <v>0</v>
      </c>
      <c r="D463" s="188">
        <v>0</v>
      </c>
      <c r="E463" s="188">
        <v>3</v>
      </c>
      <c r="F463" s="188">
        <v>2</v>
      </c>
      <c r="G463" s="188">
        <v>4561.7346915845374</v>
      </c>
      <c r="H463" s="188">
        <v>5362.7215424586821</v>
      </c>
      <c r="I463" s="188">
        <v>9540.9254952778556</v>
      </c>
      <c r="J463" s="201">
        <v>0.93165720702761012</v>
      </c>
      <c r="K463" s="192">
        <v>0</v>
      </c>
      <c r="L463" s="188">
        <v>0</v>
      </c>
      <c r="M463" s="188">
        <v>3</v>
      </c>
      <c r="N463" s="188">
        <v>2</v>
      </c>
      <c r="O463" s="188">
        <v>4561.7346915845374</v>
      </c>
      <c r="P463" s="188">
        <v>5362.7215424586821</v>
      </c>
      <c r="Q463" s="188">
        <v>9540.9254952778556</v>
      </c>
      <c r="R463" s="201">
        <v>0.93165720702761012</v>
      </c>
    </row>
    <row r="464" spans="2:18" x14ac:dyDescent="0.2">
      <c r="B464" s="195">
        <v>461</v>
      </c>
      <c r="C464" s="192">
        <v>0</v>
      </c>
      <c r="D464" s="188">
        <v>0</v>
      </c>
      <c r="E464" s="188">
        <v>1</v>
      </c>
      <c r="F464" s="188">
        <v>2</v>
      </c>
      <c r="G464" s="188">
        <v>4133.2021880692337</v>
      </c>
      <c r="H464" s="188">
        <v>2609.9646119393119</v>
      </c>
      <c r="I464" s="188">
        <v>3187.5652694711953</v>
      </c>
      <c r="J464" s="201">
        <v>0.89270591237469898</v>
      </c>
      <c r="K464" s="192">
        <v>0</v>
      </c>
      <c r="L464" s="188">
        <v>0</v>
      </c>
      <c r="M464" s="188">
        <v>1</v>
      </c>
      <c r="N464" s="188">
        <v>2</v>
      </c>
      <c r="O464" s="188">
        <v>4133.2021880692337</v>
      </c>
      <c r="P464" s="188">
        <v>2609.9646119393119</v>
      </c>
      <c r="Q464" s="188">
        <v>3187.5652694711953</v>
      </c>
      <c r="R464" s="201">
        <v>0.89270591237469898</v>
      </c>
    </row>
    <row r="465" spans="2:18" x14ac:dyDescent="0.2">
      <c r="B465" s="195">
        <v>462</v>
      </c>
      <c r="C465" s="192">
        <v>0</v>
      </c>
      <c r="D465" s="188">
        <v>0</v>
      </c>
      <c r="E465" s="188">
        <v>2</v>
      </c>
      <c r="F465" s="188">
        <v>1</v>
      </c>
      <c r="G465" s="188">
        <v>5177.4059782960103</v>
      </c>
      <c r="H465" s="188">
        <v>1309.3677316460446</v>
      </c>
      <c r="I465" s="188">
        <v>8542.1615589612375</v>
      </c>
      <c r="J465" s="201">
        <v>0.80778342219385602</v>
      </c>
      <c r="K465" s="192">
        <v>0</v>
      </c>
      <c r="L465" s="188">
        <v>0</v>
      </c>
      <c r="M465" s="188">
        <v>2</v>
      </c>
      <c r="N465" s="188">
        <v>1</v>
      </c>
      <c r="O465" s="188">
        <v>5177.4059782960103</v>
      </c>
      <c r="P465" s="188">
        <v>1309.3677316460446</v>
      </c>
      <c r="Q465" s="188">
        <v>8542.1615589612375</v>
      </c>
      <c r="R465" s="201">
        <v>0.80778342219385602</v>
      </c>
    </row>
    <row r="466" spans="2:18" x14ac:dyDescent="0.2">
      <c r="B466" s="195">
        <v>463</v>
      </c>
      <c r="C466" s="192">
        <v>0</v>
      </c>
      <c r="D466" s="188">
        <v>0</v>
      </c>
      <c r="E466" s="188">
        <v>2</v>
      </c>
      <c r="F466" s="188">
        <v>1</v>
      </c>
      <c r="G466" s="188">
        <v>7293.6280209736669</v>
      </c>
      <c r="H466" s="188">
        <v>1886.1215825594713</v>
      </c>
      <c r="I466" s="188">
        <v>6525.541958815993</v>
      </c>
      <c r="J466" s="201">
        <v>0.86551506473617701</v>
      </c>
      <c r="K466" s="192">
        <v>0</v>
      </c>
      <c r="L466" s="188">
        <v>0</v>
      </c>
      <c r="M466" s="188">
        <v>2</v>
      </c>
      <c r="N466" s="188">
        <v>1</v>
      </c>
      <c r="O466" s="188">
        <v>7293.6280209736669</v>
      </c>
      <c r="P466" s="188">
        <v>1886.1215825594713</v>
      </c>
      <c r="Q466" s="188">
        <v>6525.541958815993</v>
      </c>
      <c r="R466" s="201">
        <v>0.86551506473617701</v>
      </c>
    </row>
    <row r="467" spans="2:18" x14ac:dyDescent="0.2">
      <c r="B467" s="195">
        <v>464</v>
      </c>
      <c r="C467" s="192">
        <v>0</v>
      </c>
      <c r="D467" s="188">
        <v>0</v>
      </c>
      <c r="E467" s="188">
        <v>2</v>
      </c>
      <c r="F467" s="188">
        <v>1</v>
      </c>
      <c r="G467" s="188">
        <v>3876.3630399462163</v>
      </c>
      <c r="H467" s="188">
        <v>4192.6055819326184</v>
      </c>
      <c r="I467" s="188">
        <v>3204.6088186372267</v>
      </c>
      <c r="J467" s="201">
        <v>0.88720474295805229</v>
      </c>
      <c r="K467" s="192">
        <v>0</v>
      </c>
      <c r="L467" s="188">
        <v>0</v>
      </c>
      <c r="M467" s="188">
        <v>2</v>
      </c>
      <c r="N467" s="188">
        <v>1</v>
      </c>
      <c r="O467" s="188">
        <v>3876.3630399462163</v>
      </c>
      <c r="P467" s="188">
        <v>4192.6055819326184</v>
      </c>
      <c r="Q467" s="188">
        <v>3204.6088186372267</v>
      </c>
      <c r="R467" s="201">
        <v>0.88720474295805229</v>
      </c>
    </row>
    <row r="468" spans="2:18" x14ac:dyDescent="0.2">
      <c r="B468" s="195">
        <v>465</v>
      </c>
      <c r="C468" s="192">
        <v>0</v>
      </c>
      <c r="D468" s="188">
        <v>0</v>
      </c>
      <c r="E468" s="188">
        <v>1</v>
      </c>
      <c r="F468" s="188">
        <v>0</v>
      </c>
      <c r="G468" s="188">
        <v>4627.5107409370185</v>
      </c>
      <c r="H468" s="188">
        <v>1557.2570289362711</v>
      </c>
      <c r="I468" s="188">
        <v>3295.3292171887465</v>
      </c>
      <c r="J468" s="201">
        <v>0.80619516762893473</v>
      </c>
      <c r="K468" s="192">
        <v>0</v>
      </c>
      <c r="L468" s="188">
        <v>0</v>
      </c>
      <c r="M468" s="188">
        <v>1</v>
      </c>
      <c r="N468" s="188">
        <v>0</v>
      </c>
      <c r="O468" s="188">
        <v>4627.5107409370185</v>
      </c>
      <c r="P468" s="188">
        <v>1557.2570289362711</v>
      </c>
      <c r="Q468" s="188">
        <v>3295.3292171887465</v>
      </c>
      <c r="R468" s="201">
        <v>0.80619516762893473</v>
      </c>
    </row>
    <row r="469" spans="2:18" x14ac:dyDescent="0.2">
      <c r="B469" s="195">
        <v>466</v>
      </c>
      <c r="C469" s="192">
        <v>0</v>
      </c>
      <c r="D469" s="188">
        <v>0</v>
      </c>
      <c r="E469" s="188">
        <v>2</v>
      </c>
      <c r="F469" s="188">
        <v>1</v>
      </c>
      <c r="G469" s="188">
        <v>4591.7948000316374</v>
      </c>
      <c r="H469" s="188">
        <v>2585.7663081915134</v>
      </c>
      <c r="I469" s="188">
        <v>17016.861219957242</v>
      </c>
      <c r="J469" s="201">
        <v>0.97092556279616726</v>
      </c>
      <c r="K469" s="192">
        <v>0</v>
      </c>
      <c r="L469" s="188">
        <v>0</v>
      </c>
      <c r="M469" s="188">
        <v>2</v>
      </c>
      <c r="N469" s="188">
        <v>1</v>
      </c>
      <c r="O469" s="188">
        <v>4591.7948000316374</v>
      </c>
      <c r="P469" s="188">
        <v>2585.7663081915134</v>
      </c>
      <c r="Q469" s="188">
        <v>17016.861219957242</v>
      </c>
      <c r="R469" s="201">
        <v>0.97092556279616726</v>
      </c>
    </row>
    <row r="470" spans="2:18" x14ac:dyDescent="0.2">
      <c r="B470" s="195">
        <v>467</v>
      </c>
      <c r="C470" s="192">
        <v>0</v>
      </c>
      <c r="D470" s="188">
        <v>0</v>
      </c>
      <c r="E470" s="188">
        <v>0</v>
      </c>
      <c r="F470" s="188">
        <v>1</v>
      </c>
      <c r="G470" s="188">
        <v>5044.0597714519117</v>
      </c>
      <c r="H470" s="188">
        <v>645.88531712673057</v>
      </c>
      <c r="I470" s="188">
        <v>4040.3786900497844</v>
      </c>
      <c r="J470" s="201">
        <v>0.86751429575554262</v>
      </c>
      <c r="K470" s="192">
        <v>0</v>
      </c>
      <c r="L470" s="188">
        <v>0</v>
      </c>
      <c r="M470" s="188">
        <v>0</v>
      </c>
      <c r="N470" s="188">
        <v>1</v>
      </c>
      <c r="O470" s="188">
        <v>5044.0597714519117</v>
      </c>
      <c r="P470" s="188">
        <v>645.88531712673057</v>
      </c>
      <c r="Q470" s="188">
        <v>4040.3786900497844</v>
      </c>
      <c r="R470" s="201">
        <v>0.86751429575554262</v>
      </c>
    </row>
    <row r="471" spans="2:18" x14ac:dyDescent="0.2">
      <c r="B471" s="195">
        <v>468</v>
      </c>
      <c r="C471" s="192">
        <v>0</v>
      </c>
      <c r="D471" s="188">
        <v>0</v>
      </c>
      <c r="E471" s="188">
        <v>2</v>
      </c>
      <c r="F471" s="188">
        <v>1</v>
      </c>
      <c r="G471" s="188">
        <v>4875.6609413860533</v>
      </c>
      <c r="H471" s="188">
        <v>3198.335451364032</v>
      </c>
      <c r="I471" s="188">
        <v>10781.716628542134</v>
      </c>
      <c r="J471" s="201">
        <v>0.92171153386258531</v>
      </c>
      <c r="K471" s="192">
        <v>0</v>
      </c>
      <c r="L471" s="188">
        <v>0</v>
      </c>
      <c r="M471" s="188">
        <v>2</v>
      </c>
      <c r="N471" s="188">
        <v>1</v>
      </c>
      <c r="O471" s="188">
        <v>4875.6609413860533</v>
      </c>
      <c r="P471" s="188">
        <v>3198.335451364032</v>
      </c>
      <c r="Q471" s="188">
        <v>10781.716628542134</v>
      </c>
      <c r="R471" s="201">
        <v>0.92171153386258531</v>
      </c>
    </row>
    <row r="472" spans="2:18" x14ac:dyDescent="0.2">
      <c r="B472" s="195">
        <v>469</v>
      </c>
      <c r="C472" s="192">
        <v>0</v>
      </c>
      <c r="D472" s="188">
        <v>0</v>
      </c>
      <c r="E472" s="188">
        <v>1</v>
      </c>
      <c r="F472" s="188">
        <v>2</v>
      </c>
      <c r="G472" s="188">
        <v>9292.9479224715287</v>
      </c>
      <c r="H472" s="188">
        <v>3967.0439906222546</v>
      </c>
      <c r="I472" s="188">
        <v>4788.4163686412267</v>
      </c>
      <c r="J472" s="201">
        <v>0.96507575724821115</v>
      </c>
      <c r="K472" s="192">
        <v>0</v>
      </c>
      <c r="L472" s="188">
        <v>0</v>
      </c>
      <c r="M472" s="188">
        <v>1</v>
      </c>
      <c r="N472" s="188">
        <v>2</v>
      </c>
      <c r="O472" s="188">
        <v>9292.9479224715287</v>
      </c>
      <c r="P472" s="188">
        <v>3967.0439906222546</v>
      </c>
      <c r="Q472" s="188">
        <v>4788.4163686412267</v>
      </c>
      <c r="R472" s="201">
        <v>0.96507575724821115</v>
      </c>
    </row>
    <row r="473" spans="2:18" x14ac:dyDescent="0.2">
      <c r="B473" s="195">
        <v>470</v>
      </c>
      <c r="C473" s="192">
        <v>0</v>
      </c>
      <c r="D473" s="188">
        <v>0</v>
      </c>
      <c r="E473" s="188">
        <v>2</v>
      </c>
      <c r="F473" s="188">
        <v>0</v>
      </c>
      <c r="G473" s="188">
        <v>5887.0424055304529</v>
      </c>
      <c r="H473" s="188">
        <v>3334.2696154009027</v>
      </c>
      <c r="I473" s="188">
        <v>11019.831979573963</v>
      </c>
      <c r="J473" s="201">
        <v>0.94812100440831881</v>
      </c>
      <c r="K473" s="192">
        <v>0</v>
      </c>
      <c r="L473" s="188">
        <v>0</v>
      </c>
      <c r="M473" s="188">
        <v>2</v>
      </c>
      <c r="N473" s="188">
        <v>0</v>
      </c>
      <c r="O473" s="188">
        <v>5887.0424055304529</v>
      </c>
      <c r="P473" s="188">
        <v>3334.2696154009027</v>
      </c>
      <c r="Q473" s="188">
        <v>11019.831979573963</v>
      </c>
      <c r="R473" s="201">
        <v>0.94812100440831881</v>
      </c>
    </row>
    <row r="474" spans="2:18" x14ac:dyDescent="0.2">
      <c r="B474" s="195">
        <v>471</v>
      </c>
      <c r="C474" s="192">
        <v>0</v>
      </c>
      <c r="D474" s="188">
        <v>0</v>
      </c>
      <c r="E474" s="188">
        <v>3</v>
      </c>
      <c r="F474" s="188">
        <v>1</v>
      </c>
      <c r="G474" s="188">
        <v>4239.4036072779054</v>
      </c>
      <c r="H474" s="188">
        <v>4086.9279960600152</v>
      </c>
      <c r="I474" s="188">
        <v>14603.932222102843</v>
      </c>
      <c r="J474" s="201">
        <v>0.94604640158682107</v>
      </c>
      <c r="K474" s="192">
        <v>0</v>
      </c>
      <c r="L474" s="188">
        <v>0</v>
      </c>
      <c r="M474" s="188">
        <v>3</v>
      </c>
      <c r="N474" s="188">
        <v>1</v>
      </c>
      <c r="O474" s="188">
        <v>4239.4036072779054</v>
      </c>
      <c r="P474" s="188">
        <v>4086.9279960600152</v>
      </c>
      <c r="Q474" s="188">
        <v>14603.932222102843</v>
      </c>
      <c r="R474" s="201">
        <v>0.94604640158682107</v>
      </c>
    </row>
    <row r="475" spans="2:18" x14ac:dyDescent="0.2">
      <c r="B475" s="195">
        <v>472</v>
      </c>
      <c r="C475" s="192">
        <v>0</v>
      </c>
      <c r="D475" s="188">
        <v>0</v>
      </c>
      <c r="E475" s="188">
        <v>2</v>
      </c>
      <c r="F475" s="188">
        <v>0</v>
      </c>
      <c r="G475" s="188">
        <v>4700.0140729499954</v>
      </c>
      <c r="H475" s="188">
        <v>1450.2681827983306</v>
      </c>
      <c r="I475" s="188">
        <v>10023.263105326449</v>
      </c>
      <c r="J475" s="201">
        <v>0.85560853527741831</v>
      </c>
      <c r="K475" s="192">
        <v>0</v>
      </c>
      <c r="L475" s="188">
        <v>0</v>
      </c>
      <c r="M475" s="188">
        <v>2</v>
      </c>
      <c r="N475" s="188">
        <v>0</v>
      </c>
      <c r="O475" s="188">
        <v>4700.0140729499954</v>
      </c>
      <c r="P475" s="188">
        <v>1450.2681827983306</v>
      </c>
      <c r="Q475" s="188">
        <v>10023.263105326449</v>
      </c>
      <c r="R475" s="201">
        <v>0.85560853527741831</v>
      </c>
    </row>
    <row r="476" spans="2:18" x14ac:dyDescent="0.2">
      <c r="B476" s="195">
        <v>473</v>
      </c>
      <c r="C476" s="192">
        <v>0</v>
      </c>
      <c r="D476" s="188">
        <v>0</v>
      </c>
      <c r="E476" s="188">
        <v>1</v>
      </c>
      <c r="F476" s="188">
        <v>2</v>
      </c>
      <c r="G476" s="188">
        <v>5874.8674193270654</v>
      </c>
      <c r="H476" s="188">
        <v>6385.1000146005099</v>
      </c>
      <c r="I476" s="188">
        <v>6170.6423039144156</v>
      </c>
      <c r="J476" s="201">
        <v>0.91589761947848125</v>
      </c>
      <c r="K476" s="192">
        <v>0</v>
      </c>
      <c r="L476" s="188">
        <v>0</v>
      </c>
      <c r="M476" s="188">
        <v>1</v>
      </c>
      <c r="N476" s="188">
        <v>2</v>
      </c>
      <c r="O476" s="188">
        <v>5874.8674193270654</v>
      </c>
      <c r="P476" s="188">
        <v>6385.1000146005099</v>
      </c>
      <c r="Q476" s="188">
        <v>6170.6423039144156</v>
      </c>
      <c r="R476" s="201">
        <v>0.91589761947848125</v>
      </c>
    </row>
    <row r="477" spans="2:18" x14ac:dyDescent="0.2">
      <c r="B477" s="195">
        <v>474</v>
      </c>
      <c r="C477" s="192">
        <v>0</v>
      </c>
      <c r="D477" s="188">
        <v>0</v>
      </c>
      <c r="E477" s="188">
        <v>5</v>
      </c>
      <c r="F477" s="188">
        <v>3</v>
      </c>
      <c r="G477" s="188">
        <v>5925.871365466227</v>
      </c>
      <c r="H477" s="188">
        <v>3544.1966067383519</v>
      </c>
      <c r="I477" s="188">
        <v>2481.8170367855855</v>
      </c>
      <c r="J477" s="201">
        <v>0.96188849654588093</v>
      </c>
      <c r="K477" s="192">
        <v>0</v>
      </c>
      <c r="L477" s="188">
        <v>0</v>
      </c>
      <c r="M477" s="188">
        <v>5</v>
      </c>
      <c r="N477" s="188">
        <v>3</v>
      </c>
      <c r="O477" s="188">
        <v>5925.871365466227</v>
      </c>
      <c r="P477" s="188">
        <v>3544.1966067383519</v>
      </c>
      <c r="Q477" s="188">
        <v>2481.8170367855855</v>
      </c>
      <c r="R477" s="201">
        <v>0.96188849654588093</v>
      </c>
    </row>
    <row r="478" spans="2:18" x14ac:dyDescent="0.2">
      <c r="B478" s="195">
        <v>475</v>
      </c>
      <c r="C478" s="192">
        <v>0</v>
      </c>
      <c r="D478" s="188">
        <v>0</v>
      </c>
      <c r="E478" s="188">
        <v>2</v>
      </c>
      <c r="F478" s="188">
        <v>0</v>
      </c>
      <c r="G478" s="188">
        <v>3566.8436771332772</v>
      </c>
      <c r="H478" s="188">
        <v>2879.4534917048945</v>
      </c>
      <c r="I478" s="188">
        <v>10699.095275513762</v>
      </c>
      <c r="J478" s="201">
        <v>0.92483109145830289</v>
      </c>
      <c r="K478" s="192">
        <v>0</v>
      </c>
      <c r="L478" s="188">
        <v>0</v>
      </c>
      <c r="M478" s="188">
        <v>2</v>
      </c>
      <c r="N478" s="188">
        <v>0</v>
      </c>
      <c r="O478" s="188">
        <v>3566.8436771332772</v>
      </c>
      <c r="P478" s="188">
        <v>2879.4534917048945</v>
      </c>
      <c r="Q478" s="188">
        <v>10699.095275513762</v>
      </c>
      <c r="R478" s="201">
        <v>0.92483109145830289</v>
      </c>
    </row>
    <row r="479" spans="2:18" x14ac:dyDescent="0.2">
      <c r="B479" s="195">
        <v>476</v>
      </c>
      <c r="C479" s="192">
        <v>0</v>
      </c>
      <c r="D479" s="188">
        <v>0</v>
      </c>
      <c r="E479" s="188">
        <v>4</v>
      </c>
      <c r="F479" s="188">
        <v>0</v>
      </c>
      <c r="G479" s="188">
        <v>3555.1130925384232</v>
      </c>
      <c r="H479" s="188">
        <v>4296.1694420816075</v>
      </c>
      <c r="I479" s="188">
        <v>7695.3926319866068</v>
      </c>
      <c r="J479" s="201">
        <v>0.93089742642200135</v>
      </c>
      <c r="K479" s="192">
        <v>0</v>
      </c>
      <c r="L479" s="188">
        <v>0</v>
      </c>
      <c r="M479" s="188">
        <v>4</v>
      </c>
      <c r="N479" s="188">
        <v>0</v>
      </c>
      <c r="O479" s="188">
        <v>3555.1130925384232</v>
      </c>
      <c r="P479" s="188">
        <v>4296.1694420816075</v>
      </c>
      <c r="Q479" s="188">
        <v>7695.3926319866068</v>
      </c>
      <c r="R479" s="201">
        <v>0.93089742642200135</v>
      </c>
    </row>
    <row r="480" spans="2:18" x14ac:dyDescent="0.2">
      <c r="B480" s="195">
        <v>477</v>
      </c>
      <c r="C480" s="192">
        <v>1</v>
      </c>
      <c r="D480" s="188">
        <v>0</v>
      </c>
      <c r="E480" s="188">
        <v>1</v>
      </c>
      <c r="F480" s="188">
        <v>2</v>
      </c>
      <c r="G480" s="188">
        <v>8821.2347391161929</v>
      </c>
      <c r="H480" s="188">
        <v>6296.620605343599</v>
      </c>
      <c r="I480" s="188">
        <v>4599.9421918229164</v>
      </c>
      <c r="J480" s="201">
        <v>0.95577543117019159</v>
      </c>
      <c r="K480" s="192">
        <v>1</v>
      </c>
      <c r="L480" s="188">
        <v>0</v>
      </c>
      <c r="M480" s="188">
        <v>1</v>
      </c>
      <c r="N480" s="188">
        <v>2</v>
      </c>
      <c r="O480" s="188">
        <v>8821.2347391161929</v>
      </c>
      <c r="P480" s="188">
        <v>6296.620605343599</v>
      </c>
      <c r="Q480" s="188">
        <v>4599.9421918229164</v>
      </c>
      <c r="R480" s="201">
        <v>0.95577543117019159</v>
      </c>
    </row>
    <row r="481" spans="2:18" x14ac:dyDescent="0.2">
      <c r="B481" s="195">
        <v>478</v>
      </c>
      <c r="C481" s="192">
        <v>0</v>
      </c>
      <c r="D481" s="188">
        <v>0</v>
      </c>
      <c r="E481" s="188">
        <v>1</v>
      </c>
      <c r="F481" s="188">
        <v>2</v>
      </c>
      <c r="G481" s="188">
        <v>4241.5371949969012</v>
      </c>
      <c r="H481" s="188">
        <v>3408.5581342501778</v>
      </c>
      <c r="I481" s="188">
        <v>1809.5937036449384</v>
      </c>
      <c r="J481" s="201">
        <v>0.87471110885840642</v>
      </c>
      <c r="K481" s="192">
        <v>0</v>
      </c>
      <c r="L481" s="188">
        <v>0</v>
      </c>
      <c r="M481" s="188">
        <v>1</v>
      </c>
      <c r="N481" s="188">
        <v>2</v>
      </c>
      <c r="O481" s="188">
        <v>4241.5371949969012</v>
      </c>
      <c r="P481" s="188">
        <v>3408.5581342501778</v>
      </c>
      <c r="Q481" s="188">
        <v>1809.5937036449384</v>
      </c>
      <c r="R481" s="201">
        <v>0.87471110885840642</v>
      </c>
    </row>
    <row r="482" spans="2:18" x14ac:dyDescent="0.2">
      <c r="B482" s="195">
        <v>479</v>
      </c>
      <c r="C482" s="192">
        <v>0</v>
      </c>
      <c r="D482" s="188">
        <v>0</v>
      </c>
      <c r="E482" s="188">
        <v>3</v>
      </c>
      <c r="F482" s="188">
        <v>0</v>
      </c>
      <c r="G482" s="188">
        <v>4272.2435447512944</v>
      </c>
      <c r="H482" s="188">
        <v>2736.0001535961005</v>
      </c>
      <c r="I482" s="188">
        <v>8696.6268005284983</v>
      </c>
      <c r="J482" s="201">
        <v>0.816192982155313</v>
      </c>
      <c r="K482" s="192">
        <v>0</v>
      </c>
      <c r="L482" s="188">
        <v>0</v>
      </c>
      <c r="M482" s="188">
        <v>3</v>
      </c>
      <c r="N482" s="188">
        <v>0</v>
      </c>
      <c r="O482" s="188">
        <v>4272.2435447512944</v>
      </c>
      <c r="P482" s="188">
        <v>2736.0001535961005</v>
      </c>
      <c r="Q482" s="188">
        <v>8696.6268005284983</v>
      </c>
      <c r="R482" s="201">
        <v>0.816192982155313</v>
      </c>
    </row>
    <row r="483" spans="2:18" x14ac:dyDescent="0.2">
      <c r="B483" s="195">
        <v>480</v>
      </c>
      <c r="C483" s="192">
        <v>0</v>
      </c>
      <c r="D483" s="188">
        <v>0</v>
      </c>
      <c r="E483" s="188">
        <v>1</v>
      </c>
      <c r="F483" s="188">
        <v>1</v>
      </c>
      <c r="G483" s="188">
        <v>6694.2716839377144</v>
      </c>
      <c r="H483" s="188">
        <v>3596.778865286055</v>
      </c>
      <c r="I483" s="188">
        <v>6670.2523126750675</v>
      </c>
      <c r="J483" s="201">
        <v>0.72362716539413185</v>
      </c>
      <c r="K483" s="192">
        <v>0</v>
      </c>
      <c r="L483" s="188">
        <v>0</v>
      </c>
      <c r="M483" s="188">
        <v>1</v>
      </c>
      <c r="N483" s="188">
        <v>1</v>
      </c>
      <c r="O483" s="188">
        <v>6694.2716839377144</v>
      </c>
      <c r="P483" s="188">
        <v>3596.778865286055</v>
      </c>
      <c r="Q483" s="188">
        <v>6670.2523126750675</v>
      </c>
      <c r="R483" s="201">
        <v>0.72362716539413185</v>
      </c>
    </row>
    <row r="484" spans="2:18" x14ac:dyDescent="0.2">
      <c r="B484" s="195">
        <v>481</v>
      </c>
      <c r="C484" s="192">
        <v>0</v>
      </c>
      <c r="D484" s="188">
        <v>0</v>
      </c>
      <c r="E484" s="188">
        <v>4</v>
      </c>
      <c r="F484" s="188">
        <v>3</v>
      </c>
      <c r="G484" s="188">
        <v>5038.2406577028687</v>
      </c>
      <c r="H484" s="188">
        <v>3857.0163689552555</v>
      </c>
      <c r="I484" s="188">
        <v>2006.1942518118858</v>
      </c>
      <c r="J484" s="201">
        <v>0.82529166001095255</v>
      </c>
      <c r="K484" s="192">
        <v>0</v>
      </c>
      <c r="L484" s="188">
        <v>0</v>
      </c>
      <c r="M484" s="188">
        <v>4</v>
      </c>
      <c r="N484" s="188">
        <v>3</v>
      </c>
      <c r="O484" s="188">
        <v>5038.2406577028687</v>
      </c>
      <c r="P484" s="188">
        <v>3857.0163689552555</v>
      </c>
      <c r="Q484" s="188">
        <v>2006.1942518118858</v>
      </c>
      <c r="R484" s="201">
        <v>0.82529166001095255</v>
      </c>
    </row>
    <row r="485" spans="2:18" x14ac:dyDescent="0.2">
      <c r="B485" s="195">
        <v>482</v>
      </c>
      <c r="C485" s="192">
        <v>0</v>
      </c>
      <c r="D485" s="188">
        <v>0</v>
      </c>
      <c r="E485" s="188">
        <v>0</v>
      </c>
      <c r="F485" s="188">
        <v>0</v>
      </c>
      <c r="G485" s="188">
        <v>3704.5293406751016</v>
      </c>
      <c r="H485" s="188">
        <v>6107.9900126222019</v>
      </c>
      <c r="I485" s="188">
        <v>11123.056118951577</v>
      </c>
      <c r="J485" s="201">
        <v>0.95476317431061708</v>
      </c>
      <c r="K485" s="192">
        <v>0</v>
      </c>
      <c r="L485" s="188">
        <v>0</v>
      </c>
      <c r="M485" s="188">
        <v>0</v>
      </c>
      <c r="N485" s="188">
        <v>0</v>
      </c>
      <c r="O485" s="188">
        <v>3704.5293406751016</v>
      </c>
      <c r="P485" s="188">
        <v>6107.9900126222019</v>
      </c>
      <c r="Q485" s="188">
        <v>11123.056118951577</v>
      </c>
      <c r="R485" s="201">
        <v>0.95476317431061708</v>
      </c>
    </row>
    <row r="486" spans="2:18" x14ac:dyDescent="0.2">
      <c r="B486" s="195">
        <v>483</v>
      </c>
      <c r="C486" s="192">
        <v>0</v>
      </c>
      <c r="D486" s="188">
        <v>0</v>
      </c>
      <c r="E486" s="188">
        <v>3</v>
      </c>
      <c r="F486" s="188">
        <v>0</v>
      </c>
      <c r="G486" s="188">
        <v>7827.694373332125</v>
      </c>
      <c r="H486" s="188">
        <v>6403.243799869887</v>
      </c>
      <c r="I486" s="188">
        <v>11834.078478120378</v>
      </c>
      <c r="J486" s="201">
        <v>0.98217493779942733</v>
      </c>
      <c r="K486" s="192">
        <v>0</v>
      </c>
      <c r="L486" s="188">
        <v>0</v>
      </c>
      <c r="M486" s="188">
        <v>3</v>
      </c>
      <c r="N486" s="188">
        <v>0</v>
      </c>
      <c r="O486" s="188">
        <v>7827.694373332125</v>
      </c>
      <c r="P486" s="188">
        <v>6403.243799869887</v>
      </c>
      <c r="Q486" s="188">
        <v>11834.078478120378</v>
      </c>
      <c r="R486" s="201">
        <v>0.98217493779942733</v>
      </c>
    </row>
    <row r="487" spans="2:18" x14ac:dyDescent="0.2">
      <c r="B487" s="195">
        <v>484</v>
      </c>
      <c r="C487" s="192">
        <v>0</v>
      </c>
      <c r="D487" s="188">
        <v>0</v>
      </c>
      <c r="E487" s="188">
        <v>1</v>
      </c>
      <c r="F487" s="188">
        <v>1</v>
      </c>
      <c r="G487" s="188">
        <v>6435.7965537296923</v>
      </c>
      <c r="H487" s="188">
        <v>6914.1530503664635</v>
      </c>
      <c r="I487" s="188">
        <v>1506.8355755716364</v>
      </c>
      <c r="J487" s="201">
        <v>0.96480755802411511</v>
      </c>
      <c r="K487" s="192">
        <v>0</v>
      </c>
      <c r="L487" s="188">
        <v>0</v>
      </c>
      <c r="M487" s="188">
        <v>1</v>
      </c>
      <c r="N487" s="188">
        <v>1</v>
      </c>
      <c r="O487" s="188">
        <v>6435.7965537296923</v>
      </c>
      <c r="P487" s="188">
        <v>6914.1530503664635</v>
      </c>
      <c r="Q487" s="188">
        <v>1506.8355755716364</v>
      </c>
      <c r="R487" s="201">
        <v>0.96480755802411511</v>
      </c>
    </row>
    <row r="488" spans="2:18" x14ac:dyDescent="0.2">
      <c r="B488" s="195">
        <v>485</v>
      </c>
      <c r="C488" s="192">
        <v>0</v>
      </c>
      <c r="D488" s="188">
        <v>0</v>
      </c>
      <c r="E488" s="188">
        <v>3</v>
      </c>
      <c r="F488" s="188">
        <v>0</v>
      </c>
      <c r="G488" s="188">
        <v>5763.526554951246</v>
      </c>
      <c r="H488" s="188">
        <v>6182.2469822120001</v>
      </c>
      <c r="I488" s="188">
        <v>7315.1146321977631</v>
      </c>
      <c r="J488" s="201">
        <v>0.9446597999094799</v>
      </c>
      <c r="K488" s="192">
        <v>0</v>
      </c>
      <c r="L488" s="188">
        <v>0</v>
      </c>
      <c r="M488" s="188">
        <v>3</v>
      </c>
      <c r="N488" s="188">
        <v>0</v>
      </c>
      <c r="O488" s="188">
        <v>5763.526554951246</v>
      </c>
      <c r="P488" s="188">
        <v>6182.2469822120001</v>
      </c>
      <c r="Q488" s="188">
        <v>7315.1146321977631</v>
      </c>
      <c r="R488" s="201">
        <v>0.9446597999094799</v>
      </c>
    </row>
    <row r="489" spans="2:18" x14ac:dyDescent="0.2">
      <c r="B489" s="195">
        <v>486</v>
      </c>
      <c r="C489" s="192">
        <v>0</v>
      </c>
      <c r="D489" s="188">
        <v>0</v>
      </c>
      <c r="E489" s="188">
        <v>1</v>
      </c>
      <c r="F489" s="188">
        <v>2</v>
      </c>
      <c r="G489" s="188">
        <v>6843.0706288462161</v>
      </c>
      <c r="H489" s="188">
        <v>4293.9001542984897</v>
      </c>
      <c r="I489" s="188">
        <v>5187.2289157566192</v>
      </c>
      <c r="J489" s="201">
        <v>0.82322124863709711</v>
      </c>
      <c r="K489" s="192">
        <v>0</v>
      </c>
      <c r="L489" s="188">
        <v>0</v>
      </c>
      <c r="M489" s="188">
        <v>1</v>
      </c>
      <c r="N489" s="188">
        <v>2</v>
      </c>
      <c r="O489" s="188">
        <v>6843.0706288462161</v>
      </c>
      <c r="P489" s="188">
        <v>4293.9001542984897</v>
      </c>
      <c r="Q489" s="188">
        <v>5187.2289157566192</v>
      </c>
      <c r="R489" s="201">
        <v>0.82322124863709711</v>
      </c>
    </row>
    <row r="490" spans="2:18" x14ac:dyDescent="0.2">
      <c r="B490" s="195">
        <v>487</v>
      </c>
      <c r="C490" s="192">
        <v>0</v>
      </c>
      <c r="D490" s="188">
        <v>0</v>
      </c>
      <c r="E490" s="188">
        <v>5</v>
      </c>
      <c r="F490" s="188">
        <v>2</v>
      </c>
      <c r="G490" s="188">
        <v>4728.5615142365568</v>
      </c>
      <c r="H490" s="188">
        <v>6446.1913386004644</v>
      </c>
      <c r="I490" s="188">
        <v>10491.906987502083</v>
      </c>
      <c r="J490" s="201">
        <v>0.72459159804448092</v>
      </c>
      <c r="K490" s="192">
        <v>0</v>
      </c>
      <c r="L490" s="188">
        <v>0</v>
      </c>
      <c r="M490" s="188">
        <v>5</v>
      </c>
      <c r="N490" s="188">
        <v>2</v>
      </c>
      <c r="O490" s="188">
        <v>4728.5615142365568</v>
      </c>
      <c r="P490" s="188">
        <v>6446.1913386004644</v>
      </c>
      <c r="Q490" s="188">
        <v>10491.906987502083</v>
      </c>
      <c r="R490" s="201">
        <v>0.72459159804448092</v>
      </c>
    </row>
    <row r="491" spans="2:18" x14ac:dyDescent="0.2">
      <c r="B491" s="195">
        <v>488</v>
      </c>
      <c r="C491" s="192">
        <v>0</v>
      </c>
      <c r="D491" s="188">
        <v>0</v>
      </c>
      <c r="E491" s="188">
        <v>1</v>
      </c>
      <c r="F491" s="188">
        <v>0</v>
      </c>
      <c r="G491" s="188">
        <v>5689.6936712913748</v>
      </c>
      <c r="H491" s="188">
        <v>3181.1677532375325</v>
      </c>
      <c r="I491" s="188">
        <v>12003.408288661696</v>
      </c>
      <c r="J491" s="201">
        <v>0.84429531352747023</v>
      </c>
      <c r="K491" s="192">
        <v>0</v>
      </c>
      <c r="L491" s="188">
        <v>0</v>
      </c>
      <c r="M491" s="188">
        <v>1</v>
      </c>
      <c r="N491" s="188">
        <v>0</v>
      </c>
      <c r="O491" s="188">
        <v>5689.6936712913748</v>
      </c>
      <c r="P491" s="188">
        <v>3181.1677532375325</v>
      </c>
      <c r="Q491" s="188">
        <v>12003.408288661696</v>
      </c>
      <c r="R491" s="201">
        <v>0.84429531352747023</v>
      </c>
    </row>
    <row r="492" spans="2:18" x14ac:dyDescent="0.2">
      <c r="B492" s="195">
        <v>489</v>
      </c>
      <c r="C492" s="192">
        <v>0</v>
      </c>
      <c r="D492" s="188">
        <v>0</v>
      </c>
      <c r="E492" s="188">
        <v>2</v>
      </c>
      <c r="F492" s="188">
        <v>3</v>
      </c>
      <c r="G492" s="188">
        <v>5741.7143937163273</v>
      </c>
      <c r="H492" s="188">
        <v>4692.2416139905718</v>
      </c>
      <c r="I492" s="188">
        <v>6964.8545454906889</v>
      </c>
      <c r="J492" s="201">
        <v>0.78439572588372553</v>
      </c>
      <c r="K492" s="192">
        <v>0</v>
      </c>
      <c r="L492" s="188">
        <v>0</v>
      </c>
      <c r="M492" s="188">
        <v>2</v>
      </c>
      <c r="N492" s="188">
        <v>3</v>
      </c>
      <c r="O492" s="188">
        <v>5741.7143937163273</v>
      </c>
      <c r="P492" s="188">
        <v>4692.2416139905718</v>
      </c>
      <c r="Q492" s="188">
        <v>6964.8545454906889</v>
      </c>
      <c r="R492" s="201">
        <v>0.78439572588372553</v>
      </c>
    </row>
    <row r="493" spans="2:18" x14ac:dyDescent="0.2">
      <c r="B493" s="195">
        <v>490</v>
      </c>
      <c r="C493" s="192">
        <v>0</v>
      </c>
      <c r="D493" s="188">
        <v>0</v>
      </c>
      <c r="E493" s="188">
        <v>0</v>
      </c>
      <c r="F493" s="188">
        <v>1</v>
      </c>
      <c r="G493" s="188">
        <v>6986.9176364624473</v>
      </c>
      <c r="H493" s="188">
        <v>3074.6681132430517</v>
      </c>
      <c r="I493" s="188">
        <v>10096.699678463861</v>
      </c>
      <c r="J493" s="201">
        <v>0.92386518101520032</v>
      </c>
      <c r="K493" s="192">
        <v>0</v>
      </c>
      <c r="L493" s="188">
        <v>0</v>
      </c>
      <c r="M493" s="188">
        <v>0</v>
      </c>
      <c r="N493" s="188">
        <v>1</v>
      </c>
      <c r="O493" s="188">
        <v>6986.9176364624473</v>
      </c>
      <c r="P493" s="188">
        <v>3074.6681132430517</v>
      </c>
      <c r="Q493" s="188">
        <v>10096.699678463861</v>
      </c>
      <c r="R493" s="201">
        <v>0.92386518101520032</v>
      </c>
    </row>
    <row r="494" spans="2:18" x14ac:dyDescent="0.2">
      <c r="B494" s="195">
        <v>491</v>
      </c>
      <c r="C494" s="192">
        <v>0</v>
      </c>
      <c r="D494" s="188">
        <v>0</v>
      </c>
      <c r="E494" s="188">
        <v>1</v>
      </c>
      <c r="F494" s="188">
        <v>1</v>
      </c>
      <c r="G494" s="188">
        <v>2511.112490942442</v>
      </c>
      <c r="H494" s="188">
        <v>3475.1679980533813</v>
      </c>
      <c r="I494" s="188">
        <v>7368.4011526691156</v>
      </c>
      <c r="J494" s="201">
        <v>0.94173805849225256</v>
      </c>
      <c r="K494" s="192">
        <v>0</v>
      </c>
      <c r="L494" s="188">
        <v>0</v>
      </c>
      <c r="M494" s="188">
        <v>1</v>
      </c>
      <c r="N494" s="188">
        <v>1</v>
      </c>
      <c r="O494" s="188">
        <v>2511.112490942442</v>
      </c>
      <c r="P494" s="188">
        <v>3475.1679980533813</v>
      </c>
      <c r="Q494" s="188">
        <v>7368.4011526691156</v>
      </c>
      <c r="R494" s="201">
        <v>0.94173805849225256</v>
      </c>
    </row>
    <row r="495" spans="2:18" x14ac:dyDescent="0.2">
      <c r="B495" s="195">
        <v>492</v>
      </c>
      <c r="C495" s="192">
        <v>0</v>
      </c>
      <c r="D495" s="188">
        <v>0</v>
      </c>
      <c r="E495" s="188">
        <v>1</v>
      </c>
      <c r="F495" s="188">
        <v>0</v>
      </c>
      <c r="G495" s="188">
        <v>4731.2673616170632</v>
      </c>
      <c r="H495" s="188">
        <v>7801.4109211280511</v>
      </c>
      <c r="I495" s="188">
        <v>9311.5195233184513</v>
      </c>
      <c r="J495" s="201">
        <v>0.99295544358128651</v>
      </c>
      <c r="K495" s="192">
        <v>0</v>
      </c>
      <c r="L495" s="188">
        <v>0</v>
      </c>
      <c r="M495" s="188">
        <v>1</v>
      </c>
      <c r="N495" s="188">
        <v>0</v>
      </c>
      <c r="O495" s="188">
        <v>4731.2673616170632</v>
      </c>
      <c r="P495" s="188">
        <v>7801.4109211280511</v>
      </c>
      <c r="Q495" s="188">
        <v>9311.5195233184513</v>
      </c>
      <c r="R495" s="201">
        <v>0.99295544358128651</v>
      </c>
    </row>
    <row r="496" spans="2:18" x14ac:dyDescent="0.2">
      <c r="B496" s="195">
        <v>493</v>
      </c>
      <c r="C496" s="192">
        <v>0</v>
      </c>
      <c r="D496" s="188">
        <v>0</v>
      </c>
      <c r="E496" s="188">
        <v>1</v>
      </c>
      <c r="F496" s="188">
        <v>2</v>
      </c>
      <c r="G496" s="188">
        <v>4073.6647948869736</v>
      </c>
      <c r="H496" s="188">
        <v>3013.9246049529038</v>
      </c>
      <c r="I496" s="188">
        <v>10614.333506180856</v>
      </c>
      <c r="J496" s="201">
        <v>0.92906206113312451</v>
      </c>
      <c r="K496" s="192">
        <v>0</v>
      </c>
      <c r="L496" s="188">
        <v>0</v>
      </c>
      <c r="M496" s="188">
        <v>1</v>
      </c>
      <c r="N496" s="188">
        <v>2</v>
      </c>
      <c r="O496" s="188">
        <v>4073.6647948869736</v>
      </c>
      <c r="P496" s="188">
        <v>3013.9246049529038</v>
      </c>
      <c r="Q496" s="188">
        <v>10614.333506180856</v>
      </c>
      <c r="R496" s="201">
        <v>0.92906206113312451</v>
      </c>
    </row>
    <row r="497" spans="2:18" x14ac:dyDescent="0.2">
      <c r="B497" s="195">
        <v>494</v>
      </c>
      <c r="C497" s="192">
        <v>0</v>
      </c>
      <c r="D497" s="188">
        <v>0</v>
      </c>
      <c r="E497" s="188">
        <v>1</v>
      </c>
      <c r="F497" s="188">
        <v>3</v>
      </c>
      <c r="G497" s="188">
        <v>3182.5264577486605</v>
      </c>
      <c r="H497" s="188">
        <v>4170.4107945780779</v>
      </c>
      <c r="I497" s="188">
        <v>8081.6503206397429</v>
      </c>
      <c r="J497" s="201">
        <v>0.89574079799391837</v>
      </c>
      <c r="K497" s="192">
        <v>0</v>
      </c>
      <c r="L497" s="188">
        <v>0</v>
      </c>
      <c r="M497" s="188">
        <v>1</v>
      </c>
      <c r="N497" s="188">
        <v>3</v>
      </c>
      <c r="O497" s="188">
        <v>3182.5264577486605</v>
      </c>
      <c r="P497" s="188">
        <v>4170.4107945780779</v>
      </c>
      <c r="Q497" s="188">
        <v>8081.6503206397429</v>
      </c>
      <c r="R497" s="201">
        <v>0.89574079799391837</v>
      </c>
    </row>
    <row r="498" spans="2:18" x14ac:dyDescent="0.2">
      <c r="B498" s="195">
        <v>495</v>
      </c>
      <c r="C498" s="192">
        <v>0</v>
      </c>
      <c r="D498" s="188">
        <v>0</v>
      </c>
      <c r="E498" s="188">
        <v>3</v>
      </c>
      <c r="F498" s="188">
        <v>1</v>
      </c>
      <c r="G498" s="188">
        <v>5623.5439123892775</v>
      </c>
      <c r="H498" s="188">
        <v>1788.7730305581822</v>
      </c>
      <c r="I498" s="188">
        <v>2292.7511208191036</v>
      </c>
      <c r="J498" s="201">
        <v>0.92656054963725742</v>
      </c>
      <c r="K498" s="192">
        <v>0</v>
      </c>
      <c r="L498" s="188">
        <v>0</v>
      </c>
      <c r="M498" s="188">
        <v>3</v>
      </c>
      <c r="N498" s="188">
        <v>1</v>
      </c>
      <c r="O498" s="188">
        <v>5623.5439123892775</v>
      </c>
      <c r="P498" s="188">
        <v>1788.7730305581822</v>
      </c>
      <c r="Q498" s="188">
        <v>2292.7511208191036</v>
      </c>
      <c r="R498" s="201">
        <v>0.92656054963725742</v>
      </c>
    </row>
    <row r="499" spans="2:18" x14ac:dyDescent="0.2">
      <c r="B499" s="195">
        <v>496</v>
      </c>
      <c r="C499" s="192">
        <v>0</v>
      </c>
      <c r="D499" s="188">
        <v>0</v>
      </c>
      <c r="E499" s="188">
        <v>0</v>
      </c>
      <c r="F499" s="188">
        <v>1</v>
      </c>
      <c r="G499" s="188">
        <v>5905.0726685843347</v>
      </c>
      <c r="H499" s="188">
        <v>3666.301868552182</v>
      </c>
      <c r="I499" s="188">
        <v>6581.7995331222455</v>
      </c>
      <c r="J499" s="201">
        <v>0.90773700916471756</v>
      </c>
      <c r="K499" s="192">
        <v>0</v>
      </c>
      <c r="L499" s="188">
        <v>0</v>
      </c>
      <c r="M499" s="188">
        <v>0</v>
      </c>
      <c r="N499" s="188">
        <v>1</v>
      </c>
      <c r="O499" s="188">
        <v>5905.0726685843347</v>
      </c>
      <c r="P499" s="188">
        <v>3666.301868552182</v>
      </c>
      <c r="Q499" s="188">
        <v>6581.7995331222455</v>
      </c>
      <c r="R499" s="201">
        <v>0.90773700916471756</v>
      </c>
    </row>
    <row r="500" spans="2:18" x14ac:dyDescent="0.2">
      <c r="B500" s="195">
        <v>497</v>
      </c>
      <c r="C500" s="192">
        <v>0</v>
      </c>
      <c r="D500" s="188">
        <v>0</v>
      </c>
      <c r="E500" s="188">
        <v>5</v>
      </c>
      <c r="F500" s="188">
        <v>0</v>
      </c>
      <c r="G500" s="188">
        <v>3481.1465044882616</v>
      </c>
      <c r="H500" s="188">
        <v>4557.0319369183562</v>
      </c>
      <c r="I500" s="188">
        <v>9932.8981313810527</v>
      </c>
      <c r="J500" s="201">
        <v>0.91653454078978713</v>
      </c>
      <c r="K500" s="192">
        <v>0</v>
      </c>
      <c r="L500" s="188">
        <v>0</v>
      </c>
      <c r="M500" s="188">
        <v>5</v>
      </c>
      <c r="N500" s="188">
        <v>0</v>
      </c>
      <c r="O500" s="188">
        <v>3481.1465044882616</v>
      </c>
      <c r="P500" s="188">
        <v>4557.0319369183562</v>
      </c>
      <c r="Q500" s="188">
        <v>9932.8981313810527</v>
      </c>
      <c r="R500" s="201">
        <v>0.91653454078978713</v>
      </c>
    </row>
    <row r="501" spans="2:18" x14ac:dyDescent="0.2">
      <c r="B501" s="195">
        <v>498</v>
      </c>
      <c r="C501" s="192">
        <v>0</v>
      </c>
      <c r="D501" s="188">
        <v>0</v>
      </c>
      <c r="E501" s="188">
        <v>1</v>
      </c>
      <c r="F501" s="188">
        <v>0</v>
      </c>
      <c r="G501" s="188">
        <v>3896.6479895070997</v>
      </c>
      <c r="H501" s="188">
        <v>1868.283947568571</v>
      </c>
      <c r="I501" s="188">
        <v>12429.616722161374</v>
      </c>
      <c r="J501" s="201">
        <v>0.96135078352876335</v>
      </c>
      <c r="K501" s="192">
        <v>0</v>
      </c>
      <c r="L501" s="188">
        <v>0</v>
      </c>
      <c r="M501" s="188">
        <v>1</v>
      </c>
      <c r="N501" s="188">
        <v>0</v>
      </c>
      <c r="O501" s="188">
        <v>3896.6479895070997</v>
      </c>
      <c r="P501" s="188">
        <v>1868.283947568571</v>
      </c>
      <c r="Q501" s="188">
        <v>12429.616722161374</v>
      </c>
      <c r="R501" s="201">
        <v>0.96135078352876335</v>
      </c>
    </row>
    <row r="502" spans="2:18" x14ac:dyDescent="0.2">
      <c r="B502" s="195">
        <v>499</v>
      </c>
      <c r="C502" s="192">
        <v>0</v>
      </c>
      <c r="D502" s="188">
        <v>0</v>
      </c>
      <c r="E502" s="188">
        <v>3</v>
      </c>
      <c r="F502" s="188">
        <v>2</v>
      </c>
      <c r="G502" s="188">
        <v>5091.9341163882682</v>
      </c>
      <c r="H502" s="188">
        <v>4121.4101319570282</v>
      </c>
      <c r="I502" s="188">
        <v>14130.251105701802</v>
      </c>
      <c r="J502" s="201">
        <v>0.89807734987531473</v>
      </c>
      <c r="K502" s="192">
        <v>0</v>
      </c>
      <c r="L502" s="188">
        <v>0</v>
      </c>
      <c r="M502" s="188">
        <v>3</v>
      </c>
      <c r="N502" s="188">
        <v>2</v>
      </c>
      <c r="O502" s="188">
        <v>5091.9341163882682</v>
      </c>
      <c r="P502" s="188">
        <v>4121.4101319570282</v>
      </c>
      <c r="Q502" s="188">
        <v>14130.251105701802</v>
      </c>
      <c r="R502" s="201">
        <v>0.89807734987531473</v>
      </c>
    </row>
    <row r="503" spans="2:18" x14ac:dyDescent="0.2">
      <c r="B503" s="195">
        <v>500</v>
      </c>
      <c r="C503" s="192">
        <v>0</v>
      </c>
      <c r="D503" s="188">
        <v>0</v>
      </c>
      <c r="E503" s="188">
        <v>0</v>
      </c>
      <c r="F503" s="188">
        <v>0</v>
      </c>
      <c r="G503" s="188">
        <v>6900.2904008775213</v>
      </c>
      <c r="H503" s="188">
        <v>2905.2810521834517</v>
      </c>
      <c r="I503" s="188">
        <v>13514.411608725612</v>
      </c>
      <c r="J503" s="201">
        <v>0.99422052006145067</v>
      </c>
      <c r="K503" s="192">
        <v>0</v>
      </c>
      <c r="L503" s="188">
        <v>0</v>
      </c>
      <c r="M503" s="188">
        <v>0</v>
      </c>
      <c r="N503" s="188">
        <v>0</v>
      </c>
      <c r="O503" s="188">
        <v>6900.2904008775213</v>
      </c>
      <c r="P503" s="188">
        <v>2905.2810521834517</v>
      </c>
      <c r="Q503" s="188">
        <v>13514.411608725612</v>
      </c>
      <c r="R503" s="201">
        <v>0.99422052006145067</v>
      </c>
    </row>
    <row r="504" spans="2:18" x14ac:dyDescent="0.2">
      <c r="B504" s="195">
        <v>501</v>
      </c>
      <c r="C504" s="192">
        <v>0</v>
      </c>
      <c r="D504" s="188">
        <v>0</v>
      </c>
      <c r="E504" s="188">
        <v>3</v>
      </c>
      <c r="F504" s="188">
        <v>1</v>
      </c>
      <c r="G504" s="188">
        <v>6044.4033223890056</v>
      </c>
      <c r="H504" s="188">
        <v>4551.0294488073796</v>
      </c>
      <c r="I504" s="188">
        <v>15546.364755073215</v>
      </c>
      <c r="J504" s="201">
        <v>0.98424386752173354</v>
      </c>
      <c r="K504" s="192">
        <v>0</v>
      </c>
      <c r="L504" s="188">
        <v>0</v>
      </c>
      <c r="M504" s="188">
        <v>3</v>
      </c>
      <c r="N504" s="188">
        <v>1</v>
      </c>
      <c r="O504" s="188">
        <v>6044.4033223890056</v>
      </c>
      <c r="P504" s="188">
        <v>4551.0294488073796</v>
      </c>
      <c r="Q504" s="188">
        <v>15546.364755073215</v>
      </c>
      <c r="R504" s="201">
        <v>0.98424386752173354</v>
      </c>
    </row>
    <row r="505" spans="2:18" x14ac:dyDescent="0.2">
      <c r="B505" s="195">
        <v>502</v>
      </c>
      <c r="C505" s="192">
        <v>0</v>
      </c>
      <c r="D505" s="188">
        <v>0</v>
      </c>
      <c r="E505" s="188">
        <v>0</v>
      </c>
      <c r="F505" s="188">
        <v>1</v>
      </c>
      <c r="G505" s="188">
        <v>4772.2134143009707</v>
      </c>
      <c r="H505" s="188">
        <v>5044.6086645869063</v>
      </c>
      <c r="I505" s="188">
        <v>3545.9564981350854</v>
      </c>
      <c r="J505" s="201">
        <v>0.98725100340244731</v>
      </c>
      <c r="K505" s="192">
        <v>0</v>
      </c>
      <c r="L505" s="188">
        <v>0</v>
      </c>
      <c r="M505" s="188">
        <v>0</v>
      </c>
      <c r="N505" s="188">
        <v>1</v>
      </c>
      <c r="O505" s="188">
        <v>4772.2134143009707</v>
      </c>
      <c r="P505" s="188">
        <v>5044.6086645869063</v>
      </c>
      <c r="Q505" s="188">
        <v>3545.9564981350854</v>
      </c>
      <c r="R505" s="201">
        <v>0.98725100340244731</v>
      </c>
    </row>
    <row r="506" spans="2:18" x14ac:dyDescent="0.2">
      <c r="B506" s="195">
        <v>503</v>
      </c>
      <c r="C506" s="192">
        <v>0</v>
      </c>
      <c r="D506" s="188">
        <v>0</v>
      </c>
      <c r="E506" s="188">
        <v>2</v>
      </c>
      <c r="F506" s="188">
        <v>1</v>
      </c>
      <c r="G506" s="188">
        <v>5814.2546316827384</v>
      </c>
      <c r="H506" s="188">
        <v>8087.3139372695923</v>
      </c>
      <c r="I506" s="188">
        <v>7647.1243885621343</v>
      </c>
      <c r="J506" s="201">
        <v>0.94538469426329108</v>
      </c>
      <c r="K506" s="192">
        <v>0</v>
      </c>
      <c r="L506" s="188">
        <v>0</v>
      </c>
      <c r="M506" s="188">
        <v>2</v>
      </c>
      <c r="N506" s="188">
        <v>1</v>
      </c>
      <c r="O506" s="188">
        <v>5814.2546316827384</v>
      </c>
      <c r="P506" s="188">
        <v>8087.3139372695923</v>
      </c>
      <c r="Q506" s="188">
        <v>7647.1243885621343</v>
      </c>
      <c r="R506" s="201">
        <v>0.94538469426329108</v>
      </c>
    </row>
    <row r="507" spans="2:18" x14ac:dyDescent="0.2">
      <c r="B507" s="195">
        <v>504</v>
      </c>
      <c r="C507" s="192">
        <v>0</v>
      </c>
      <c r="D507" s="188">
        <v>0</v>
      </c>
      <c r="E507" s="188">
        <v>4</v>
      </c>
      <c r="F507" s="188">
        <v>0</v>
      </c>
      <c r="G507" s="188">
        <v>5167.6049179967322</v>
      </c>
      <c r="H507" s="188">
        <v>2496.0235407078171</v>
      </c>
      <c r="I507" s="188">
        <v>10604.317137389075</v>
      </c>
      <c r="J507" s="201">
        <v>0.95749375538020853</v>
      </c>
      <c r="K507" s="192">
        <v>0</v>
      </c>
      <c r="L507" s="188">
        <v>0</v>
      </c>
      <c r="M507" s="188">
        <v>4</v>
      </c>
      <c r="N507" s="188">
        <v>0</v>
      </c>
      <c r="O507" s="188">
        <v>5167.6049179967322</v>
      </c>
      <c r="P507" s="188">
        <v>2496.0235407078171</v>
      </c>
      <c r="Q507" s="188">
        <v>10604.317137389075</v>
      </c>
      <c r="R507" s="201">
        <v>0.95749375538020853</v>
      </c>
    </row>
    <row r="508" spans="2:18" x14ac:dyDescent="0.2">
      <c r="B508" s="195">
        <v>505</v>
      </c>
      <c r="C508" s="192">
        <v>0</v>
      </c>
      <c r="D508" s="188">
        <v>0</v>
      </c>
      <c r="E508" s="188">
        <v>2</v>
      </c>
      <c r="F508" s="188">
        <v>1</v>
      </c>
      <c r="G508" s="188">
        <v>5890.775551135308</v>
      </c>
      <c r="H508" s="188">
        <v>1293.385361769368</v>
      </c>
      <c r="I508" s="188">
        <v>8058.0937646793946</v>
      </c>
      <c r="J508" s="201">
        <v>0.91738729367145122</v>
      </c>
      <c r="K508" s="192">
        <v>0</v>
      </c>
      <c r="L508" s="188">
        <v>0</v>
      </c>
      <c r="M508" s="188">
        <v>2</v>
      </c>
      <c r="N508" s="188">
        <v>1</v>
      </c>
      <c r="O508" s="188">
        <v>5890.775551135308</v>
      </c>
      <c r="P508" s="188">
        <v>1293.385361769368</v>
      </c>
      <c r="Q508" s="188">
        <v>8058.0937646793946</v>
      </c>
      <c r="R508" s="201">
        <v>0.91738729367145122</v>
      </c>
    </row>
    <row r="509" spans="2:18" x14ac:dyDescent="0.2">
      <c r="B509" s="195">
        <v>506</v>
      </c>
      <c r="C509" s="192">
        <v>0</v>
      </c>
      <c r="D509" s="188">
        <v>0</v>
      </c>
      <c r="E509" s="188">
        <v>0</v>
      </c>
      <c r="F509" s="188">
        <v>0</v>
      </c>
      <c r="G509" s="188">
        <v>6851.8868488417174</v>
      </c>
      <c r="H509" s="188">
        <v>1915.264777085998</v>
      </c>
      <c r="I509" s="188">
        <v>7597.1903668575369</v>
      </c>
      <c r="J509" s="201">
        <v>0.903291098693079</v>
      </c>
      <c r="K509" s="192">
        <v>0</v>
      </c>
      <c r="L509" s="188">
        <v>0</v>
      </c>
      <c r="M509" s="188">
        <v>0</v>
      </c>
      <c r="N509" s="188">
        <v>0</v>
      </c>
      <c r="O509" s="188">
        <v>6851.8868488417174</v>
      </c>
      <c r="P509" s="188">
        <v>1915.264777085998</v>
      </c>
      <c r="Q509" s="188">
        <v>7597.1903668575369</v>
      </c>
      <c r="R509" s="201">
        <v>0.903291098693079</v>
      </c>
    </row>
    <row r="510" spans="2:18" x14ac:dyDescent="0.2">
      <c r="B510" s="195">
        <v>507</v>
      </c>
      <c r="C510" s="192">
        <v>0</v>
      </c>
      <c r="D510" s="188">
        <v>0</v>
      </c>
      <c r="E510" s="188">
        <v>3</v>
      </c>
      <c r="F510" s="188">
        <v>2</v>
      </c>
      <c r="G510" s="188">
        <v>4838.3091617832415</v>
      </c>
      <c r="H510" s="188">
        <v>2698.758568588964</v>
      </c>
      <c r="I510" s="188">
        <v>3765.0736915692646</v>
      </c>
      <c r="J510" s="201">
        <v>0.92457690237527035</v>
      </c>
      <c r="K510" s="192">
        <v>0</v>
      </c>
      <c r="L510" s="188">
        <v>0</v>
      </c>
      <c r="M510" s="188">
        <v>3</v>
      </c>
      <c r="N510" s="188">
        <v>2</v>
      </c>
      <c r="O510" s="188">
        <v>4838.3091617832415</v>
      </c>
      <c r="P510" s="188">
        <v>2698.758568588964</v>
      </c>
      <c r="Q510" s="188">
        <v>3765.0736915692646</v>
      </c>
      <c r="R510" s="201">
        <v>0.92457690237527035</v>
      </c>
    </row>
    <row r="511" spans="2:18" x14ac:dyDescent="0.2">
      <c r="B511" s="195">
        <v>508</v>
      </c>
      <c r="C511" s="192">
        <v>0</v>
      </c>
      <c r="D511" s="188">
        <v>0</v>
      </c>
      <c r="E511" s="188">
        <v>4</v>
      </c>
      <c r="F511" s="188">
        <v>1</v>
      </c>
      <c r="G511" s="188">
        <v>4449.4697062961968</v>
      </c>
      <c r="H511" s="188">
        <v>5550.535798545221</v>
      </c>
      <c r="I511" s="188">
        <v>4436.5259301854148</v>
      </c>
      <c r="J511" s="201">
        <v>0.87247566890158834</v>
      </c>
      <c r="K511" s="192">
        <v>0</v>
      </c>
      <c r="L511" s="188">
        <v>0</v>
      </c>
      <c r="M511" s="188">
        <v>4</v>
      </c>
      <c r="N511" s="188">
        <v>1</v>
      </c>
      <c r="O511" s="188">
        <v>4449.4697062961968</v>
      </c>
      <c r="P511" s="188">
        <v>5550.535798545221</v>
      </c>
      <c r="Q511" s="188">
        <v>4436.5259301854148</v>
      </c>
      <c r="R511" s="201">
        <v>0.87247566890158834</v>
      </c>
    </row>
    <row r="512" spans="2:18" x14ac:dyDescent="0.2">
      <c r="B512" s="195">
        <v>509</v>
      </c>
      <c r="C512" s="192">
        <v>0</v>
      </c>
      <c r="D512" s="188">
        <v>0</v>
      </c>
      <c r="E512" s="188">
        <v>4</v>
      </c>
      <c r="F512" s="188">
        <v>1</v>
      </c>
      <c r="G512" s="188">
        <v>4148.5859479015326</v>
      </c>
      <c r="H512" s="188">
        <v>2256.9840886400325</v>
      </c>
      <c r="I512" s="188">
        <v>8869.4297192024424</v>
      </c>
      <c r="J512" s="201">
        <v>0.94754955400979102</v>
      </c>
      <c r="K512" s="192">
        <v>0</v>
      </c>
      <c r="L512" s="188">
        <v>0</v>
      </c>
      <c r="M512" s="188">
        <v>4</v>
      </c>
      <c r="N512" s="188">
        <v>1</v>
      </c>
      <c r="O512" s="188">
        <v>4148.5859479015326</v>
      </c>
      <c r="P512" s="188">
        <v>2256.9840886400325</v>
      </c>
      <c r="Q512" s="188">
        <v>8869.4297192024424</v>
      </c>
      <c r="R512" s="201">
        <v>0.94754955400979102</v>
      </c>
    </row>
    <row r="513" spans="2:18" x14ac:dyDescent="0.2">
      <c r="B513" s="195">
        <v>510</v>
      </c>
      <c r="C513" s="192">
        <v>0</v>
      </c>
      <c r="D513" s="188">
        <v>0</v>
      </c>
      <c r="E513" s="188">
        <v>2</v>
      </c>
      <c r="F513" s="188">
        <v>0</v>
      </c>
      <c r="G513" s="188">
        <v>7325.8370231254958</v>
      </c>
      <c r="H513" s="188">
        <v>6259.2678148165214</v>
      </c>
      <c r="I513" s="188">
        <v>2117.8238344853571</v>
      </c>
      <c r="J513" s="201">
        <v>0.94392288430588356</v>
      </c>
      <c r="K513" s="192">
        <v>0</v>
      </c>
      <c r="L513" s="188">
        <v>0</v>
      </c>
      <c r="M513" s="188">
        <v>2</v>
      </c>
      <c r="N513" s="188">
        <v>0</v>
      </c>
      <c r="O513" s="188">
        <v>7325.8370231254958</v>
      </c>
      <c r="P513" s="188">
        <v>6259.2678148165214</v>
      </c>
      <c r="Q513" s="188">
        <v>2117.8238344853571</v>
      </c>
      <c r="R513" s="201">
        <v>0.94392288430588356</v>
      </c>
    </row>
    <row r="514" spans="2:18" x14ac:dyDescent="0.2">
      <c r="B514" s="195">
        <v>511</v>
      </c>
      <c r="C514" s="192">
        <v>0</v>
      </c>
      <c r="D514" s="188">
        <v>0</v>
      </c>
      <c r="E514" s="188">
        <v>0</v>
      </c>
      <c r="F514" s="188">
        <v>1</v>
      </c>
      <c r="G514" s="188">
        <v>6540.8567872913627</v>
      </c>
      <c r="H514" s="188">
        <v>5671.1143209099046</v>
      </c>
      <c r="I514" s="188">
        <v>6090.2757540336634</v>
      </c>
      <c r="J514" s="201">
        <v>0.96233932076945705</v>
      </c>
      <c r="K514" s="192">
        <v>0</v>
      </c>
      <c r="L514" s="188">
        <v>0</v>
      </c>
      <c r="M514" s="188">
        <v>0</v>
      </c>
      <c r="N514" s="188">
        <v>1</v>
      </c>
      <c r="O514" s="188">
        <v>6540.8567872913627</v>
      </c>
      <c r="P514" s="188">
        <v>5671.1143209099046</v>
      </c>
      <c r="Q514" s="188">
        <v>6090.2757540336634</v>
      </c>
      <c r="R514" s="201">
        <v>0.96233932076945705</v>
      </c>
    </row>
    <row r="515" spans="2:18" x14ac:dyDescent="0.2">
      <c r="B515" s="195">
        <v>512</v>
      </c>
      <c r="C515" s="192">
        <v>0</v>
      </c>
      <c r="D515" s="188">
        <v>0</v>
      </c>
      <c r="E515" s="188">
        <v>2</v>
      </c>
      <c r="F515" s="188">
        <v>0</v>
      </c>
      <c r="G515" s="188">
        <v>6984.1678332647807</v>
      </c>
      <c r="H515" s="188">
        <v>4259.9138194511215</v>
      </c>
      <c r="I515" s="188">
        <v>7089.0182059707968</v>
      </c>
      <c r="J515" s="201">
        <v>0.87400102776800936</v>
      </c>
      <c r="K515" s="192">
        <v>0</v>
      </c>
      <c r="L515" s="188">
        <v>0</v>
      </c>
      <c r="M515" s="188">
        <v>2</v>
      </c>
      <c r="N515" s="188">
        <v>0</v>
      </c>
      <c r="O515" s="188">
        <v>6984.1678332647807</v>
      </c>
      <c r="P515" s="188">
        <v>4259.9138194511215</v>
      </c>
      <c r="Q515" s="188">
        <v>7089.0182059707968</v>
      </c>
      <c r="R515" s="201">
        <v>0.87400102776800936</v>
      </c>
    </row>
    <row r="516" spans="2:18" x14ac:dyDescent="0.2">
      <c r="B516" s="195">
        <v>513</v>
      </c>
      <c r="C516" s="192">
        <v>0</v>
      </c>
      <c r="D516" s="188">
        <v>0</v>
      </c>
      <c r="E516" s="188">
        <v>3</v>
      </c>
      <c r="F516" s="188">
        <v>2</v>
      </c>
      <c r="G516" s="188">
        <v>8268.4457576984059</v>
      </c>
      <c r="H516" s="188">
        <v>2918.6916142836253</v>
      </c>
      <c r="I516" s="188">
        <v>1955.9346649949166</v>
      </c>
      <c r="J516" s="201">
        <v>0.86436159429698256</v>
      </c>
      <c r="K516" s="192">
        <v>0</v>
      </c>
      <c r="L516" s="188">
        <v>0</v>
      </c>
      <c r="M516" s="188">
        <v>3</v>
      </c>
      <c r="N516" s="188">
        <v>2</v>
      </c>
      <c r="O516" s="188">
        <v>8268.4457576984059</v>
      </c>
      <c r="P516" s="188">
        <v>2918.6916142836253</v>
      </c>
      <c r="Q516" s="188">
        <v>1955.9346649949166</v>
      </c>
      <c r="R516" s="201">
        <v>0.86436159429698256</v>
      </c>
    </row>
    <row r="517" spans="2:18" x14ac:dyDescent="0.2">
      <c r="B517" s="195">
        <v>514</v>
      </c>
      <c r="C517" s="192">
        <v>0</v>
      </c>
      <c r="D517" s="188">
        <v>0</v>
      </c>
      <c r="E517" s="188">
        <v>2</v>
      </c>
      <c r="F517" s="188">
        <v>1</v>
      </c>
      <c r="G517" s="188">
        <v>5795.7481908862082</v>
      </c>
      <c r="H517" s="188">
        <v>3638.7427031578577</v>
      </c>
      <c r="I517" s="188">
        <v>10684.253598629994</v>
      </c>
      <c r="J517" s="201">
        <v>0.98815411397587405</v>
      </c>
      <c r="K517" s="192">
        <v>0</v>
      </c>
      <c r="L517" s="188">
        <v>0</v>
      </c>
      <c r="M517" s="188">
        <v>2</v>
      </c>
      <c r="N517" s="188">
        <v>1</v>
      </c>
      <c r="O517" s="188">
        <v>5795.7481908862082</v>
      </c>
      <c r="P517" s="188">
        <v>3638.7427031578577</v>
      </c>
      <c r="Q517" s="188">
        <v>10684.253598629994</v>
      </c>
      <c r="R517" s="201">
        <v>0.98815411397587405</v>
      </c>
    </row>
    <row r="518" spans="2:18" x14ac:dyDescent="0.2">
      <c r="B518" s="195">
        <v>515</v>
      </c>
      <c r="C518" s="192">
        <v>0</v>
      </c>
      <c r="D518" s="188">
        <v>0</v>
      </c>
      <c r="E518" s="188">
        <v>5</v>
      </c>
      <c r="F518" s="188">
        <v>1</v>
      </c>
      <c r="G518" s="188">
        <v>4304.8254667005804</v>
      </c>
      <c r="H518" s="188">
        <v>1776.0047266285389</v>
      </c>
      <c r="I518" s="188">
        <v>8958.3632681138497</v>
      </c>
      <c r="J518" s="201">
        <v>0.86594539449332109</v>
      </c>
      <c r="K518" s="192">
        <v>0</v>
      </c>
      <c r="L518" s="188">
        <v>0</v>
      </c>
      <c r="M518" s="188">
        <v>5</v>
      </c>
      <c r="N518" s="188">
        <v>1</v>
      </c>
      <c r="O518" s="188">
        <v>4304.8254667005804</v>
      </c>
      <c r="P518" s="188">
        <v>1776.0047266285389</v>
      </c>
      <c r="Q518" s="188">
        <v>8958.3632681138497</v>
      </c>
      <c r="R518" s="201">
        <v>0.86594539449332109</v>
      </c>
    </row>
    <row r="519" spans="2:18" x14ac:dyDescent="0.2">
      <c r="B519" s="195">
        <v>516</v>
      </c>
      <c r="C519" s="192">
        <v>0</v>
      </c>
      <c r="D519" s="188">
        <v>0</v>
      </c>
      <c r="E519" s="188">
        <v>5</v>
      </c>
      <c r="F519" s="188">
        <v>0</v>
      </c>
      <c r="G519" s="188">
        <v>5230.533242264939</v>
      </c>
      <c r="H519" s="188">
        <v>6199.6033043752968</v>
      </c>
      <c r="I519" s="188">
        <v>4977.5092104763262</v>
      </c>
      <c r="J519" s="201">
        <v>0.88122801753967039</v>
      </c>
      <c r="K519" s="192">
        <v>0</v>
      </c>
      <c r="L519" s="188">
        <v>0</v>
      </c>
      <c r="M519" s="188">
        <v>5</v>
      </c>
      <c r="N519" s="188">
        <v>0</v>
      </c>
      <c r="O519" s="188">
        <v>5230.533242264939</v>
      </c>
      <c r="P519" s="188">
        <v>6199.6033043752968</v>
      </c>
      <c r="Q519" s="188">
        <v>4977.5092104763262</v>
      </c>
      <c r="R519" s="201">
        <v>0.88122801753967039</v>
      </c>
    </row>
    <row r="520" spans="2:18" x14ac:dyDescent="0.2">
      <c r="B520" s="195">
        <v>517</v>
      </c>
      <c r="C520" s="192">
        <v>0</v>
      </c>
      <c r="D520" s="188">
        <v>0</v>
      </c>
      <c r="E520" s="188">
        <v>1</v>
      </c>
      <c r="F520" s="188">
        <v>1</v>
      </c>
      <c r="G520" s="188">
        <v>4333.2032361986294</v>
      </c>
      <c r="H520" s="188">
        <v>5027.4781786104986</v>
      </c>
      <c r="I520" s="188">
        <v>4692.1276006220914</v>
      </c>
      <c r="J520" s="201">
        <v>0.96885047347619679</v>
      </c>
      <c r="K520" s="192">
        <v>0</v>
      </c>
      <c r="L520" s="188">
        <v>0</v>
      </c>
      <c r="M520" s="188">
        <v>1</v>
      </c>
      <c r="N520" s="188">
        <v>1</v>
      </c>
      <c r="O520" s="188">
        <v>4333.2032361986294</v>
      </c>
      <c r="P520" s="188">
        <v>5027.4781786104986</v>
      </c>
      <c r="Q520" s="188">
        <v>4692.1276006220914</v>
      </c>
      <c r="R520" s="201">
        <v>0.96885047347619679</v>
      </c>
    </row>
    <row r="521" spans="2:18" x14ac:dyDescent="0.2">
      <c r="B521" s="195">
        <v>518</v>
      </c>
      <c r="C521" s="192">
        <v>0</v>
      </c>
      <c r="D521" s="188">
        <v>0</v>
      </c>
      <c r="E521" s="188">
        <v>0</v>
      </c>
      <c r="F521" s="188">
        <v>1</v>
      </c>
      <c r="G521" s="188">
        <v>4110.3378767596714</v>
      </c>
      <c r="H521" s="188">
        <v>5752.2346180208924</v>
      </c>
      <c r="I521" s="188">
        <v>9423.0175416435686</v>
      </c>
      <c r="J521" s="201">
        <v>0.90244697585771827</v>
      </c>
      <c r="K521" s="192">
        <v>0</v>
      </c>
      <c r="L521" s="188">
        <v>0</v>
      </c>
      <c r="M521" s="188">
        <v>0</v>
      </c>
      <c r="N521" s="188">
        <v>1</v>
      </c>
      <c r="O521" s="188">
        <v>4110.3378767596714</v>
      </c>
      <c r="P521" s="188">
        <v>5752.2346180208924</v>
      </c>
      <c r="Q521" s="188">
        <v>9423.0175416435686</v>
      </c>
      <c r="R521" s="201">
        <v>0.90244697585771827</v>
      </c>
    </row>
    <row r="522" spans="2:18" x14ac:dyDescent="0.2">
      <c r="B522" s="195">
        <v>519</v>
      </c>
      <c r="C522" s="192">
        <v>0</v>
      </c>
      <c r="D522" s="188">
        <v>0</v>
      </c>
      <c r="E522" s="188">
        <v>3</v>
      </c>
      <c r="F522" s="188">
        <v>1</v>
      </c>
      <c r="G522" s="188">
        <v>6593.1755993536117</v>
      </c>
      <c r="H522" s="188">
        <v>3316.356861622814</v>
      </c>
      <c r="I522" s="188">
        <v>6249.6304030082974</v>
      </c>
      <c r="J522" s="201">
        <v>0.9365310858623408</v>
      </c>
      <c r="K522" s="192">
        <v>0</v>
      </c>
      <c r="L522" s="188">
        <v>0</v>
      </c>
      <c r="M522" s="188">
        <v>3</v>
      </c>
      <c r="N522" s="188">
        <v>1</v>
      </c>
      <c r="O522" s="188">
        <v>6593.1755993536117</v>
      </c>
      <c r="P522" s="188">
        <v>3316.356861622814</v>
      </c>
      <c r="Q522" s="188">
        <v>6249.6304030082974</v>
      </c>
      <c r="R522" s="201">
        <v>0.9365310858623408</v>
      </c>
    </row>
    <row r="523" spans="2:18" x14ac:dyDescent="0.2">
      <c r="B523" s="195">
        <v>520</v>
      </c>
      <c r="C523" s="192">
        <v>0</v>
      </c>
      <c r="D523" s="188">
        <v>0</v>
      </c>
      <c r="E523" s="188">
        <v>0</v>
      </c>
      <c r="F523" s="188">
        <v>0</v>
      </c>
      <c r="G523" s="188">
        <v>3546.4382664113164</v>
      </c>
      <c r="H523" s="188">
        <v>3351.6053863760926</v>
      </c>
      <c r="I523" s="188">
        <v>8435.766613025924</v>
      </c>
      <c r="J523" s="201">
        <v>0.9125852130402845</v>
      </c>
      <c r="K523" s="192">
        <v>0</v>
      </c>
      <c r="L523" s="188">
        <v>0</v>
      </c>
      <c r="M523" s="188">
        <v>0</v>
      </c>
      <c r="N523" s="188">
        <v>0</v>
      </c>
      <c r="O523" s="188">
        <v>3546.4382664113164</v>
      </c>
      <c r="P523" s="188">
        <v>3351.6053863760926</v>
      </c>
      <c r="Q523" s="188">
        <v>8435.766613025924</v>
      </c>
      <c r="R523" s="201">
        <v>0.9125852130402845</v>
      </c>
    </row>
    <row r="524" spans="2:18" x14ac:dyDescent="0.2">
      <c r="B524" s="195">
        <v>521</v>
      </c>
      <c r="C524" s="192">
        <v>0</v>
      </c>
      <c r="D524" s="188">
        <v>0</v>
      </c>
      <c r="E524" s="188">
        <v>1</v>
      </c>
      <c r="F524" s="188">
        <v>0</v>
      </c>
      <c r="G524" s="188">
        <v>7348.1886897220702</v>
      </c>
      <c r="H524" s="188">
        <v>2978.8326464442675</v>
      </c>
      <c r="I524" s="188">
        <v>6187.0172417307922</v>
      </c>
      <c r="J524" s="201">
        <v>0.92715500739546985</v>
      </c>
      <c r="K524" s="192">
        <v>0</v>
      </c>
      <c r="L524" s="188">
        <v>0</v>
      </c>
      <c r="M524" s="188">
        <v>1</v>
      </c>
      <c r="N524" s="188">
        <v>0</v>
      </c>
      <c r="O524" s="188">
        <v>7348.1886897220702</v>
      </c>
      <c r="P524" s="188">
        <v>2978.8326464442675</v>
      </c>
      <c r="Q524" s="188">
        <v>6187.0172417307922</v>
      </c>
      <c r="R524" s="201">
        <v>0.92715500739546985</v>
      </c>
    </row>
    <row r="525" spans="2:18" x14ac:dyDescent="0.2">
      <c r="B525" s="195">
        <v>522</v>
      </c>
      <c r="C525" s="192">
        <v>0</v>
      </c>
      <c r="D525" s="188">
        <v>0</v>
      </c>
      <c r="E525" s="188">
        <v>2</v>
      </c>
      <c r="F525" s="188">
        <v>1</v>
      </c>
      <c r="G525" s="188">
        <v>5188.268059849308</v>
      </c>
      <c r="H525" s="188">
        <v>5356.3226025066715</v>
      </c>
      <c r="I525" s="188">
        <v>12629.957344895525</v>
      </c>
      <c r="J525" s="201">
        <v>0.97599763913195658</v>
      </c>
      <c r="K525" s="192">
        <v>0</v>
      </c>
      <c r="L525" s="188">
        <v>0</v>
      </c>
      <c r="M525" s="188">
        <v>2</v>
      </c>
      <c r="N525" s="188">
        <v>1</v>
      </c>
      <c r="O525" s="188">
        <v>5188.268059849308</v>
      </c>
      <c r="P525" s="188">
        <v>5356.3226025066715</v>
      </c>
      <c r="Q525" s="188">
        <v>12629.957344895525</v>
      </c>
      <c r="R525" s="201">
        <v>0.97599763913195658</v>
      </c>
    </row>
    <row r="526" spans="2:18" x14ac:dyDescent="0.2">
      <c r="B526" s="195">
        <v>523</v>
      </c>
      <c r="C526" s="192">
        <v>0</v>
      </c>
      <c r="D526" s="188">
        <v>0</v>
      </c>
      <c r="E526" s="188">
        <v>3</v>
      </c>
      <c r="F526" s="188">
        <v>0</v>
      </c>
      <c r="G526" s="188">
        <v>6289.945399623196</v>
      </c>
      <c r="H526" s="188">
        <v>3973.4534264287213</v>
      </c>
      <c r="I526" s="188">
        <v>4278.0775885192452</v>
      </c>
      <c r="J526" s="201">
        <v>0.89881775233760008</v>
      </c>
      <c r="K526" s="192">
        <v>0</v>
      </c>
      <c r="L526" s="188">
        <v>0</v>
      </c>
      <c r="M526" s="188">
        <v>3</v>
      </c>
      <c r="N526" s="188">
        <v>0</v>
      </c>
      <c r="O526" s="188">
        <v>6289.945399623196</v>
      </c>
      <c r="P526" s="188">
        <v>3973.4534264287213</v>
      </c>
      <c r="Q526" s="188">
        <v>4278.0775885192452</v>
      </c>
      <c r="R526" s="201">
        <v>0.89881775233760008</v>
      </c>
    </row>
    <row r="527" spans="2:18" x14ac:dyDescent="0.2">
      <c r="B527" s="195">
        <v>524</v>
      </c>
      <c r="C527" s="192">
        <v>0</v>
      </c>
      <c r="D527" s="188">
        <v>0</v>
      </c>
      <c r="E527" s="188">
        <v>4</v>
      </c>
      <c r="F527" s="188">
        <v>1</v>
      </c>
      <c r="G527" s="188">
        <v>4094.3852812557438</v>
      </c>
      <c r="H527" s="188">
        <v>1596.6655371598349</v>
      </c>
      <c r="I527" s="188">
        <v>6308.4646062664215</v>
      </c>
      <c r="J527" s="201">
        <v>0.73125662740856023</v>
      </c>
      <c r="K527" s="192">
        <v>0</v>
      </c>
      <c r="L527" s="188">
        <v>0</v>
      </c>
      <c r="M527" s="188">
        <v>4</v>
      </c>
      <c r="N527" s="188">
        <v>1</v>
      </c>
      <c r="O527" s="188">
        <v>4094.3852812557438</v>
      </c>
      <c r="P527" s="188">
        <v>1596.6655371598349</v>
      </c>
      <c r="Q527" s="188">
        <v>6308.4646062664215</v>
      </c>
      <c r="R527" s="201">
        <v>0.73125662740856023</v>
      </c>
    </row>
    <row r="528" spans="2:18" x14ac:dyDescent="0.2">
      <c r="B528" s="195">
        <v>525</v>
      </c>
      <c r="C528" s="192">
        <v>0</v>
      </c>
      <c r="D528" s="188">
        <v>0</v>
      </c>
      <c r="E528" s="188">
        <v>0</v>
      </c>
      <c r="F528" s="188">
        <v>1</v>
      </c>
      <c r="G528" s="188">
        <v>6768.3704134723248</v>
      </c>
      <c r="H528" s="188">
        <v>3552.042539705646</v>
      </c>
      <c r="I528" s="188">
        <v>4567.0813945142936</v>
      </c>
      <c r="J528" s="201">
        <v>0.980703402015626</v>
      </c>
      <c r="K528" s="192">
        <v>0</v>
      </c>
      <c r="L528" s="188">
        <v>0</v>
      </c>
      <c r="M528" s="188">
        <v>0</v>
      </c>
      <c r="N528" s="188">
        <v>1</v>
      </c>
      <c r="O528" s="188">
        <v>6768.3704134723248</v>
      </c>
      <c r="P528" s="188">
        <v>3552.042539705646</v>
      </c>
      <c r="Q528" s="188">
        <v>4567.0813945142936</v>
      </c>
      <c r="R528" s="201">
        <v>0.980703402015626</v>
      </c>
    </row>
    <row r="529" spans="2:18" x14ac:dyDescent="0.2">
      <c r="B529" s="195">
        <v>526</v>
      </c>
      <c r="C529" s="192">
        <v>0</v>
      </c>
      <c r="D529" s="188">
        <v>0</v>
      </c>
      <c r="E529" s="188">
        <v>2</v>
      </c>
      <c r="F529" s="188">
        <v>2</v>
      </c>
      <c r="G529" s="188">
        <v>5047.1418521194146</v>
      </c>
      <c r="H529" s="188">
        <v>3615.5919772029902</v>
      </c>
      <c r="I529" s="188">
        <v>5283.4051179202061</v>
      </c>
      <c r="J529" s="201">
        <v>0.69971015332962094</v>
      </c>
      <c r="K529" s="192">
        <v>0</v>
      </c>
      <c r="L529" s="188">
        <v>0</v>
      </c>
      <c r="M529" s="188">
        <v>2</v>
      </c>
      <c r="N529" s="188">
        <v>2</v>
      </c>
      <c r="O529" s="188">
        <v>5047.1418521194146</v>
      </c>
      <c r="P529" s="188">
        <v>3615.5919772029902</v>
      </c>
      <c r="Q529" s="188">
        <v>5283.4051179202061</v>
      </c>
      <c r="R529" s="201">
        <v>0.69971015332962094</v>
      </c>
    </row>
    <row r="530" spans="2:18" x14ac:dyDescent="0.2">
      <c r="B530" s="195">
        <v>527</v>
      </c>
      <c r="C530" s="192">
        <v>0</v>
      </c>
      <c r="D530" s="188">
        <v>0</v>
      </c>
      <c r="E530" s="188">
        <v>2</v>
      </c>
      <c r="F530" s="188">
        <v>3</v>
      </c>
      <c r="G530" s="188">
        <v>6245.3517252330348</v>
      </c>
      <c r="H530" s="188">
        <v>6245.7066600260951</v>
      </c>
      <c r="I530" s="188">
        <v>7618.3501240647947</v>
      </c>
      <c r="J530" s="201">
        <v>0.91899535767323148</v>
      </c>
      <c r="K530" s="192">
        <v>0</v>
      </c>
      <c r="L530" s="188">
        <v>0</v>
      </c>
      <c r="M530" s="188">
        <v>2</v>
      </c>
      <c r="N530" s="188">
        <v>3</v>
      </c>
      <c r="O530" s="188">
        <v>6245.3517252330348</v>
      </c>
      <c r="P530" s="188">
        <v>6245.7066600260951</v>
      </c>
      <c r="Q530" s="188">
        <v>7618.3501240647947</v>
      </c>
      <c r="R530" s="201">
        <v>0.91899535767323148</v>
      </c>
    </row>
    <row r="531" spans="2:18" x14ac:dyDescent="0.2">
      <c r="B531" s="195">
        <v>528</v>
      </c>
      <c r="C531" s="192">
        <v>0</v>
      </c>
      <c r="D531" s="188">
        <v>0</v>
      </c>
      <c r="E531" s="188">
        <v>2</v>
      </c>
      <c r="F531" s="188">
        <v>1</v>
      </c>
      <c r="G531" s="188">
        <v>2444.4594500456174</v>
      </c>
      <c r="H531" s="188">
        <v>3810.4445131460934</v>
      </c>
      <c r="I531" s="188">
        <v>3757.4278400938256</v>
      </c>
      <c r="J531" s="201">
        <v>0.82550877027636116</v>
      </c>
      <c r="K531" s="192">
        <v>0</v>
      </c>
      <c r="L531" s="188">
        <v>0</v>
      </c>
      <c r="M531" s="188">
        <v>2</v>
      </c>
      <c r="N531" s="188">
        <v>1</v>
      </c>
      <c r="O531" s="188">
        <v>2444.4594500456174</v>
      </c>
      <c r="P531" s="188">
        <v>3810.4445131460934</v>
      </c>
      <c r="Q531" s="188">
        <v>3757.4278400938256</v>
      </c>
      <c r="R531" s="201">
        <v>0.82550877027636116</v>
      </c>
    </row>
    <row r="532" spans="2:18" x14ac:dyDescent="0.2">
      <c r="B532" s="195">
        <v>529</v>
      </c>
      <c r="C532" s="192">
        <v>0</v>
      </c>
      <c r="D532" s="188">
        <v>0</v>
      </c>
      <c r="E532" s="188">
        <v>2</v>
      </c>
      <c r="F532" s="188">
        <v>2</v>
      </c>
      <c r="G532" s="188">
        <v>3222.7590367985804</v>
      </c>
      <c r="H532" s="188">
        <v>6987.5984539037299</v>
      </c>
      <c r="I532" s="188">
        <v>6574.3610620362906</v>
      </c>
      <c r="J532" s="201">
        <v>0.79891150320914617</v>
      </c>
      <c r="K532" s="192">
        <v>0</v>
      </c>
      <c r="L532" s="188">
        <v>0</v>
      </c>
      <c r="M532" s="188">
        <v>2</v>
      </c>
      <c r="N532" s="188">
        <v>2</v>
      </c>
      <c r="O532" s="188">
        <v>3222.7590367985804</v>
      </c>
      <c r="P532" s="188">
        <v>6987.5984539037299</v>
      </c>
      <c r="Q532" s="188">
        <v>6574.3610620362906</v>
      </c>
      <c r="R532" s="201">
        <v>0.79891150320914617</v>
      </c>
    </row>
    <row r="533" spans="2:18" x14ac:dyDescent="0.2">
      <c r="B533" s="195">
        <v>530</v>
      </c>
      <c r="C533" s="192">
        <v>0</v>
      </c>
      <c r="D533" s="188">
        <v>0</v>
      </c>
      <c r="E533" s="188">
        <v>2</v>
      </c>
      <c r="F533" s="188">
        <v>2</v>
      </c>
      <c r="G533" s="188">
        <v>5736.2491872424125</v>
      </c>
      <c r="H533" s="188">
        <v>8443.3503297039897</v>
      </c>
      <c r="I533" s="188">
        <v>6701.3761347365089</v>
      </c>
      <c r="J533" s="201">
        <v>0.90375589496371544</v>
      </c>
      <c r="K533" s="192">
        <v>0</v>
      </c>
      <c r="L533" s="188">
        <v>0</v>
      </c>
      <c r="M533" s="188">
        <v>2</v>
      </c>
      <c r="N533" s="188">
        <v>2</v>
      </c>
      <c r="O533" s="188">
        <v>5736.2491872424125</v>
      </c>
      <c r="P533" s="188">
        <v>8443.3503297039897</v>
      </c>
      <c r="Q533" s="188">
        <v>6701.3761347365089</v>
      </c>
      <c r="R533" s="201">
        <v>0.90375589496371544</v>
      </c>
    </row>
    <row r="534" spans="2:18" x14ac:dyDescent="0.2">
      <c r="B534" s="195">
        <v>531</v>
      </c>
      <c r="C534" s="192">
        <v>1</v>
      </c>
      <c r="D534" s="188">
        <v>0</v>
      </c>
      <c r="E534" s="188">
        <v>1</v>
      </c>
      <c r="F534" s="188">
        <v>0</v>
      </c>
      <c r="G534" s="188">
        <v>6604.1325822117533</v>
      </c>
      <c r="H534" s="188">
        <v>5460.8791419053741</v>
      </c>
      <c r="I534" s="188">
        <v>10800.466738040544</v>
      </c>
      <c r="J534" s="201">
        <v>0.90469591159389529</v>
      </c>
      <c r="K534" s="192">
        <v>1</v>
      </c>
      <c r="L534" s="188">
        <v>0</v>
      </c>
      <c r="M534" s="188">
        <v>1</v>
      </c>
      <c r="N534" s="188">
        <v>0</v>
      </c>
      <c r="O534" s="188">
        <v>6604.1325822117533</v>
      </c>
      <c r="P534" s="188">
        <v>5460.8791419053741</v>
      </c>
      <c r="Q534" s="188">
        <v>10800.466738040544</v>
      </c>
      <c r="R534" s="201">
        <v>0.90469591159389529</v>
      </c>
    </row>
    <row r="535" spans="2:18" x14ac:dyDescent="0.2">
      <c r="B535" s="195">
        <v>532</v>
      </c>
      <c r="C535" s="192">
        <v>0</v>
      </c>
      <c r="D535" s="188">
        <v>0</v>
      </c>
      <c r="E535" s="188">
        <v>3</v>
      </c>
      <c r="F535" s="188">
        <v>0</v>
      </c>
      <c r="G535" s="188">
        <v>7655.0517949835212</v>
      </c>
      <c r="H535" s="188">
        <v>8704.2918795414789</v>
      </c>
      <c r="I535" s="188">
        <v>5209.086310872075</v>
      </c>
      <c r="J535" s="201">
        <v>0.93462364384709007</v>
      </c>
      <c r="K535" s="192">
        <v>0</v>
      </c>
      <c r="L535" s="188">
        <v>0</v>
      </c>
      <c r="M535" s="188">
        <v>3</v>
      </c>
      <c r="N535" s="188">
        <v>0</v>
      </c>
      <c r="O535" s="188">
        <v>7655.0517949835212</v>
      </c>
      <c r="P535" s="188">
        <v>8704.2918795414789</v>
      </c>
      <c r="Q535" s="188">
        <v>5209.086310872075</v>
      </c>
      <c r="R535" s="201">
        <v>0.93462364384709007</v>
      </c>
    </row>
    <row r="536" spans="2:18" x14ac:dyDescent="0.2">
      <c r="B536" s="195">
        <v>533</v>
      </c>
      <c r="C536" s="192">
        <v>0</v>
      </c>
      <c r="D536" s="188">
        <v>0</v>
      </c>
      <c r="E536" s="188">
        <v>3</v>
      </c>
      <c r="F536" s="188">
        <v>2</v>
      </c>
      <c r="G536" s="188">
        <v>2673.5654398922197</v>
      </c>
      <c r="H536" s="188">
        <v>4499.8852797868913</v>
      </c>
      <c r="I536" s="188">
        <v>1408.2236116780723</v>
      </c>
      <c r="J536" s="201">
        <v>0.91541294763669556</v>
      </c>
      <c r="K536" s="192">
        <v>0</v>
      </c>
      <c r="L536" s="188">
        <v>0</v>
      </c>
      <c r="M536" s="188">
        <v>3</v>
      </c>
      <c r="N536" s="188">
        <v>2</v>
      </c>
      <c r="O536" s="188">
        <v>2673.5654398922197</v>
      </c>
      <c r="P536" s="188">
        <v>4499.8852797868913</v>
      </c>
      <c r="Q536" s="188">
        <v>1408.2236116780723</v>
      </c>
      <c r="R536" s="201">
        <v>0.91541294763669556</v>
      </c>
    </row>
    <row r="537" spans="2:18" x14ac:dyDescent="0.2">
      <c r="B537" s="195">
        <v>534</v>
      </c>
      <c r="C537" s="192">
        <v>0</v>
      </c>
      <c r="D537" s="188">
        <v>0</v>
      </c>
      <c r="E537" s="188">
        <v>0</v>
      </c>
      <c r="F537" s="188">
        <v>1</v>
      </c>
      <c r="G537" s="188">
        <v>2937.6725161058548</v>
      </c>
      <c r="H537" s="188">
        <v>1630.1289337628359</v>
      </c>
      <c r="I537" s="188">
        <v>8488.2371909776848</v>
      </c>
      <c r="J537" s="201">
        <v>0.92278036104581884</v>
      </c>
      <c r="K537" s="192">
        <v>0</v>
      </c>
      <c r="L537" s="188">
        <v>0</v>
      </c>
      <c r="M537" s="188">
        <v>0</v>
      </c>
      <c r="N537" s="188">
        <v>1</v>
      </c>
      <c r="O537" s="188">
        <v>2937.6725161058548</v>
      </c>
      <c r="P537" s="188">
        <v>1630.1289337628359</v>
      </c>
      <c r="Q537" s="188">
        <v>8488.2371909776848</v>
      </c>
      <c r="R537" s="201">
        <v>0.92278036104581884</v>
      </c>
    </row>
    <row r="538" spans="2:18" x14ac:dyDescent="0.2">
      <c r="B538" s="195">
        <v>535</v>
      </c>
      <c r="C538" s="192">
        <v>0</v>
      </c>
      <c r="D538" s="188">
        <v>0</v>
      </c>
      <c r="E538" s="188">
        <v>2</v>
      </c>
      <c r="F538" s="188">
        <v>2</v>
      </c>
      <c r="G538" s="188">
        <v>4674.6449130093079</v>
      </c>
      <c r="H538" s="188">
        <v>5682.7436833033644</v>
      </c>
      <c r="I538" s="188">
        <v>4297.3557359708539</v>
      </c>
      <c r="J538" s="201">
        <v>0.95601710642551074</v>
      </c>
      <c r="K538" s="192">
        <v>0</v>
      </c>
      <c r="L538" s="188">
        <v>0</v>
      </c>
      <c r="M538" s="188">
        <v>2</v>
      </c>
      <c r="N538" s="188">
        <v>2</v>
      </c>
      <c r="O538" s="188">
        <v>4674.6449130093079</v>
      </c>
      <c r="P538" s="188">
        <v>5682.7436833033644</v>
      </c>
      <c r="Q538" s="188">
        <v>4297.3557359708539</v>
      </c>
      <c r="R538" s="201">
        <v>0.95601710642551074</v>
      </c>
    </row>
    <row r="539" spans="2:18" x14ac:dyDescent="0.2">
      <c r="B539" s="195">
        <v>536</v>
      </c>
      <c r="C539" s="192">
        <v>0</v>
      </c>
      <c r="D539" s="188">
        <v>0</v>
      </c>
      <c r="E539" s="188">
        <v>3</v>
      </c>
      <c r="F539" s="188">
        <v>3</v>
      </c>
      <c r="G539" s="188">
        <v>3849.8269800635489</v>
      </c>
      <c r="H539" s="188">
        <v>4393.0725319149587</v>
      </c>
      <c r="I539" s="188">
        <v>8925.625098248518</v>
      </c>
      <c r="J539" s="201">
        <v>0.96256873918602259</v>
      </c>
      <c r="K539" s="192">
        <v>0</v>
      </c>
      <c r="L539" s="188">
        <v>0</v>
      </c>
      <c r="M539" s="188">
        <v>3</v>
      </c>
      <c r="N539" s="188">
        <v>3</v>
      </c>
      <c r="O539" s="188">
        <v>3849.8269800635489</v>
      </c>
      <c r="P539" s="188">
        <v>4393.0725319149587</v>
      </c>
      <c r="Q539" s="188">
        <v>8925.625098248518</v>
      </c>
      <c r="R539" s="201">
        <v>0.96256873918602259</v>
      </c>
    </row>
    <row r="540" spans="2:18" x14ac:dyDescent="0.2">
      <c r="B540" s="195">
        <v>537</v>
      </c>
      <c r="C540" s="192">
        <v>0</v>
      </c>
      <c r="D540" s="188">
        <v>0</v>
      </c>
      <c r="E540" s="188">
        <v>3</v>
      </c>
      <c r="F540" s="188">
        <v>1</v>
      </c>
      <c r="G540" s="188">
        <v>4210.8082307867062</v>
      </c>
      <c r="H540" s="188">
        <v>7099.5905976414188</v>
      </c>
      <c r="I540" s="188">
        <v>3917.71037312215</v>
      </c>
      <c r="J540" s="201">
        <v>0.93936117705682265</v>
      </c>
      <c r="K540" s="192">
        <v>0</v>
      </c>
      <c r="L540" s="188">
        <v>0</v>
      </c>
      <c r="M540" s="188">
        <v>3</v>
      </c>
      <c r="N540" s="188">
        <v>1</v>
      </c>
      <c r="O540" s="188">
        <v>4210.8082307867062</v>
      </c>
      <c r="P540" s="188">
        <v>7099.5905976414188</v>
      </c>
      <c r="Q540" s="188">
        <v>3917.71037312215</v>
      </c>
      <c r="R540" s="201">
        <v>0.93936117705682265</v>
      </c>
    </row>
    <row r="541" spans="2:18" x14ac:dyDescent="0.2">
      <c r="B541" s="195">
        <v>538</v>
      </c>
      <c r="C541" s="192">
        <v>0</v>
      </c>
      <c r="D541" s="188">
        <v>0</v>
      </c>
      <c r="E541" s="188">
        <v>3</v>
      </c>
      <c r="F541" s="188">
        <v>0</v>
      </c>
      <c r="G541" s="188">
        <v>6967.2339805841257</v>
      </c>
      <c r="H541" s="188">
        <v>4132.212514101434</v>
      </c>
      <c r="I541" s="188">
        <v>5645.9923521689007</v>
      </c>
      <c r="J541" s="201">
        <v>0.68063073992331591</v>
      </c>
      <c r="K541" s="192">
        <v>0</v>
      </c>
      <c r="L541" s="188">
        <v>0</v>
      </c>
      <c r="M541" s="188">
        <v>3</v>
      </c>
      <c r="N541" s="188">
        <v>0</v>
      </c>
      <c r="O541" s="188">
        <v>6967.2339805841257</v>
      </c>
      <c r="P541" s="188">
        <v>4132.212514101434</v>
      </c>
      <c r="Q541" s="188">
        <v>5645.9923521689007</v>
      </c>
      <c r="R541" s="201">
        <v>0.68063073992331591</v>
      </c>
    </row>
    <row r="542" spans="2:18" x14ac:dyDescent="0.2">
      <c r="B542" s="195">
        <v>539</v>
      </c>
      <c r="C542" s="192">
        <v>0</v>
      </c>
      <c r="D542" s="188">
        <v>0</v>
      </c>
      <c r="E542" s="188">
        <v>1</v>
      </c>
      <c r="F542" s="188">
        <v>0</v>
      </c>
      <c r="G542" s="188">
        <v>5406.9780137354674</v>
      </c>
      <c r="H542" s="188">
        <v>3772.0430261451056</v>
      </c>
      <c r="I542" s="188">
        <v>4486.3947189585024</v>
      </c>
      <c r="J542" s="201">
        <v>0.65943970277861308</v>
      </c>
      <c r="K542" s="192">
        <v>0</v>
      </c>
      <c r="L542" s="188">
        <v>0</v>
      </c>
      <c r="M542" s="188">
        <v>1</v>
      </c>
      <c r="N542" s="188">
        <v>0</v>
      </c>
      <c r="O542" s="188">
        <v>5406.9780137354674</v>
      </c>
      <c r="P542" s="188">
        <v>3772.0430261451056</v>
      </c>
      <c r="Q542" s="188">
        <v>4486.3947189585024</v>
      </c>
      <c r="R542" s="201">
        <v>0.65943970277861308</v>
      </c>
    </row>
    <row r="543" spans="2:18" x14ac:dyDescent="0.2">
      <c r="B543" s="195">
        <v>540</v>
      </c>
      <c r="C543" s="192">
        <v>0</v>
      </c>
      <c r="D543" s="188">
        <v>0</v>
      </c>
      <c r="E543" s="188">
        <v>3</v>
      </c>
      <c r="F543" s="188">
        <v>0</v>
      </c>
      <c r="G543" s="188">
        <v>3229.5423133240147</v>
      </c>
      <c r="H543" s="188">
        <v>5145.8086582749083</v>
      </c>
      <c r="I543" s="188">
        <v>2928.91781633968</v>
      </c>
      <c r="J543" s="201">
        <v>0.95256536687748761</v>
      </c>
      <c r="K543" s="192">
        <v>0</v>
      </c>
      <c r="L543" s="188">
        <v>0</v>
      </c>
      <c r="M543" s="188">
        <v>3</v>
      </c>
      <c r="N543" s="188">
        <v>0</v>
      </c>
      <c r="O543" s="188">
        <v>3229.5423133240147</v>
      </c>
      <c r="P543" s="188">
        <v>5145.8086582749083</v>
      </c>
      <c r="Q543" s="188">
        <v>2928.91781633968</v>
      </c>
      <c r="R543" s="201">
        <v>0.95256536687748761</v>
      </c>
    </row>
    <row r="544" spans="2:18" x14ac:dyDescent="0.2">
      <c r="B544" s="195">
        <v>541</v>
      </c>
      <c r="C544" s="192">
        <v>0</v>
      </c>
      <c r="D544" s="188">
        <v>0</v>
      </c>
      <c r="E544" s="188">
        <v>4</v>
      </c>
      <c r="F544" s="188">
        <v>0</v>
      </c>
      <c r="G544" s="188">
        <v>3473.426967113629</v>
      </c>
      <c r="H544" s="188">
        <v>1826.0530872535974</v>
      </c>
      <c r="I544" s="188">
        <v>10870.72042622009</v>
      </c>
      <c r="J544" s="201">
        <v>0.86886252605623693</v>
      </c>
      <c r="K544" s="192">
        <v>0</v>
      </c>
      <c r="L544" s="188">
        <v>0</v>
      </c>
      <c r="M544" s="188">
        <v>4</v>
      </c>
      <c r="N544" s="188">
        <v>0</v>
      </c>
      <c r="O544" s="188">
        <v>3473.426967113629</v>
      </c>
      <c r="P544" s="188">
        <v>1826.0530872535974</v>
      </c>
      <c r="Q544" s="188">
        <v>10870.72042622009</v>
      </c>
      <c r="R544" s="201">
        <v>0.86886252605623693</v>
      </c>
    </row>
    <row r="545" spans="2:18" x14ac:dyDescent="0.2">
      <c r="B545" s="195">
        <v>542</v>
      </c>
      <c r="C545" s="192">
        <v>0</v>
      </c>
      <c r="D545" s="188">
        <v>0</v>
      </c>
      <c r="E545" s="188">
        <v>0</v>
      </c>
      <c r="F545" s="188">
        <v>1</v>
      </c>
      <c r="G545" s="188">
        <v>5659.4196864003507</v>
      </c>
      <c r="H545" s="188">
        <v>5863.8166716137703</v>
      </c>
      <c r="I545" s="188">
        <v>3152.8800464170336</v>
      </c>
      <c r="J545" s="201">
        <v>0.95796182584372858</v>
      </c>
      <c r="K545" s="192">
        <v>0</v>
      </c>
      <c r="L545" s="188">
        <v>0</v>
      </c>
      <c r="M545" s="188">
        <v>0</v>
      </c>
      <c r="N545" s="188">
        <v>1</v>
      </c>
      <c r="O545" s="188">
        <v>5659.4196864003507</v>
      </c>
      <c r="P545" s="188">
        <v>5863.8166716137703</v>
      </c>
      <c r="Q545" s="188">
        <v>3152.8800464170336</v>
      </c>
      <c r="R545" s="201">
        <v>0.95796182584372858</v>
      </c>
    </row>
    <row r="546" spans="2:18" x14ac:dyDescent="0.2">
      <c r="B546" s="195">
        <v>543</v>
      </c>
      <c r="C546" s="192">
        <v>0</v>
      </c>
      <c r="D546" s="188">
        <v>0</v>
      </c>
      <c r="E546" s="188">
        <v>2</v>
      </c>
      <c r="F546" s="188">
        <v>0</v>
      </c>
      <c r="G546" s="188">
        <v>5163.3883071390337</v>
      </c>
      <c r="H546" s="188">
        <v>5410.1456749552808</v>
      </c>
      <c r="I546" s="188">
        <v>8897.0561668341943</v>
      </c>
      <c r="J546" s="201">
        <v>0.97335080409970209</v>
      </c>
      <c r="K546" s="192">
        <v>0</v>
      </c>
      <c r="L546" s="188">
        <v>0</v>
      </c>
      <c r="M546" s="188">
        <v>2</v>
      </c>
      <c r="N546" s="188">
        <v>0</v>
      </c>
      <c r="O546" s="188">
        <v>5163.3883071390337</v>
      </c>
      <c r="P546" s="188">
        <v>5410.1456749552808</v>
      </c>
      <c r="Q546" s="188">
        <v>8897.0561668341943</v>
      </c>
      <c r="R546" s="201">
        <v>0.97335080409970209</v>
      </c>
    </row>
    <row r="547" spans="2:18" x14ac:dyDescent="0.2">
      <c r="B547" s="195">
        <v>544</v>
      </c>
      <c r="C547" s="192">
        <v>0</v>
      </c>
      <c r="D547" s="188">
        <v>0</v>
      </c>
      <c r="E547" s="188">
        <v>5</v>
      </c>
      <c r="F547" s="188">
        <v>1</v>
      </c>
      <c r="G547" s="188">
        <v>3708.5875648919628</v>
      </c>
      <c r="H547" s="188">
        <v>5115.0268209676387</v>
      </c>
      <c r="I547" s="188">
        <v>10319.092147526424</v>
      </c>
      <c r="J547" s="201">
        <v>0.87963270304297347</v>
      </c>
      <c r="K547" s="192">
        <v>0</v>
      </c>
      <c r="L547" s="188">
        <v>0</v>
      </c>
      <c r="M547" s="188">
        <v>5</v>
      </c>
      <c r="N547" s="188">
        <v>1</v>
      </c>
      <c r="O547" s="188">
        <v>3708.5875648919628</v>
      </c>
      <c r="P547" s="188">
        <v>5115.0268209676387</v>
      </c>
      <c r="Q547" s="188">
        <v>10319.092147526424</v>
      </c>
      <c r="R547" s="201">
        <v>0.87963270304297347</v>
      </c>
    </row>
    <row r="548" spans="2:18" x14ac:dyDescent="0.2">
      <c r="B548" s="195">
        <v>545</v>
      </c>
      <c r="C548" s="192">
        <v>0</v>
      </c>
      <c r="D548" s="188">
        <v>0</v>
      </c>
      <c r="E548" s="188">
        <v>4</v>
      </c>
      <c r="F548" s="188">
        <v>3</v>
      </c>
      <c r="G548" s="188">
        <v>5900.9104182448627</v>
      </c>
      <c r="H548" s="188">
        <v>1432.7264489095496</v>
      </c>
      <c r="I548" s="188">
        <v>3827.7151590961694</v>
      </c>
      <c r="J548" s="201">
        <v>0.8850529502594674</v>
      </c>
      <c r="K548" s="192">
        <v>0</v>
      </c>
      <c r="L548" s="188">
        <v>0</v>
      </c>
      <c r="M548" s="188">
        <v>4</v>
      </c>
      <c r="N548" s="188">
        <v>3</v>
      </c>
      <c r="O548" s="188">
        <v>5900.9104182448627</v>
      </c>
      <c r="P548" s="188">
        <v>1432.7264489095496</v>
      </c>
      <c r="Q548" s="188">
        <v>3827.7151590961694</v>
      </c>
      <c r="R548" s="201">
        <v>0.8850529502594674</v>
      </c>
    </row>
    <row r="549" spans="2:18" x14ac:dyDescent="0.2">
      <c r="B549" s="195">
        <v>546</v>
      </c>
      <c r="C549" s="192">
        <v>0</v>
      </c>
      <c r="D549" s="188">
        <v>0</v>
      </c>
      <c r="E549" s="188">
        <v>2</v>
      </c>
      <c r="F549" s="188">
        <v>1</v>
      </c>
      <c r="G549" s="188">
        <v>6238.3010431859148</v>
      </c>
      <c r="H549" s="188">
        <v>4453.4043976990897</v>
      </c>
      <c r="I549" s="188">
        <v>2230.657434889361</v>
      </c>
      <c r="J549" s="201">
        <v>0.97046314396056244</v>
      </c>
      <c r="K549" s="192">
        <v>0</v>
      </c>
      <c r="L549" s="188">
        <v>0</v>
      </c>
      <c r="M549" s="188">
        <v>2</v>
      </c>
      <c r="N549" s="188">
        <v>1</v>
      </c>
      <c r="O549" s="188">
        <v>6238.3010431859148</v>
      </c>
      <c r="P549" s="188">
        <v>4453.4043976990897</v>
      </c>
      <c r="Q549" s="188">
        <v>2230.657434889361</v>
      </c>
      <c r="R549" s="201">
        <v>0.97046314396056244</v>
      </c>
    </row>
    <row r="550" spans="2:18" x14ac:dyDescent="0.2">
      <c r="B550" s="195">
        <v>547</v>
      </c>
      <c r="C550" s="192">
        <v>0</v>
      </c>
      <c r="D550" s="188">
        <v>0</v>
      </c>
      <c r="E550" s="188">
        <v>2</v>
      </c>
      <c r="F550" s="188">
        <v>1</v>
      </c>
      <c r="G550" s="188">
        <v>6656.332626276987</v>
      </c>
      <c r="H550" s="188">
        <v>2649.7899869329699</v>
      </c>
      <c r="I550" s="188">
        <v>1583.3560530071486</v>
      </c>
      <c r="J550" s="201">
        <v>0.98754371659217355</v>
      </c>
      <c r="K550" s="192">
        <v>0</v>
      </c>
      <c r="L550" s="188">
        <v>0</v>
      </c>
      <c r="M550" s="188">
        <v>2</v>
      </c>
      <c r="N550" s="188">
        <v>1</v>
      </c>
      <c r="O550" s="188">
        <v>6656.332626276987</v>
      </c>
      <c r="P550" s="188">
        <v>2649.7899869329699</v>
      </c>
      <c r="Q550" s="188">
        <v>1583.3560530071486</v>
      </c>
      <c r="R550" s="201">
        <v>0.98754371659217355</v>
      </c>
    </row>
    <row r="551" spans="2:18" x14ac:dyDescent="0.2">
      <c r="B551" s="195">
        <v>548</v>
      </c>
      <c r="C551" s="192">
        <v>0</v>
      </c>
      <c r="D551" s="188">
        <v>0</v>
      </c>
      <c r="E551" s="188">
        <v>1</v>
      </c>
      <c r="F551" s="188">
        <v>2</v>
      </c>
      <c r="G551" s="188">
        <v>5217.1920495915574</v>
      </c>
      <c r="H551" s="188">
        <v>2748.274295090429</v>
      </c>
      <c r="I551" s="188">
        <v>7414.3917697008392</v>
      </c>
      <c r="J551" s="201">
        <v>0.93743750874881182</v>
      </c>
      <c r="K551" s="192">
        <v>0</v>
      </c>
      <c r="L551" s="188">
        <v>0</v>
      </c>
      <c r="M551" s="188">
        <v>1</v>
      </c>
      <c r="N551" s="188">
        <v>2</v>
      </c>
      <c r="O551" s="188">
        <v>5217.1920495915574</v>
      </c>
      <c r="P551" s="188">
        <v>2748.274295090429</v>
      </c>
      <c r="Q551" s="188">
        <v>7414.3917697008392</v>
      </c>
      <c r="R551" s="201">
        <v>0.93743750874881182</v>
      </c>
    </row>
    <row r="552" spans="2:18" x14ac:dyDescent="0.2">
      <c r="B552" s="195">
        <v>549</v>
      </c>
      <c r="C552" s="192">
        <v>0</v>
      </c>
      <c r="D552" s="188">
        <v>0</v>
      </c>
      <c r="E552" s="188">
        <v>2</v>
      </c>
      <c r="F552" s="188">
        <v>1</v>
      </c>
      <c r="G552" s="188">
        <v>8766.2873498809204</v>
      </c>
      <c r="H552" s="188">
        <v>4581.1049477305796</v>
      </c>
      <c r="I552" s="188">
        <v>2739.6255785380245</v>
      </c>
      <c r="J552" s="201">
        <v>0.90938117567292898</v>
      </c>
      <c r="K552" s="192">
        <v>0</v>
      </c>
      <c r="L552" s="188">
        <v>0</v>
      </c>
      <c r="M552" s="188">
        <v>2</v>
      </c>
      <c r="N552" s="188">
        <v>1</v>
      </c>
      <c r="O552" s="188">
        <v>8766.2873498809204</v>
      </c>
      <c r="P552" s="188">
        <v>4581.1049477305796</v>
      </c>
      <c r="Q552" s="188">
        <v>2739.6255785380245</v>
      </c>
      <c r="R552" s="201">
        <v>0.90938117567292898</v>
      </c>
    </row>
    <row r="553" spans="2:18" x14ac:dyDescent="0.2">
      <c r="B553" s="195">
        <v>550</v>
      </c>
      <c r="C553" s="192">
        <v>0</v>
      </c>
      <c r="D553" s="188">
        <v>0</v>
      </c>
      <c r="E553" s="188">
        <v>2</v>
      </c>
      <c r="F553" s="188">
        <v>1</v>
      </c>
      <c r="G553" s="188">
        <v>5964.7333823632398</v>
      </c>
      <c r="H553" s="188">
        <v>1210.0154319432572</v>
      </c>
      <c r="I553" s="188">
        <v>6735.9815137255919</v>
      </c>
      <c r="J553" s="201">
        <v>0.83127640195334296</v>
      </c>
      <c r="K553" s="192">
        <v>0</v>
      </c>
      <c r="L553" s="188">
        <v>0</v>
      </c>
      <c r="M553" s="188">
        <v>2</v>
      </c>
      <c r="N553" s="188">
        <v>1</v>
      </c>
      <c r="O553" s="188">
        <v>5964.7333823632398</v>
      </c>
      <c r="P553" s="188">
        <v>1210.0154319432572</v>
      </c>
      <c r="Q553" s="188">
        <v>6735.9815137255919</v>
      </c>
      <c r="R553" s="201">
        <v>0.83127640195334296</v>
      </c>
    </row>
    <row r="554" spans="2:18" x14ac:dyDescent="0.2">
      <c r="B554" s="195">
        <v>551</v>
      </c>
      <c r="C554" s="192">
        <v>0</v>
      </c>
      <c r="D554" s="188">
        <v>0</v>
      </c>
      <c r="E554" s="188">
        <v>0</v>
      </c>
      <c r="F554" s="188">
        <v>0</v>
      </c>
      <c r="G554" s="188">
        <v>5054.7418549954346</v>
      </c>
      <c r="H554" s="188">
        <v>3207.1244343279536</v>
      </c>
      <c r="I554" s="188">
        <v>4141.6854322716135</v>
      </c>
      <c r="J554" s="201">
        <v>0.92347271411929466</v>
      </c>
      <c r="K554" s="192">
        <v>0</v>
      </c>
      <c r="L554" s="188">
        <v>0</v>
      </c>
      <c r="M554" s="188">
        <v>0</v>
      </c>
      <c r="N554" s="188">
        <v>0</v>
      </c>
      <c r="O554" s="188">
        <v>5054.7418549954346</v>
      </c>
      <c r="P554" s="188">
        <v>3207.1244343279536</v>
      </c>
      <c r="Q554" s="188">
        <v>4141.6854322716135</v>
      </c>
      <c r="R554" s="201">
        <v>0.92347271411929466</v>
      </c>
    </row>
    <row r="555" spans="2:18" x14ac:dyDescent="0.2">
      <c r="B555" s="195">
        <v>552</v>
      </c>
      <c r="C555" s="192">
        <v>0</v>
      </c>
      <c r="D555" s="188">
        <v>0</v>
      </c>
      <c r="E555" s="188">
        <v>1</v>
      </c>
      <c r="F555" s="188">
        <v>0</v>
      </c>
      <c r="G555" s="188">
        <v>3838.0534602714379</v>
      </c>
      <c r="H555" s="188">
        <v>4012.84260814453</v>
      </c>
      <c r="I555" s="188">
        <v>4930.8174793976414</v>
      </c>
      <c r="J555" s="201">
        <v>0.88026565567888404</v>
      </c>
      <c r="K555" s="192">
        <v>0</v>
      </c>
      <c r="L555" s="188">
        <v>0</v>
      </c>
      <c r="M555" s="188">
        <v>1</v>
      </c>
      <c r="N555" s="188">
        <v>0</v>
      </c>
      <c r="O555" s="188">
        <v>3838.0534602714379</v>
      </c>
      <c r="P555" s="188">
        <v>4012.84260814453</v>
      </c>
      <c r="Q555" s="188">
        <v>4930.8174793976414</v>
      </c>
      <c r="R555" s="201">
        <v>0.88026565567888404</v>
      </c>
    </row>
    <row r="556" spans="2:18" x14ac:dyDescent="0.2">
      <c r="B556" s="195">
        <v>553</v>
      </c>
      <c r="C556" s="192">
        <v>0</v>
      </c>
      <c r="D556" s="188">
        <v>0</v>
      </c>
      <c r="E556" s="188">
        <v>3</v>
      </c>
      <c r="F556" s="188">
        <v>3</v>
      </c>
      <c r="G556" s="188">
        <v>4756.5733381654009</v>
      </c>
      <c r="H556" s="188">
        <v>5252.3836877691156</v>
      </c>
      <c r="I556" s="188">
        <v>5391.1522331821516</v>
      </c>
      <c r="J556" s="201">
        <v>0.93729938189690953</v>
      </c>
      <c r="K556" s="192">
        <v>0</v>
      </c>
      <c r="L556" s="188">
        <v>0</v>
      </c>
      <c r="M556" s="188">
        <v>3</v>
      </c>
      <c r="N556" s="188">
        <v>3</v>
      </c>
      <c r="O556" s="188">
        <v>4756.5733381654009</v>
      </c>
      <c r="P556" s="188">
        <v>5252.3836877691156</v>
      </c>
      <c r="Q556" s="188">
        <v>5391.1522331821516</v>
      </c>
      <c r="R556" s="201">
        <v>0.93729938189690953</v>
      </c>
    </row>
    <row r="557" spans="2:18" x14ac:dyDescent="0.2">
      <c r="B557" s="195">
        <v>554</v>
      </c>
      <c r="C557" s="192">
        <v>0</v>
      </c>
      <c r="D557" s="188">
        <v>0</v>
      </c>
      <c r="E557" s="188">
        <v>1</v>
      </c>
      <c r="F557" s="188">
        <v>0</v>
      </c>
      <c r="G557" s="188">
        <v>2866.9011277868512</v>
      </c>
      <c r="H557" s="188">
        <v>3610.3502299302072</v>
      </c>
      <c r="I557" s="188">
        <v>11907.355993866389</v>
      </c>
      <c r="J557" s="201">
        <v>0.89983361146276808</v>
      </c>
      <c r="K557" s="192">
        <v>0</v>
      </c>
      <c r="L557" s="188">
        <v>0</v>
      </c>
      <c r="M557" s="188">
        <v>1</v>
      </c>
      <c r="N557" s="188">
        <v>0</v>
      </c>
      <c r="O557" s="188">
        <v>2866.9011277868512</v>
      </c>
      <c r="P557" s="188">
        <v>3610.3502299302072</v>
      </c>
      <c r="Q557" s="188">
        <v>11907.355993866389</v>
      </c>
      <c r="R557" s="201">
        <v>0.89983361146276808</v>
      </c>
    </row>
    <row r="558" spans="2:18" x14ac:dyDescent="0.2">
      <c r="B558" s="195">
        <v>555</v>
      </c>
      <c r="C558" s="192">
        <v>0</v>
      </c>
      <c r="D558" s="188">
        <v>0</v>
      </c>
      <c r="E558" s="188">
        <v>0</v>
      </c>
      <c r="F558" s="188">
        <v>0</v>
      </c>
      <c r="G558" s="188">
        <v>3963.7951482446169</v>
      </c>
      <c r="H558" s="188">
        <v>4215.3328877339154</v>
      </c>
      <c r="I558" s="188">
        <v>6124.7598429859163</v>
      </c>
      <c r="J558" s="201">
        <v>0.89164114964267127</v>
      </c>
      <c r="K558" s="192">
        <v>0</v>
      </c>
      <c r="L558" s="188">
        <v>0</v>
      </c>
      <c r="M558" s="188">
        <v>0</v>
      </c>
      <c r="N558" s="188">
        <v>0</v>
      </c>
      <c r="O558" s="188">
        <v>3963.7951482446169</v>
      </c>
      <c r="P558" s="188">
        <v>4215.3328877339154</v>
      </c>
      <c r="Q558" s="188">
        <v>6124.7598429859163</v>
      </c>
      <c r="R558" s="201">
        <v>0.89164114964267127</v>
      </c>
    </row>
    <row r="559" spans="2:18" x14ac:dyDescent="0.2">
      <c r="B559" s="195">
        <v>556</v>
      </c>
      <c r="C559" s="192">
        <v>0</v>
      </c>
      <c r="D559" s="188">
        <v>0</v>
      </c>
      <c r="E559" s="188">
        <v>3</v>
      </c>
      <c r="F559" s="188">
        <v>0</v>
      </c>
      <c r="G559" s="188">
        <v>5136.3861644658955</v>
      </c>
      <c r="H559" s="188">
        <v>4700.695200971938</v>
      </c>
      <c r="I559" s="188">
        <v>6420.4963741641814</v>
      </c>
      <c r="J559" s="201">
        <v>0.84085926947325884</v>
      </c>
      <c r="K559" s="192">
        <v>0</v>
      </c>
      <c r="L559" s="188">
        <v>0</v>
      </c>
      <c r="M559" s="188">
        <v>3</v>
      </c>
      <c r="N559" s="188">
        <v>0</v>
      </c>
      <c r="O559" s="188">
        <v>5136.3861644658955</v>
      </c>
      <c r="P559" s="188">
        <v>4700.695200971938</v>
      </c>
      <c r="Q559" s="188">
        <v>6420.4963741641814</v>
      </c>
      <c r="R559" s="201">
        <v>0.84085926947325884</v>
      </c>
    </row>
    <row r="560" spans="2:18" x14ac:dyDescent="0.2">
      <c r="B560" s="195">
        <v>557</v>
      </c>
      <c r="C560" s="192">
        <v>0</v>
      </c>
      <c r="D560" s="188">
        <v>0</v>
      </c>
      <c r="E560" s="188">
        <v>1</v>
      </c>
      <c r="F560" s="188">
        <v>1</v>
      </c>
      <c r="G560" s="188">
        <v>5504.4127741995035</v>
      </c>
      <c r="H560" s="188">
        <v>4351.5021087475943</v>
      </c>
      <c r="I560" s="188">
        <v>3533.8352301780847</v>
      </c>
      <c r="J560" s="201">
        <v>0.91828405869765217</v>
      </c>
      <c r="K560" s="192">
        <v>0</v>
      </c>
      <c r="L560" s="188">
        <v>0</v>
      </c>
      <c r="M560" s="188">
        <v>1</v>
      </c>
      <c r="N560" s="188">
        <v>1</v>
      </c>
      <c r="O560" s="188">
        <v>5504.4127741995035</v>
      </c>
      <c r="P560" s="188">
        <v>4351.5021087475943</v>
      </c>
      <c r="Q560" s="188">
        <v>3533.8352301780847</v>
      </c>
      <c r="R560" s="201">
        <v>0.91828405869765217</v>
      </c>
    </row>
    <row r="561" spans="2:18" x14ac:dyDescent="0.2">
      <c r="B561" s="195">
        <v>558</v>
      </c>
      <c r="C561" s="192">
        <v>0</v>
      </c>
      <c r="D561" s="188">
        <v>0</v>
      </c>
      <c r="E561" s="188">
        <v>2</v>
      </c>
      <c r="F561" s="188">
        <v>0</v>
      </c>
      <c r="G561" s="188">
        <v>5087.6065722801377</v>
      </c>
      <c r="H561" s="188">
        <v>4158.7238298259654</v>
      </c>
      <c r="I561" s="188">
        <v>7981.986558102134</v>
      </c>
      <c r="J561" s="201">
        <v>0.98693740897300342</v>
      </c>
      <c r="K561" s="192">
        <v>0</v>
      </c>
      <c r="L561" s="188">
        <v>0</v>
      </c>
      <c r="M561" s="188">
        <v>2</v>
      </c>
      <c r="N561" s="188">
        <v>0</v>
      </c>
      <c r="O561" s="188">
        <v>5087.6065722801377</v>
      </c>
      <c r="P561" s="188">
        <v>4158.7238298259654</v>
      </c>
      <c r="Q561" s="188">
        <v>7981.986558102134</v>
      </c>
      <c r="R561" s="201">
        <v>0.98693740897300342</v>
      </c>
    </row>
    <row r="562" spans="2:18" x14ac:dyDescent="0.2">
      <c r="B562" s="195">
        <v>559</v>
      </c>
      <c r="C562" s="192">
        <v>0</v>
      </c>
      <c r="D562" s="188">
        <v>0</v>
      </c>
      <c r="E562" s="188">
        <v>2</v>
      </c>
      <c r="F562" s="188">
        <v>1</v>
      </c>
      <c r="G562" s="188">
        <v>5296.543286318325</v>
      </c>
      <c r="H562" s="188">
        <v>4129.5037327657938</v>
      </c>
      <c r="I562" s="188">
        <v>4333.6242871044269</v>
      </c>
      <c r="J562" s="201">
        <v>0.94501299981707187</v>
      </c>
      <c r="K562" s="192">
        <v>0</v>
      </c>
      <c r="L562" s="188">
        <v>0</v>
      </c>
      <c r="M562" s="188">
        <v>2</v>
      </c>
      <c r="N562" s="188">
        <v>1</v>
      </c>
      <c r="O562" s="188">
        <v>5296.543286318325</v>
      </c>
      <c r="P562" s="188">
        <v>4129.5037327657938</v>
      </c>
      <c r="Q562" s="188">
        <v>4333.6242871044269</v>
      </c>
      <c r="R562" s="201">
        <v>0.94501299981707187</v>
      </c>
    </row>
    <row r="563" spans="2:18" x14ac:dyDescent="0.2">
      <c r="B563" s="195">
        <v>560</v>
      </c>
      <c r="C563" s="192">
        <v>0</v>
      </c>
      <c r="D563" s="188">
        <v>0</v>
      </c>
      <c r="E563" s="188">
        <v>1</v>
      </c>
      <c r="F563" s="188">
        <v>3</v>
      </c>
      <c r="G563" s="188">
        <v>7694.931837146617</v>
      </c>
      <c r="H563" s="188">
        <v>2897.4989159764086</v>
      </c>
      <c r="I563" s="188">
        <v>4773.6323970801659</v>
      </c>
      <c r="J563" s="201">
        <v>0.85747975685952127</v>
      </c>
      <c r="K563" s="192">
        <v>0</v>
      </c>
      <c r="L563" s="188">
        <v>0</v>
      </c>
      <c r="M563" s="188">
        <v>1</v>
      </c>
      <c r="N563" s="188">
        <v>3</v>
      </c>
      <c r="O563" s="188">
        <v>7694.931837146617</v>
      </c>
      <c r="P563" s="188">
        <v>2897.4989159764086</v>
      </c>
      <c r="Q563" s="188">
        <v>4773.6323970801659</v>
      </c>
      <c r="R563" s="201">
        <v>0.85747975685952127</v>
      </c>
    </row>
    <row r="564" spans="2:18" x14ac:dyDescent="0.2">
      <c r="B564" s="195">
        <v>561</v>
      </c>
      <c r="C564" s="192">
        <v>0</v>
      </c>
      <c r="D564" s="188">
        <v>0</v>
      </c>
      <c r="E564" s="188">
        <v>0</v>
      </c>
      <c r="F564" s="188">
        <v>2</v>
      </c>
      <c r="G564" s="188">
        <v>5417.130795191727</v>
      </c>
      <c r="H564" s="188">
        <v>4740.1907318218664</v>
      </c>
      <c r="I564" s="188">
        <v>12294.008536304249</v>
      </c>
      <c r="J564" s="201">
        <v>0.93893002197769126</v>
      </c>
      <c r="K564" s="192">
        <v>0</v>
      </c>
      <c r="L564" s="188">
        <v>0</v>
      </c>
      <c r="M564" s="188">
        <v>0</v>
      </c>
      <c r="N564" s="188">
        <v>2</v>
      </c>
      <c r="O564" s="188">
        <v>5417.130795191727</v>
      </c>
      <c r="P564" s="188">
        <v>4740.1907318218664</v>
      </c>
      <c r="Q564" s="188">
        <v>12294.008536304249</v>
      </c>
      <c r="R564" s="201">
        <v>0.93893002197769126</v>
      </c>
    </row>
    <row r="565" spans="2:18" x14ac:dyDescent="0.2">
      <c r="B565" s="195">
        <v>562</v>
      </c>
      <c r="C565" s="192">
        <v>0</v>
      </c>
      <c r="D565" s="188">
        <v>0</v>
      </c>
      <c r="E565" s="188">
        <v>3</v>
      </c>
      <c r="F565" s="188">
        <v>2</v>
      </c>
      <c r="G565" s="188">
        <v>3872.0345639437373</v>
      </c>
      <c r="H565" s="188">
        <v>2529.1268812483004</v>
      </c>
      <c r="I565" s="188">
        <v>3947.0168496538904</v>
      </c>
      <c r="J565" s="201">
        <v>0.91859928223684728</v>
      </c>
      <c r="K565" s="192">
        <v>0</v>
      </c>
      <c r="L565" s="188">
        <v>0</v>
      </c>
      <c r="M565" s="188">
        <v>3</v>
      </c>
      <c r="N565" s="188">
        <v>2</v>
      </c>
      <c r="O565" s="188">
        <v>3872.0345639437373</v>
      </c>
      <c r="P565" s="188">
        <v>2529.1268812483004</v>
      </c>
      <c r="Q565" s="188">
        <v>3947.0168496538904</v>
      </c>
      <c r="R565" s="201">
        <v>0.91859928223684728</v>
      </c>
    </row>
    <row r="566" spans="2:18" x14ac:dyDescent="0.2">
      <c r="B566" s="195">
        <v>563</v>
      </c>
      <c r="C566" s="192">
        <v>0</v>
      </c>
      <c r="D566" s="188">
        <v>0</v>
      </c>
      <c r="E566" s="188">
        <v>1</v>
      </c>
      <c r="F566" s="188">
        <v>1</v>
      </c>
      <c r="G566" s="188">
        <v>6166.6734630825131</v>
      </c>
      <c r="H566" s="188">
        <v>2027.7639377920398</v>
      </c>
      <c r="I566" s="188">
        <v>4028.0565301265824</v>
      </c>
      <c r="J566" s="201">
        <v>0.92055614939580932</v>
      </c>
      <c r="K566" s="192">
        <v>0</v>
      </c>
      <c r="L566" s="188">
        <v>0</v>
      </c>
      <c r="M566" s="188">
        <v>1</v>
      </c>
      <c r="N566" s="188">
        <v>1</v>
      </c>
      <c r="O566" s="188">
        <v>6166.6734630825131</v>
      </c>
      <c r="P566" s="188">
        <v>2027.7639377920398</v>
      </c>
      <c r="Q566" s="188">
        <v>4028.0565301265824</v>
      </c>
      <c r="R566" s="201">
        <v>0.92055614939580932</v>
      </c>
    </row>
    <row r="567" spans="2:18" x14ac:dyDescent="0.2">
      <c r="B567" s="195">
        <v>564</v>
      </c>
      <c r="C567" s="192">
        <v>0</v>
      </c>
      <c r="D567" s="188">
        <v>0</v>
      </c>
      <c r="E567" s="188">
        <v>2</v>
      </c>
      <c r="F567" s="188">
        <v>0</v>
      </c>
      <c r="G567" s="188">
        <v>7239.4457921529984</v>
      </c>
      <c r="H567" s="188">
        <v>4007.0008084787446</v>
      </c>
      <c r="I567" s="188">
        <v>3340.1039352962939</v>
      </c>
      <c r="J567" s="201">
        <v>0.90605152810971135</v>
      </c>
      <c r="K567" s="192">
        <v>0</v>
      </c>
      <c r="L567" s="188">
        <v>0</v>
      </c>
      <c r="M567" s="188">
        <v>2</v>
      </c>
      <c r="N567" s="188">
        <v>0</v>
      </c>
      <c r="O567" s="188">
        <v>7239.4457921529984</v>
      </c>
      <c r="P567" s="188">
        <v>4007.0008084787446</v>
      </c>
      <c r="Q567" s="188">
        <v>3340.1039352962939</v>
      </c>
      <c r="R567" s="201">
        <v>0.90605152810971135</v>
      </c>
    </row>
    <row r="568" spans="2:18" x14ac:dyDescent="0.2">
      <c r="B568" s="195">
        <v>565</v>
      </c>
      <c r="C568" s="192">
        <v>0</v>
      </c>
      <c r="D568" s="188">
        <v>0</v>
      </c>
      <c r="E568" s="188">
        <v>2</v>
      </c>
      <c r="F568" s="188">
        <v>0</v>
      </c>
      <c r="G568" s="188">
        <v>4139.7927001587905</v>
      </c>
      <c r="H568" s="188">
        <v>1600.1297693199963</v>
      </c>
      <c r="I568" s="188">
        <v>6158.6057375854471</v>
      </c>
      <c r="J568" s="201">
        <v>0.94294622540592477</v>
      </c>
      <c r="K568" s="192">
        <v>0</v>
      </c>
      <c r="L568" s="188">
        <v>0</v>
      </c>
      <c r="M568" s="188">
        <v>2</v>
      </c>
      <c r="N568" s="188">
        <v>0</v>
      </c>
      <c r="O568" s="188">
        <v>4139.7927001587905</v>
      </c>
      <c r="P568" s="188">
        <v>1600.1297693199963</v>
      </c>
      <c r="Q568" s="188">
        <v>6158.6057375854471</v>
      </c>
      <c r="R568" s="201">
        <v>0.94294622540592477</v>
      </c>
    </row>
    <row r="569" spans="2:18" x14ac:dyDescent="0.2">
      <c r="B569" s="195">
        <v>566</v>
      </c>
      <c r="C569" s="192">
        <v>0</v>
      </c>
      <c r="D569" s="188">
        <v>0</v>
      </c>
      <c r="E569" s="188">
        <v>3</v>
      </c>
      <c r="F569" s="188">
        <v>1</v>
      </c>
      <c r="G569" s="188">
        <v>3064.1151809185981</v>
      </c>
      <c r="H569" s="188">
        <v>4090.9790421015405</v>
      </c>
      <c r="I569" s="188">
        <v>6335.9742752396442</v>
      </c>
      <c r="J569" s="201">
        <v>0.80490467099733198</v>
      </c>
      <c r="K569" s="192">
        <v>0</v>
      </c>
      <c r="L569" s="188">
        <v>0</v>
      </c>
      <c r="M569" s="188">
        <v>3</v>
      </c>
      <c r="N569" s="188">
        <v>1</v>
      </c>
      <c r="O569" s="188">
        <v>3064.1151809185981</v>
      </c>
      <c r="P569" s="188">
        <v>4090.9790421015405</v>
      </c>
      <c r="Q569" s="188">
        <v>6335.9742752396442</v>
      </c>
      <c r="R569" s="201">
        <v>0.80490467099733198</v>
      </c>
    </row>
    <row r="570" spans="2:18" x14ac:dyDescent="0.2">
      <c r="B570" s="195">
        <v>567</v>
      </c>
      <c r="C570" s="192">
        <v>0</v>
      </c>
      <c r="D570" s="188">
        <v>0</v>
      </c>
      <c r="E570" s="188">
        <v>1</v>
      </c>
      <c r="F570" s="188">
        <v>1</v>
      </c>
      <c r="G570" s="188">
        <v>5635.3628192069755</v>
      </c>
      <c r="H570" s="188">
        <v>5194.8489969429338</v>
      </c>
      <c r="I570" s="188">
        <v>11170.556792072543</v>
      </c>
      <c r="J570" s="201">
        <v>0.93356739498963792</v>
      </c>
      <c r="K570" s="192">
        <v>0</v>
      </c>
      <c r="L570" s="188">
        <v>0</v>
      </c>
      <c r="M570" s="188">
        <v>1</v>
      </c>
      <c r="N570" s="188">
        <v>1</v>
      </c>
      <c r="O570" s="188">
        <v>5635.3628192069755</v>
      </c>
      <c r="P570" s="188">
        <v>5194.8489969429338</v>
      </c>
      <c r="Q570" s="188">
        <v>11170.556792072543</v>
      </c>
      <c r="R570" s="201">
        <v>0.93356739498963792</v>
      </c>
    </row>
    <row r="571" spans="2:18" x14ac:dyDescent="0.2">
      <c r="B571" s="195">
        <v>568</v>
      </c>
      <c r="C571" s="192">
        <v>0</v>
      </c>
      <c r="D571" s="188">
        <v>0</v>
      </c>
      <c r="E571" s="188">
        <v>1</v>
      </c>
      <c r="F571" s="188">
        <v>0</v>
      </c>
      <c r="G571" s="188">
        <v>8045.2370581291252</v>
      </c>
      <c r="H571" s="188">
        <v>2490.9771864677268</v>
      </c>
      <c r="I571" s="188">
        <v>7169.9053483135804</v>
      </c>
      <c r="J571" s="201">
        <v>0.95761247120501192</v>
      </c>
      <c r="K571" s="192">
        <v>0</v>
      </c>
      <c r="L571" s="188">
        <v>0</v>
      </c>
      <c r="M571" s="188">
        <v>1</v>
      </c>
      <c r="N571" s="188">
        <v>0</v>
      </c>
      <c r="O571" s="188">
        <v>8045.2370581291252</v>
      </c>
      <c r="P571" s="188">
        <v>2490.9771864677268</v>
      </c>
      <c r="Q571" s="188">
        <v>7169.9053483135804</v>
      </c>
      <c r="R571" s="201">
        <v>0.95761247120501192</v>
      </c>
    </row>
    <row r="572" spans="2:18" x14ac:dyDescent="0.2">
      <c r="B572" s="195">
        <v>569</v>
      </c>
      <c r="C572" s="192">
        <v>0</v>
      </c>
      <c r="D572" s="188">
        <v>0</v>
      </c>
      <c r="E572" s="188">
        <v>0</v>
      </c>
      <c r="F572" s="188">
        <v>1</v>
      </c>
      <c r="G572" s="188">
        <v>5396.6539679736634</v>
      </c>
      <c r="H572" s="188">
        <v>1523.9596310712836</v>
      </c>
      <c r="I572" s="188">
        <v>3982.9314171997576</v>
      </c>
      <c r="J572" s="201">
        <v>0.85282255524225026</v>
      </c>
      <c r="K572" s="192">
        <v>0</v>
      </c>
      <c r="L572" s="188">
        <v>0</v>
      </c>
      <c r="M572" s="188">
        <v>0</v>
      </c>
      <c r="N572" s="188">
        <v>1</v>
      </c>
      <c r="O572" s="188">
        <v>5396.6539679736634</v>
      </c>
      <c r="P572" s="188">
        <v>1523.9596310712836</v>
      </c>
      <c r="Q572" s="188">
        <v>3982.9314171997576</v>
      </c>
      <c r="R572" s="201">
        <v>0.85282255524225026</v>
      </c>
    </row>
    <row r="573" spans="2:18" x14ac:dyDescent="0.2">
      <c r="B573" s="195">
        <v>570</v>
      </c>
      <c r="C573" s="192">
        <v>0</v>
      </c>
      <c r="D573" s="188">
        <v>0</v>
      </c>
      <c r="E573" s="188">
        <v>2</v>
      </c>
      <c r="F573" s="188">
        <v>1</v>
      </c>
      <c r="G573" s="188">
        <v>4713.8206960566176</v>
      </c>
      <c r="H573" s="188">
        <v>1088.5822230551676</v>
      </c>
      <c r="I573" s="188">
        <v>7286.4568796819749</v>
      </c>
      <c r="J573" s="201">
        <v>0.9590856984366144</v>
      </c>
      <c r="K573" s="192">
        <v>0</v>
      </c>
      <c r="L573" s="188">
        <v>0</v>
      </c>
      <c r="M573" s="188">
        <v>2</v>
      </c>
      <c r="N573" s="188">
        <v>1</v>
      </c>
      <c r="O573" s="188">
        <v>4713.8206960566176</v>
      </c>
      <c r="P573" s="188">
        <v>1088.5822230551676</v>
      </c>
      <c r="Q573" s="188">
        <v>7286.4568796819749</v>
      </c>
      <c r="R573" s="201">
        <v>0.9590856984366144</v>
      </c>
    </row>
    <row r="574" spans="2:18" x14ac:dyDescent="0.2">
      <c r="B574" s="195">
        <v>571</v>
      </c>
      <c r="C574" s="192">
        <v>0</v>
      </c>
      <c r="D574" s="188">
        <v>0</v>
      </c>
      <c r="E574" s="188">
        <v>3</v>
      </c>
      <c r="F574" s="188">
        <v>0</v>
      </c>
      <c r="G574" s="188">
        <v>4617.7605857855087</v>
      </c>
      <c r="H574" s="188">
        <v>6493.5379500460094</v>
      </c>
      <c r="I574" s="188">
        <v>2206.5419504226929</v>
      </c>
      <c r="J574" s="201">
        <v>0.92111510634504756</v>
      </c>
      <c r="K574" s="192">
        <v>0</v>
      </c>
      <c r="L574" s="188">
        <v>0</v>
      </c>
      <c r="M574" s="188">
        <v>3</v>
      </c>
      <c r="N574" s="188">
        <v>0</v>
      </c>
      <c r="O574" s="188">
        <v>4617.7605857855087</v>
      </c>
      <c r="P574" s="188">
        <v>6493.5379500460094</v>
      </c>
      <c r="Q574" s="188">
        <v>2206.5419504226929</v>
      </c>
      <c r="R574" s="201">
        <v>0.92111510634504756</v>
      </c>
    </row>
    <row r="575" spans="2:18" x14ac:dyDescent="0.2">
      <c r="B575" s="195">
        <v>572</v>
      </c>
      <c r="C575" s="192">
        <v>0</v>
      </c>
      <c r="D575" s="188">
        <v>0</v>
      </c>
      <c r="E575" s="188">
        <v>4</v>
      </c>
      <c r="F575" s="188">
        <v>1</v>
      </c>
      <c r="G575" s="188">
        <v>7396.7433154220907</v>
      </c>
      <c r="H575" s="188">
        <v>4596.2317223379823</v>
      </c>
      <c r="I575" s="188">
        <v>6077.1713475402612</v>
      </c>
      <c r="J575" s="201">
        <v>0.85806406081057396</v>
      </c>
      <c r="K575" s="192">
        <v>0</v>
      </c>
      <c r="L575" s="188">
        <v>0</v>
      </c>
      <c r="M575" s="188">
        <v>4</v>
      </c>
      <c r="N575" s="188">
        <v>1</v>
      </c>
      <c r="O575" s="188">
        <v>7396.7433154220907</v>
      </c>
      <c r="P575" s="188">
        <v>4596.2317223379823</v>
      </c>
      <c r="Q575" s="188">
        <v>6077.1713475402612</v>
      </c>
      <c r="R575" s="201">
        <v>0.85806406081057396</v>
      </c>
    </row>
    <row r="576" spans="2:18" x14ac:dyDescent="0.2">
      <c r="B576" s="195">
        <v>573</v>
      </c>
      <c r="C576" s="192">
        <v>0</v>
      </c>
      <c r="D576" s="188">
        <v>0</v>
      </c>
      <c r="E576" s="188">
        <v>3</v>
      </c>
      <c r="F576" s="188">
        <v>2</v>
      </c>
      <c r="G576" s="188">
        <v>5392.2517936974918</v>
      </c>
      <c r="H576" s="188">
        <v>1443.5384365666014</v>
      </c>
      <c r="I576" s="188">
        <v>10477.255947145102</v>
      </c>
      <c r="J576" s="201">
        <v>0.90196447423308268</v>
      </c>
      <c r="K576" s="192">
        <v>0</v>
      </c>
      <c r="L576" s="188">
        <v>0</v>
      </c>
      <c r="M576" s="188">
        <v>3</v>
      </c>
      <c r="N576" s="188">
        <v>2</v>
      </c>
      <c r="O576" s="188">
        <v>5392.2517936974918</v>
      </c>
      <c r="P576" s="188">
        <v>1443.5384365666014</v>
      </c>
      <c r="Q576" s="188">
        <v>10477.255947145102</v>
      </c>
      <c r="R576" s="201">
        <v>0.90196447423308268</v>
      </c>
    </row>
    <row r="577" spans="2:18" x14ac:dyDescent="0.2">
      <c r="B577" s="195">
        <v>574</v>
      </c>
      <c r="C577" s="192">
        <v>0</v>
      </c>
      <c r="D577" s="188">
        <v>0</v>
      </c>
      <c r="E577" s="188">
        <v>2</v>
      </c>
      <c r="F577" s="188">
        <v>1</v>
      </c>
      <c r="G577" s="188">
        <v>5356.8120450310789</v>
      </c>
      <c r="H577" s="188">
        <v>2735.1571086171807</v>
      </c>
      <c r="I577" s="188">
        <v>9344.8511320117159</v>
      </c>
      <c r="J577" s="201">
        <v>0.88094525686740777</v>
      </c>
      <c r="K577" s="192">
        <v>0</v>
      </c>
      <c r="L577" s="188">
        <v>0</v>
      </c>
      <c r="M577" s="188">
        <v>2</v>
      </c>
      <c r="N577" s="188">
        <v>1</v>
      </c>
      <c r="O577" s="188">
        <v>5356.8120450310789</v>
      </c>
      <c r="P577" s="188">
        <v>2735.1571086171807</v>
      </c>
      <c r="Q577" s="188">
        <v>9344.8511320117159</v>
      </c>
      <c r="R577" s="201">
        <v>0.88094525686740777</v>
      </c>
    </row>
    <row r="578" spans="2:18" x14ac:dyDescent="0.2">
      <c r="B578" s="195">
        <v>575</v>
      </c>
      <c r="C578" s="192">
        <v>0</v>
      </c>
      <c r="D578" s="188">
        <v>0</v>
      </c>
      <c r="E578" s="188">
        <v>0</v>
      </c>
      <c r="F578" s="188">
        <v>1</v>
      </c>
      <c r="G578" s="188">
        <v>7722.5003982093895</v>
      </c>
      <c r="H578" s="188">
        <v>2350.7641568498466</v>
      </c>
      <c r="I578" s="188">
        <v>7065.7947394683897</v>
      </c>
      <c r="J578" s="201">
        <v>0.96344920964156722</v>
      </c>
      <c r="K578" s="192">
        <v>0</v>
      </c>
      <c r="L578" s="188">
        <v>0</v>
      </c>
      <c r="M578" s="188">
        <v>0</v>
      </c>
      <c r="N578" s="188">
        <v>1</v>
      </c>
      <c r="O578" s="188">
        <v>7722.5003982093895</v>
      </c>
      <c r="P578" s="188">
        <v>2350.7641568498466</v>
      </c>
      <c r="Q578" s="188">
        <v>7065.7947394683897</v>
      </c>
      <c r="R578" s="201">
        <v>0.96344920964156722</v>
      </c>
    </row>
    <row r="579" spans="2:18" x14ac:dyDescent="0.2">
      <c r="B579" s="195">
        <v>576</v>
      </c>
      <c r="C579" s="192">
        <v>0</v>
      </c>
      <c r="D579" s="188">
        <v>0</v>
      </c>
      <c r="E579" s="188">
        <v>1</v>
      </c>
      <c r="F579" s="188">
        <v>3</v>
      </c>
      <c r="G579" s="188">
        <v>6616.2809462329933</v>
      </c>
      <c r="H579" s="188">
        <v>1356.9867067779614</v>
      </c>
      <c r="I579" s="188">
        <v>5622.1691045813859</v>
      </c>
      <c r="J579" s="201">
        <v>0.9866103125257335</v>
      </c>
      <c r="K579" s="192">
        <v>0</v>
      </c>
      <c r="L579" s="188">
        <v>0</v>
      </c>
      <c r="M579" s="188">
        <v>1</v>
      </c>
      <c r="N579" s="188">
        <v>3</v>
      </c>
      <c r="O579" s="188">
        <v>6616.2809462329933</v>
      </c>
      <c r="P579" s="188">
        <v>1356.9867067779614</v>
      </c>
      <c r="Q579" s="188">
        <v>5622.1691045813859</v>
      </c>
      <c r="R579" s="201">
        <v>0.9866103125257335</v>
      </c>
    </row>
    <row r="580" spans="2:18" x14ac:dyDescent="0.2">
      <c r="B580" s="195">
        <v>577</v>
      </c>
      <c r="C580" s="192">
        <v>0</v>
      </c>
      <c r="D580" s="188">
        <v>0</v>
      </c>
      <c r="E580" s="188">
        <v>1</v>
      </c>
      <c r="F580" s="188">
        <v>0</v>
      </c>
      <c r="G580" s="188">
        <v>4554.4467668315538</v>
      </c>
      <c r="H580" s="188">
        <v>2438.0106457776455</v>
      </c>
      <c r="I580" s="188">
        <v>5678.5580779614311</v>
      </c>
      <c r="J580" s="201">
        <v>0.94586096746816151</v>
      </c>
      <c r="K580" s="192">
        <v>0</v>
      </c>
      <c r="L580" s="188">
        <v>0</v>
      </c>
      <c r="M580" s="188">
        <v>1</v>
      </c>
      <c r="N580" s="188">
        <v>0</v>
      </c>
      <c r="O580" s="188">
        <v>4554.4467668315538</v>
      </c>
      <c r="P580" s="188">
        <v>2438.0106457776455</v>
      </c>
      <c r="Q580" s="188">
        <v>5678.5580779614311</v>
      </c>
      <c r="R580" s="201">
        <v>0.94586096746816151</v>
      </c>
    </row>
    <row r="581" spans="2:18" x14ac:dyDescent="0.2">
      <c r="B581" s="195">
        <v>578</v>
      </c>
      <c r="C581" s="192">
        <v>0</v>
      </c>
      <c r="D581" s="188">
        <v>0</v>
      </c>
      <c r="E581" s="188">
        <v>2</v>
      </c>
      <c r="F581" s="188">
        <v>2</v>
      </c>
      <c r="G581" s="188">
        <v>5305.2260891313163</v>
      </c>
      <c r="H581" s="188">
        <v>2317.3664835207883</v>
      </c>
      <c r="I581" s="188">
        <v>13276.900802137112</v>
      </c>
      <c r="J581" s="201">
        <v>0.89622851959192484</v>
      </c>
      <c r="K581" s="192">
        <v>0</v>
      </c>
      <c r="L581" s="188">
        <v>0</v>
      </c>
      <c r="M581" s="188">
        <v>2</v>
      </c>
      <c r="N581" s="188">
        <v>2</v>
      </c>
      <c r="O581" s="188">
        <v>5305.2260891313163</v>
      </c>
      <c r="P581" s="188">
        <v>2317.3664835207883</v>
      </c>
      <c r="Q581" s="188">
        <v>13276.900802137112</v>
      </c>
      <c r="R581" s="201">
        <v>0.89622851959192484</v>
      </c>
    </row>
    <row r="582" spans="2:18" x14ac:dyDescent="0.2">
      <c r="B582" s="195">
        <v>579</v>
      </c>
      <c r="C582" s="192">
        <v>0</v>
      </c>
      <c r="D582" s="188">
        <v>0</v>
      </c>
      <c r="E582" s="188">
        <v>0</v>
      </c>
      <c r="F582" s="188">
        <v>4</v>
      </c>
      <c r="G582" s="188">
        <v>3107.3098738097406</v>
      </c>
      <c r="H582" s="188">
        <v>1815.6080267535083</v>
      </c>
      <c r="I582" s="188">
        <v>5733.6515530957913</v>
      </c>
      <c r="J582" s="201">
        <v>0.94441706935813596</v>
      </c>
      <c r="K582" s="192">
        <v>0</v>
      </c>
      <c r="L582" s="188">
        <v>0</v>
      </c>
      <c r="M582" s="188">
        <v>0</v>
      </c>
      <c r="N582" s="188">
        <v>4</v>
      </c>
      <c r="O582" s="188">
        <v>3107.3098738097406</v>
      </c>
      <c r="P582" s="188">
        <v>1815.6080267535083</v>
      </c>
      <c r="Q582" s="188">
        <v>5733.6515530957913</v>
      </c>
      <c r="R582" s="201">
        <v>0.94441706935813596</v>
      </c>
    </row>
    <row r="583" spans="2:18" x14ac:dyDescent="0.2">
      <c r="B583" s="195">
        <v>580</v>
      </c>
      <c r="C583" s="192">
        <v>0</v>
      </c>
      <c r="D583" s="188">
        <v>0</v>
      </c>
      <c r="E583" s="188">
        <v>4</v>
      </c>
      <c r="F583" s="188">
        <v>1</v>
      </c>
      <c r="G583" s="188">
        <v>6884.4845352839211</v>
      </c>
      <c r="H583" s="188">
        <v>4283.6728307960529</v>
      </c>
      <c r="I583" s="188">
        <v>4133.4989274605741</v>
      </c>
      <c r="J583" s="201">
        <v>0.93079685295433767</v>
      </c>
      <c r="K583" s="192">
        <v>0</v>
      </c>
      <c r="L583" s="188">
        <v>0</v>
      </c>
      <c r="M583" s="188">
        <v>4</v>
      </c>
      <c r="N583" s="188">
        <v>1</v>
      </c>
      <c r="O583" s="188">
        <v>6884.4845352839211</v>
      </c>
      <c r="P583" s="188">
        <v>4283.6728307960529</v>
      </c>
      <c r="Q583" s="188">
        <v>4133.4989274605741</v>
      </c>
      <c r="R583" s="201">
        <v>0.93079685295433767</v>
      </c>
    </row>
    <row r="584" spans="2:18" x14ac:dyDescent="0.2">
      <c r="B584" s="195">
        <v>581</v>
      </c>
      <c r="C584" s="192">
        <v>0</v>
      </c>
      <c r="D584" s="188">
        <v>0</v>
      </c>
      <c r="E584" s="188">
        <v>2</v>
      </c>
      <c r="F584" s="188">
        <v>2</v>
      </c>
      <c r="G584" s="188">
        <v>6075.5075194711826</v>
      </c>
      <c r="H584" s="188">
        <v>1765.9253780813219</v>
      </c>
      <c r="I584" s="188">
        <v>1761.0889790136666</v>
      </c>
      <c r="J584" s="201">
        <v>0.9555487072614306</v>
      </c>
      <c r="K584" s="192">
        <v>0</v>
      </c>
      <c r="L584" s="188">
        <v>0</v>
      </c>
      <c r="M584" s="188">
        <v>2</v>
      </c>
      <c r="N584" s="188">
        <v>2</v>
      </c>
      <c r="O584" s="188">
        <v>6075.5075194711826</v>
      </c>
      <c r="P584" s="188">
        <v>1765.9253780813219</v>
      </c>
      <c r="Q584" s="188">
        <v>1761.0889790136666</v>
      </c>
      <c r="R584" s="201">
        <v>0.9555487072614306</v>
      </c>
    </row>
    <row r="585" spans="2:18" x14ac:dyDescent="0.2">
      <c r="B585" s="195">
        <v>582</v>
      </c>
      <c r="C585" s="192">
        <v>1</v>
      </c>
      <c r="D585" s="188">
        <v>0</v>
      </c>
      <c r="E585" s="188">
        <v>1</v>
      </c>
      <c r="F585" s="188">
        <v>0</v>
      </c>
      <c r="G585" s="188">
        <v>5927.9192072471487</v>
      </c>
      <c r="H585" s="188">
        <v>1682.8874564305449</v>
      </c>
      <c r="I585" s="188">
        <v>3408.1342612308986</v>
      </c>
      <c r="J585" s="201">
        <v>0.93555611716942155</v>
      </c>
      <c r="K585" s="192">
        <v>1</v>
      </c>
      <c r="L585" s="188">
        <v>0</v>
      </c>
      <c r="M585" s="188">
        <v>1</v>
      </c>
      <c r="N585" s="188">
        <v>0</v>
      </c>
      <c r="O585" s="188">
        <v>5927.9192072471487</v>
      </c>
      <c r="P585" s="188">
        <v>1682.8874564305449</v>
      </c>
      <c r="Q585" s="188">
        <v>3408.1342612308986</v>
      </c>
      <c r="R585" s="201">
        <v>0.93555611716942155</v>
      </c>
    </row>
    <row r="586" spans="2:18" x14ac:dyDescent="0.2">
      <c r="B586" s="195">
        <v>583</v>
      </c>
      <c r="C586" s="192">
        <v>0</v>
      </c>
      <c r="D586" s="188">
        <v>0</v>
      </c>
      <c r="E586" s="188">
        <v>3</v>
      </c>
      <c r="F586" s="188">
        <v>2</v>
      </c>
      <c r="G586" s="188">
        <v>6057.3524898525966</v>
      </c>
      <c r="H586" s="188">
        <v>5045.9531145323599</v>
      </c>
      <c r="I586" s="188">
        <v>1635.3106676875311</v>
      </c>
      <c r="J586" s="201">
        <v>0.91426760902996529</v>
      </c>
      <c r="K586" s="192">
        <v>0</v>
      </c>
      <c r="L586" s="188">
        <v>0</v>
      </c>
      <c r="M586" s="188">
        <v>3</v>
      </c>
      <c r="N586" s="188">
        <v>2</v>
      </c>
      <c r="O586" s="188">
        <v>6057.3524898525966</v>
      </c>
      <c r="P586" s="188">
        <v>5045.9531145323599</v>
      </c>
      <c r="Q586" s="188">
        <v>1635.3106676875311</v>
      </c>
      <c r="R586" s="201">
        <v>0.91426760902996529</v>
      </c>
    </row>
    <row r="587" spans="2:18" x14ac:dyDescent="0.2">
      <c r="B587" s="195">
        <v>584</v>
      </c>
      <c r="C587" s="192">
        <v>0</v>
      </c>
      <c r="D587" s="188">
        <v>0</v>
      </c>
      <c r="E587" s="188">
        <v>0</v>
      </c>
      <c r="F587" s="188">
        <v>1</v>
      </c>
      <c r="G587" s="188">
        <v>8024.7270664041862</v>
      </c>
      <c r="H587" s="188">
        <v>2062.3218774277448</v>
      </c>
      <c r="I587" s="188">
        <v>1986.9718913760189</v>
      </c>
      <c r="J587" s="201">
        <v>0.98296963679262395</v>
      </c>
      <c r="K587" s="192">
        <v>0</v>
      </c>
      <c r="L587" s="188">
        <v>0</v>
      </c>
      <c r="M587" s="188">
        <v>0</v>
      </c>
      <c r="N587" s="188">
        <v>1</v>
      </c>
      <c r="O587" s="188">
        <v>8024.7270664041862</v>
      </c>
      <c r="P587" s="188">
        <v>2062.3218774277448</v>
      </c>
      <c r="Q587" s="188">
        <v>1986.9718913760189</v>
      </c>
      <c r="R587" s="201">
        <v>0.98296963679262395</v>
      </c>
    </row>
    <row r="588" spans="2:18" x14ac:dyDescent="0.2">
      <c r="B588" s="195">
        <v>585</v>
      </c>
      <c r="C588" s="192">
        <v>0</v>
      </c>
      <c r="D588" s="188">
        <v>0</v>
      </c>
      <c r="E588" s="188">
        <v>1</v>
      </c>
      <c r="F588" s="188">
        <v>0</v>
      </c>
      <c r="G588" s="188">
        <v>2650.448001860183</v>
      </c>
      <c r="H588" s="188">
        <v>6806.5305506865652</v>
      </c>
      <c r="I588" s="188">
        <v>3680.4752428542351</v>
      </c>
      <c r="J588" s="201">
        <v>0.7739762303340546</v>
      </c>
      <c r="K588" s="192">
        <v>0</v>
      </c>
      <c r="L588" s="188">
        <v>0</v>
      </c>
      <c r="M588" s="188">
        <v>1</v>
      </c>
      <c r="N588" s="188">
        <v>0</v>
      </c>
      <c r="O588" s="188">
        <v>2650.448001860183</v>
      </c>
      <c r="P588" s="188">
        <v>6806.5305506865652</v>
      </c>
      <c r="Q588" s="188">
        <v>3680.4752428542351</v>
      </c>
      <c r="R588" s="201">
        <v>0.7739762303340546</v>
      </c>
    </row>
    <row r="589" spans="2:18" x14ac:dyDescent="0.2">
      <c r="B589" s="195">
        <v>586</v>
      </c>
      <c r="C589" s="192">
        <v>0</v>
      </c>
      <c r="D589" s="188">
        <v>0</v>
      </c>
      <c r="E589" s="188">
        <v>6</v>
      </c>
      <c r="F589" s="188">
        <v>1</v>
      </c>
      <c r="G589" s="188">
        <v>6992.5156803573373</v>
      </c>
      <c r="H589" s="188">
        <v>2294.6236399896334</v>
      </c>
      <c r="I589" s="188">
        <v>10383.025273629442</v>
      </c>
      <c r="J589" s="201">
        <v>0.97495708356770172</v>
      </c>
      <c r="K589" s="192">
        <v>0</v>
      </c>
      <c r="L589" s="188">
        <v>0</v>
      </c>
      <c r="M589" s="188">
        <v>6</v>
      </c>
      <c r="N589" s="188">
        <v>1</v>
      </c>
      <c r="O589" s="188">
        <v>6992.5156803573373</v>
      </c>
      <c r="P589" s="188">
        <v>2294.6236399896334</v>
      </c>
      <c r="Q589" s="188">
        <v>10383.025273629442</v>
      </c>
      <c r="R589" s="201">
        <v>0.97495708356770172</v>
      </c>
    </row>
    <row r="590" spans="2:18" x14ac:dyDescent="0.2">
      <c r="B590" s="195">
        <v>587</v>
      </c>
      <c r="C590" s="192">
        <v>0</v>
      </c>
      <c r="D590" s="188">
        <v>0</v>
      </c>
      <c r="E590" s="188">
        <v>5</v>
      </c>
      <c r="F590" s="188">
        <v>1</v>
      </c>
      <c r="G590" s="188">
        <v>5181.0887816786299</v>
      </c>
      <c r="H590" s="188">
        <v>7666.6975723123933</v>
      </c>
      <c r="I590" s="188">
        <v>2485.7296101457378</v>
      </c>
      <c r="J590" s="201">
        <v>0.84241524209225926</v>
      </c>
      <c r="K590" s="192">
        <v>0</v>
      </c>
      <c r="L590" s="188">
        <v>0</v>
      </c>
      <c r="M590" s="188">
        <v>5</v>
      </c>
      <c r="N590" s="188">
        <v>1</v>
      </c>
      <c r="O590" s="188">
        <v>5181.0887816786299</v>
      </c>
      <c r="P590" s="188">
        <v>7666.6975723123933</v>
      </c>
      <c r="Q590" s="188">
        <v>2485.7296101457378</v>
      </c>
      <c r="R590" s="201">
        <v>0.84241524209225926</v>
      </c>
    </row>
    <row r="591" spans="2:18" x14ac:dyDescent="0.2">
      <c r="B591" s="195">
        <v>588</v>
      </c>
      <c r="C591" s="192">
        <v>0</v>
      </c>
      <c r="D591" s="188">
        <v>0</v>
      </c>
      <c r="E591" s="188">
        <v>1</v>
      </c>
      <c r="F591" s="188">
        <v>2</v>
      </c>
      <c r="G591" s="188">
        <v>6507.7279212611757</v>
      </c>
      <c r="H591" s="188">
        <v>4611.1221318033122</v>
      </c>
      <c r="I591" s="188">
        <v>7099.5242186258347</v>
      </c>
      <c r="J591" s="201">
        <v>0.93223584509027746</v>
      </c>
      <c r="K591" s="192">
        <v>0</v>
      </c>
      <c r="L591" s="188">
        <v>0</v>
      </c>
      <c r="M591" s="188">
        <v>1</v>
      </c>
      <c r="N591" s="188">
        <v>2</v>
      </c>
      <c r="O591" s="188">
        <v>6507.7279212611757</v>
      </c>
      <c r="P591" s="188">
        <v>4611.1221318033122</v>
      </c>
      <c r="Q591" s="188">
        <v>7099.5242186258347</v>
      </c>
      <c r="R591" s="201">
        <v>0.93223584509027746</v>
      </c>
    </row>
    <row r="592" spans="2:18" x14ac:dyDescent="0.2">
      <c r="B592" s="195">
        <v>589</v>
      </c>
      <c r="C592" s="192">
        <v>0</v>
      </c>
      <c r="D592" s="188">
        <v>0</v>
      </c>
      <c r="E592" s="188">
        <v>2</v>
      </c>
      <c r="F592" s="188">
        <v>0</v>
      </c>
      <c r="G592" s="188">
        <v>4042.6617949184074</v>
      </c>
      <c r="H592" s="188">
        <v>4476.6512461093153</v>
      </c>
      <c r="I592" s="188">
        <v>6064.0287256669162</v>
      </c>
      <c r="J592" s="201">
        <v>0.89934510013205293</v>
      </c>
      <c r="K592" s="192">
        <v>0</v>
      </c>
      <c r="L592" s="188">
        <v>0</v>
      </c>
      <c r="M592" s="188">
        <v>2</v>
      </c>
      <c r="N592" s="188">
        <v>0</v>
      </c>
      <c r="O592" s="188">
        <v>4042.6617949184074</v>
      </c>
      <c r="P592" s="188">
        <v>4476.6512461093153</v>
      </c>
      <c r="Q592" s="188">
        <v>6064.0287256669162</v>
      </c>
      <c r="R592" s="201">
        <v>0.89934510013205293</v>
      </c>
    </row>
    <row r="593" spans="2:18" x14ac:dyDescent="0.2">
      <c r="B593" s="195">
        <v>590</v>
      </c>
      <c r="C593" s="192">
        <v>0</v>
      </c>
      <c r="D593" s="188">
        <v>0</v>
      </c>
      <c r="E593" s="188">
        <v>1</v>
      </c>
      <c r="F593" s="188">
        <v>0</v>
      </c>
      <c r="G593" s="188">
        <v>4077.6074579550827</v>
      </c>
      <c r="H593" s="188">
        <v>3022.1449833232232</v>
      </c>
      <c r="I593" s="188">
        <v>2335.2637951816832</v>
      </c>
      <c r="J593" s="201">
        <v>0.95828552717896409</v>
      </c>
      <c r="K593" s="192">
        <v>0</v>
      </c>
      <c r="L593" s="188">
        <v>0</v>
      </c>
      <c r="M593" s="188">
        <v>1</v>
      </c>
      <c r="N593" s="188">
        <v>0</v>
      </c>
      <c r="O593" s="188">
        <v>4077.6074579550827</v>
      </c>
      <c r="P593" s="188">
        <v>3022.1449833232232</v>
      </c>
      <c r="Q593" s="188">
        <v>2335.2637951816832</v>
      </c>
      <c r="R593" s="201">
        <v>0.95828552717896409</v>
      </c>
    </row>
    <row r="594" spans="2:18" x14ac:dyDescent="0.2">
      <c r="B594" s="195">
        <v>591</v>
      </c>
      <c r="C594" s="192">
        <v>0</v>
      </c>
      <c r="D594" s="188">
        <v>0</v>
      </c>
      <c r="E594" s="188">
        <v>4</v>
      </c>
      <c r="F594" s="188">
        <v>0</v>
      </c>
      <c r="G594" s="188">
        <v>4646.52490719873</v>
      </c>
      <c r="H594" s="188">
        <v>2620.5996238269618</v>
      </c>
      <c r="I594" s="188">
        <v>6058.18032935069</v>
      </c>
      <c r="J594" s="201">
        <v>0.93173150440721719</v>
      </c>
      <c r="K594" s="192">
        <v>0</v>
      </c>
      <c r="L594" s="188">
        <v>0</v>
      </c>
      <c r="M594" s="188">
        <v>4</v>
      </c>
      <c r="N594" s="188">
        <v>0</v>
      </c>
      <c r="O594" s="188">
        <v>4646.52490719873</v>
      </c>
      <c r="P594" s="188">
        <v>2620.5996238269618</v>
      </c>
      <c r="Q594" s="188">
        <v>6058.18032935069</v>
      </c>
      <c r="R594" s="201">
        <v>0.93173150440721719</v>
      </c>
    </row>
    <row r="595" spans="2:18" x14ac:dyDescent="0.2">
      <c r="B595" s="195">
        <v>592</v>
      </c>
      <c r="C595" s="192">
        <v>0</v>
      </c>
      <c r="D595" s="188">
        <v>0</v>
      </c>
      <c r="E595" s="188">
        <v>2</v>
      </c>
      <c r="F595" s="188">
        <v>1</v>
      </c>
      <c r="G595" s="188">
        <v>4989.3065566926089</v>
      </c>
      <c r="H595" s="188">
        <v>7405.8290489267511</v>
      </c>
      <c r="I595" s="188">
        <v>10041.438482153364</v>
      </c>
      <c r="J595" s="201">
        <v>0.78743934685987482</v>
      </c>
      <c r="K595" s="192">
        <v>0</v>
      </c>
      <c r="L595" s="188">
        <v>0</v>
      </c>
      <c r="M595" s="188">
        <v>2</v>
      </c>
      <c r="N595" s="188">
        <v>1</v>
      </c>
      <c r="O595" s="188">
        <v>4989.3065566926089</v>
      </c>
      <c r="P595" s="188">
        <v>7405.8290489267511</v>
      </c>
      <c r="Q595" s="188">
        <v>10041.438482153364</v>
      </c>
      <c r="R595" s="201">
        <v>0.78743934685987482</v>
      </c>
    </row>
    <row r="596" spans="2:18" x14ac:dyDescent="0.2">
      <c r="B596" s="195">
        <v>593</v>
      </c>
      <c r="C596" s="192">
        <v>0</v>
      </c>
      <c r="D596" s="188">
        <v>0</v>
      </c>
      <c r="E596" s="188">
        <v>4</v>
      </c>
      <c r="F596" s="188">
        <v>0</v>
      </c>
      <c r="G596" s="188">
        <v>3356.9725918455561</v>
      </c>
      <c r="H596" s="188">
        <v>985.05540107367074</v>
      </c>
      <c r="I596" s="188">
        <v>11825.377008617854</v>
      </c>
      <c r="J596" s="201">
        <v>0.96044787788313868</v>
      </c>
      <c r="K596" s="192">
        <v>0</v>
      </c>
      <c r="L596" s="188">
        <v>0</v>
      </c>
      <c r="M596" s="188">
        <v>4</v>
      </c>
      <c r="N596" s="188">
        <v>0</v>
      </c>
      <c r="O596" s="188">
        <v>3356.9725918455561</v>
      </c>
      <c r="P596" s="188">
        <v>985.05540107367074</v>
      </c>
      <c r="Q596" s="188">
        <v>11825.377008617854</v>
      </c>
      <c r="R596" s="201">
        <v>0.96044787788313868</v>
      </c>
    </row>
    <row r="597" spans="2:18" x14ac:dyDescent="0.2">
      <c r="B597" s="195">
        <v>594</v>
      </c>
      <c r="C597" s="192">
        <v>0</v>
      </c>
      <c r="D597" s="188">
        <v>0</v>
      </c>
      <c r="E597" s="188">
        <v>2</v>
      </c>
      <c r="F597" s="188">
        <v>1</v>
      </c>
      <c r="G597" s="188">
        <v>7376.7845277260267</v>
      </c>
      <c r="H597" s="188">
        <v>4270.1920301094606</v>
      </c>
      <c r="I597" s="188">
        <v>6608.1908901338229</v>
      </c>
      <c r="J597" s="201">
        <v>0.9243064658778618</v>
      </c>
      <c r="K597" s="192">
        <v>0</v>
      </c>
      <c r="L597" s="188">
        <v>0</v>
      </c>
      <c r="M597" s="188">
        <v>2</v>
      </c>
      <c r="N597" s="188">
        <v>1</v>
      </c>
      <c r="O597" s="188">
        <v>7376.7845277260267</v>
      </c>
      <c r="P597" s="188">
        <v>4270.1920301094606</v>
      </c>
      <c r="Q597" s="188">
        <v>6608.1908901338229</v>
      </c>
      <c r="R597" s="201">
        <v>0.9243064658778618</v>
      </c>
    </row>
    <row r="598" spans="2:18" x14ac:dyDescent="0.2">
      <c r="B598" s="195">
        <v>595</v>
      </c>
      <c r="C598" s="192">
        <v>0</v>
      </c>
      <c r="D598" s="188">
        <v>0</v>
      </c>
      <c r="E598" s="188">
        <v>3</v>
      </c>
      <c r="F598" s="188">
        <v>1</v>
      </c>
      <c r="G598" s="188">
        <v>6444.5902882482442</v>
      </c>
      <c r="H598" s="188">
        <v>2523.9397869147861</v>
      </c>
      <c r="I598" s="188">
        <v>8022.2360277115431</v>
      </c>
      <c r="J598" s="201">
        <v>0.88280163669523304</v>
      </c>
      <c r="K598" s="192">
        <v>0</v>
      </c>
      <c r="L598" s="188">
        <v>0</v>
      </c>
      <c r="M598" s="188">
        <v>3</v>
      </c>
      <c r="N598" s="188">
        <v>1</v>
      </c>
      <c r="O598" s="188">
        <v>6444.5902882482442</v>
      </c>
      <c r="P598" s="188">
        <v>2523.9397869147861</v>
      </c>
      <c r="Q598" s="188">
        <v>8022.2360277115431</v>
      </c>
      <c r="R598" s="201">
        <v>0.88280163669523304</v>
      </c>
    </row>
    <row r="599" spans="2:18" x14ac:dyDescent="0.2">
      <c r="B599" s="195">
        <v>596</v>
      </c>
      <c r="C599" s="192">
        <v>0</v>
      </c>
      <c r="D599" s="188">
        <v>0</v>
      </c>
      <c r="E599" s="188">
        <v>1</v>
      </c>
      <c r="F599" s="188">
        <v>0</v>
      </c>
      <c r="G599" s="188">
        <v>5931.9674057596894</v>
      </c>
      <c r="H599" s="188">
        <v>1117.9616158814981</v>
      </c>
      <c r="I599" s="188">
        <v>10814.39932473915</v>
      </c>
      <c r="J599" s="201">
        <v>0.9155112290198717</v>
      </c>
      <c r="K599" s="192">
        <v>0</v>
      </c>
      <c r="L599" s="188">
        <v>0</v>
      </c>
      <c r="M599" s="188">
        <v>1</v>
      </c>
      <c r="N599" s="188">
        <v>0</v>
      </c>
      <c r="O599" s="188">
        <v>5931.9674057596894</v>
      </c>
      <c r="P599" s="188">
        <v>1117.9616158814981</v>
      </c>
      <c r="Q599" s="188">
        <v>10814.39932473915</v>
      </c>
      <c r="R599" s="201">
        <v>0.9155112290198717</v>
      </c>
    </row>
    <row r="600" spans="2:18" x14ac:dyDescent="0.2">
      <c r="B600" s="195">
        <v>597</v>
      </c>
      <c r="C600" s="192">
        <v>0</v>
      </c>
      <c r="D600" s="188">
        <v>0</v>
      </c>
      <c r="E600" s="188">
        <v>1</v>
      </c>
      <c r="F600" s="188">
        <v>1</v>
      </c>
      <c r="G600" s="188">
        <v>5402.466420474133</v>
      </c>
      <c r="H600" s="188">
        <v>1803.5528151886519</v>
      </c>
      <c r="I600" s="188">
        <v>11681.511511412804</v>
      </c>
      <c r="J600" s="201">
        <v>0.8229428556509909</v>
      </c>
      <c r="K600" s="192">
        <v>0</v>
      </c>
      <c r="L600" s="188">
        <v>0</v>
      </c>
      <c r="M600" s="188">
        <v>1</v>
      </c>
      <c r="N600" s="188">
        <v>1</v>
      </c>
      <c r="O600" s="188">
        <v>5402.466420474133</v>
      </c>
      <c r="P600" s="188">
        <v>1803.5528151886519</v>
      </c>
      <c r="Q600" s="188">
        <v>11681.511511412804</v>
      </c>
      <c r="R600" s="201">
        <v>0.8229428556509909</v>
      </c>
    </row>
    <row r="601" spans="2:18" x14ac:dyDescent="0.2">
      <c r="B601" s="195">
        <v>598</v>
      </c>
      <c r="C601" s="192">
        <v>0</v>
      </c>
      <c r="D601" s="188">
        <v>0</v>
      </c>
      <c r="E601" s="188">
        <v>4</v>
      </c>
      <c r="F601" s="188">
        <v>3</v>
      </c>
      <c r="G601" s="188">
        <v>3403.965329574045</v>
      </c>
      <c r="H601" s="188">
        <v>3952.4386016044941</v>
      </c>
      <c r="I601" s="188">
        <v>6013.864008428739</v>
      </c>
      <c r="J601" s="201">
        <v>0.87326895603674992</v>
      </c>
      <c r="K601" s="192">
        <v>0</v>
      </c>
      <c r="L601" s="188">
        <v>0</v>
      </c>
      <c r="M601" s="188">
        <v>4</v>
      </c>
      <c r="N601" s="188">
        <v>3</v>
      </c>
      <c r="O601" s="188">
        <v>3403.965329574045</v>
      </c>
      <c r="P601" s="188">
        <v>3952.4386016044941</v>
      </c>
      <c r="Q601" s="188">
        <v>6013.864008428739</v>
      </c>
      <c r="R601" s="201">
        <v>0.87326895603674992</v>
      </c>
    </row>
    <row r="602" spans="2:18" x14ac:dyDescent="0.2">
      <c r="B602" s="195">
        <v>599</v>
      </c>
      <c r="C602" s="192">
        <v>0</v>
      </c>
      <c r="D602" s="188">
        <v>0</v>
      </c>
      <c r="E602" s="188">
        <v>0</v>
      </c>
      <c r="F602" s="188">
        <v>1</v>
      </c>
      <c r="G602" s="188">
        <v>3463.5770320169586</v>
      </c>
      <c r="H602" s="188">
        <v>2992.1331294988145</v>
      </c>
      <c r="I602" s="188">
        <v>11268.143099967667</v>
      </c>
      <c r="J602" s="201">
        <v>0.88903685102113017</v>
      </c>
      <c r="K602" s="192">
        <v>0</v>
      </c>
      <c r="L602" s="188">
        <v>0</v>
      </c>
      <c r="M602" s="188">
        <v>0</v>
      </c>
      <c r="N602" s="188">
        <v>1</v>
      </c>
      <c r="O602" s="188">
        <v>3463.5770320169586</v>
      </c>
      <c r="P602" s="188">
        <v>2992.1331294988145</v>
      </c>
      <c r="Q602" s="188">
        <v>11268.143099967667</v>
      </c>
      <c r="R602" s="201">
        <v>0.88903685102113017</v>
      </c>
    </row>
    <row r="603" spans="2:18" x14ac:dyDescent="0.2">
      <c r="B603" s="195">
        <v>600</v>
      </c>
      <c r="C603" s="192">
        <v>0</v>
      </c>
      <c r="D603" s="188">
        <v>0</v>
      </c>
      <c r="E603" s="188">
        <v>2</v>
      </c>
      <c r="F603" s="188">
        <v>4</v>
      </c>
      <c r="G603" s="188">
        <v>6201.707674316438</v>
      </c>
      <c r="H603" s="188">
        <v>3968.4199994925307</v>
      </c>
      <c r="I603" s="188">
        <v>8515.6758367807033</v>
      </c>
      <c r="J603" s="201">
        <v>0.90477351769484338</v>
      </c>
      <c r="K603" s="192">
        <v>0</v>
      </c>
      <c r="L603" s="188">
        <v>0</v>
      </c>
      <c r="M603" s="188">
        <v>2</v>
      </c>
      <c r="N603" s="188">
        <v>4</v>
      </c>
      <c r="O603" s="188">
        <v>6201.707674316438</v>
      </c>
      <c r="P603" s="188">
        <v>3968.4199994925307</v>
      </c>
      <c r="Q603" s="188">
        <v>8515.6758367807033</v>
      </c>
      <c r="R603" s="201">
        <v>0.90477351769484338</v>
      </c>
    </row>
    <row r="604" spans="2:18" x14ac:dyDescent="0.2">
      <c r="B604" s="195">
        <v>601</v>
      </c>
      <c r="C604" s="192">
        <v>0</v>
      </c>
      <c r="D604" s="188">
        <v>0</v>
      </c>
      <c r="E604" s="188">
        <v>3</v>
      </c>
      <c r="F604" s="188">
        <v>2</v>
      </c>
      <c r="G604" s="188">
        <v>5987.3402870550672</v>
      </c>
      <c r="H604" s="188">
        <v>2522.2532704242308</v>
      </c>
      <c r="I604" s="188">
        <v>5101.742525235024</v>
      </c>
      <c r="J604" s="201">
        <v>0.9111045140280678</v>
      </c>
      <c r="K604" s="192">
        <v>0</v>
      </c>
      <c r="L604" s="188">
        <v>0</v>
      </c>
      <c r="M604" s="188">
        <v>3</v>
      </c>
      <c r="N604" s="188">
        <v>2</v>
      </c>
      <c r="O604" s="188">
        <v>5987.3402870550672</v>
      </c>
      <c r="P604" s="188">
        <v>2522.2532704242308</v>
      </c>
      <c r="Q604" s="188">
        <v>5101.742525235024</v>
      </c>
      <c r="R604" s="201">
        <v>0.9111045140280678</v>
      </c>
    </row>
    <row r="605" spans="2:18" x14ac:dyDescent="0.2">
      <c r="B605" s="195">
        <v>602</v>
      </c>
      <c r="C605" s="192">
        <v>0</v>
      </c>
      <c r="D605" s="188">
        <v>0</v>
      </c>
      <c r="E605" s="188">
        <v>1</v>
      </c>
      <c r="F605" s="188">
        <v>2</v>
      </c>
      <c r="G605" s="188">
        <v>6094.9037735204729</v>
      </c>
      <c r="H605" s="188">
        <v>1469.8980442866987</v>
      </c>
      <c r="I605" s="188">
        <v>2153.1895412964859</v>
      </c>
      <c r="J605" s="201">
        <v>0.86166427087569208</v>
      </c>
      <c r="K605" s="192">
        <v>0</v>
      </c>
      <c r="L605" s="188">
        <v>0</v>
      </c>
      <c r="M605" s="188">
        <v>1</v>
      </c>
      <c r="N605" s="188">
        <v>2</v>
      </c>
      <c r="O605" s="188">
        <v>6094.9037735204729</v>
      </c>
      <c r="P605" s="188">
        <v>1469.8980442866987</v>
      </c>
      <c r="Q605" s="188">
        <v>2153.1895412964859</v>
      </c>
      <c r="R605" s="201">
        <v>0.86166427087569208</v>
      </c>
    </row>
    <row r="606" spans="2:18" x14ac:dyDescent="0.2">
      <c r="B606" s="195">
        <v>603</v>
      </c>
      <c r="C606" s="192">
        <v>0</v>
      </c>
      <c r="D606" s="188">
        <v>0</v>
      </c>
      <c r="E606" s="188">
        <v>1</v>
      </c>
      <c r="F606" s="188">
        <v>1</v>
      </c>
      <c r="G606" s="188">
        <v>3995.5155931868258</v>
      </c>
      <c r="H606" s="188">
        <v>8036.0338252527017</v>
      </c>
      <c r="I606" s="188">
        <v>11649.309667042253</v>
      </c>
      <c r="J606" s="201">
        <v>0.93034288375893248</v>
      </c>
      <c r="K606" s="192">
        <v>0</v>
      </c>
      <c r="L606" s="188">
        <v>0</v>
      </c>
      <c r="M606" s="188">
        <v>1</v>
      </c>
      <c r="N606" s="188">
        <v>1</v>
      </c>
      <c r="O606" s="188">
        <v>3995.5155931868258</v>
      </c>
      <c r="P606" s="188">
        <v>8036.0338252527017</v>
      </c>
      <c r="Q606" s="188">
        <v>11649.309667042253</v>
      </c>
      <c r="R606" s="201">
        <v>0.93034288375893248</v>
      </c>
    </row>
    <row r="607" spans="2:18" x14ac:dyDescent="0.2">
      <c r="B607" s="195">
        <v>604</v>
      </c>
      <c r="C607" s="192">
        <v>0</v>
      </c>
      <c r="D607" s="188">
        <v>0</v>
      </c>
      <c r="E607" s="188">
        <v>2</v>
      </c>
      <c r="F607" s="188">
        <v>2</v>
      </c>
      <c r="G607" s="188">
        <v>7134.188027276361</v>
      </c>
      <c r="H607" s="188">
        <v>3953.6369772375092</v>
      </c>
      <c r="I607" s="188">
        <v>5687.9190332808266</v>
      </c>
      <c r="J607" s="201">
        <v>0.79558065055866944</v>
      </c>
      <c r="K607" s="192">
        <v>0</v>
      </c>
      <c r="L607" s="188">
        <v>0</v>
      </c>
      <c r="M607" s="188">
        <v>2</v>
      </c>
      <c r="N607" s="188">
        <v>2</v>
      </c>
      <c r="O607" s="188">
        <v>7134.188027276361</v>
      </c>
      <c r="P607" s="188">
        <v>3953.6369772375092</v>
      </c>
      <c r="Q607" s="188">
        <v>5687.9190332808266</v>
      </c>
      <c r="R607" s="201">
        <v>0.79558065055866944</v>
      </c>
    </row>
    <row r="608" spans="2:18" x14ac:dyDescent="0.2">
      <c r="B608" s="195">
        <v>605</v>
      </c>
      <c r="C608" s="192">
        <v>0</v>
      </c>
      <c r="D608" s="188">
        <v>0</v>
      </c>
      <c r="E608" s="188">
        <v>3</v>
      </c>
      <c r="F608" s="188">
        <v>0</v>
      </c>
      <c r="G608" s="188">
        <v>4712.4487814683316</v>
      </c>
      <c r="H608" s="188">
        <v>2383.3984800409435</v>
      </c>
      <c r="I608" s="188">
        <v>14348.393473462802</v>
      </c>
      <c r="J608" s="201">
        <v>0.93870999409265909</v>
      </c>
      <c r="K608" s="192">
        <v>0</v>
      </c>
      <c r="L608" s="188">
        <v>0</v>
      </c>
      <c r="M608" s="188">
        <v>3</v>
      </c>
      <c r="N608" s="188">
        <v>0</v>
      </c>
      <c r="O608" s="188">
        <v>4712.4487814683316</v>
      </c>
      <c r="P608" s="188">
        <v>2383.3984800409435</v>
      </c>
      <c r="Q608" s="188">
        <v>14348.393473462802</v>
      </c>
      <c r="R608" s="201">
        <v>0.93870999409265909</v>
      </c>
    </row>
    <row r="609" spans="2:18" x14ac:dyDescent="0.2">
      <c r="B609" s="195">
        <v>606</v>
      </c>
      <c r="C609" s="192">
        <v>0</v>
      </c>
      <c r="D609" s="188">
        <v>0</v>
      </c>
      <c r="E609" s="188">
        <v>3</v>
      </c>
      <c r="F609" s="188">
        <v>0</v>
      </c>
      <c r="G609" s="188">
        <v>5119.5809334165306</v>
      </c>
      <c r="H609" s="188">
        <v>4182.4081047517702</v>
      </c>
      <c r="I609" s="188">
        <v>3628.3882858870388</v>
      </c>
      <c r="J609" s="201">
        <v>0.87649624277461025</v>
      </c>
      <c r="K609" s="192">
        <v>0</v>
      </c>
      <c r="L609" s="188">
        <v>0</v>
      </c>
      <c r="M609" s="188">
        <v>3</v>
      </c>
      <c r="N609" s="188">
        <v>0</v>
      </c>
      <c r="O609" s="188">
        <v>5119.5809334165306</v>
      </c>
      <c r="P609" s="188">
        <v>4182.4081047517702</v>
      </c>
      <c r="Q609" s="188">
        <v>3628.3882858870388</v>
      </c>
      <c r="R609" s="201">
        <v>0.87649624277461025</v>
      </c>
    </row>
    <row r="610" spans="2:18" x14ac:dyDescent="0.2">
      <c r="B610" s="195">
        <v>607</v>
      </c>
      <c r="C610" s="192">
        <v>0</v>
      </c>
      <c r="D610" s="188">
        <v>0</v>
      </c>
      <c r="E610" s="188">
        <v>1</v>
      </c>
      <c r="F610" s="188">
        <v>4</v>
      </c>
      <c r="G610" s="188">
        <v>3905.6114261324974</v>
      </c>
      <c r="H610" s="188">
        <v>5705.3247869990491</v>
      </c>
      <c r="I610" s="188">
        <v>3447.5271456944388</v>
      </c>
      <c r="J610" s="201">
        <v>0.9207146162217158</v>
      </c>
      <c r="K610" s="192">
        <v>0</v>
      </c>
      <c r="L610" s="188">
        <v>0</v>
      </c>
      <c r="M610" s="188">
        <v>1</v>
      </c>
      <c r="N610" s="188">
        <v>4</v>
      </c>
      <c r="O610" s="188">
        <v>3905.6114261324974</v>
      </c>
      <c r="P610" s="188">
        <v>5705.3247869990491</v>
      </c>
      <c r="Q610" s="188">
        <v>3447.5271456944388</v>
      </c>
      <c r="R610" s="201">
        <v>0.9207146162217158</v>
      </c>
    </row>
    <row r="611" spans="2:18" x14ac:dyDescent="0.2">
      <c r="B611" s="195">
        <v>608</v>
      </c>
      <c r="C611" s="192">
        <v>0</v>
      </c>
      <c r="D611" s="188">
        <v>0</v>
      </c>
      <c r="E611" s="188">
        <v>3</v>
      </c>
      <c r="F611" s="188">
        <v>2</v>
      </c>
      <c r="G611" s="188">
        <v>5851.7501671130931</v>
      </c>
      <c r="H611" s="188">
        <v>4492.0550081933061</v>
      </c>
      <c r="I611" s="188">
        <v>2879.3050511740425</v>
      </c>
      <c r="J611" s="201">
        <v>0.92331715500560563</v>
      </c>
      <c r="K611" s="192">
        <v>0</v>
      </c>
      <c r="L611" s="188">
        <v>0</v>
      </c>
      <c r="M611" s="188">
        <v>3</v>
      </c>
      <c r="N611" s="188">
        <v>2</v>
      </c>
      <c r="O611" s="188">
        <v>5851.7501671130931</v>
      </c>
      <c r="P611" s="188">
        <v>4492.0550081933061</v>
      </c>
      <c r="Q611" s="188">
        <v>2879.3050511740425</v>
      </c>
      <c r="R611" s="201">
        <v>0.92331715500560563</v>
      </c>
    </row>
    <row r="612" spans="2:18" x14ac:dyDescent="0.2">
      <c r="B612" s="195">
        <v>609</v>
      </c>
      <c r="C612" s="192">
        <v>1</v>
      </c>
      <c r="D612" s="188">
        <v>0</v>
      </c>
      <c r="E612" s="188">
        <v>0</v>
      </c>
      <c r="F612" s="188">
        <v>1</v>
      </c>
      <c r="G612" s="188">
        <v>7164.5937749659206</v>
      </c>
      <c r="H612" s="188">
        <v>4517.3877071944626</v>
      </c>
      <c r="I612" s="188">
        <v>13396.305918107064</v>
      </c>
      <c r="J612" s="201">
        <v>0.98256389858174487</v>
      </c>
      <c r="K612" s="192">
        <v>1</v>
      </c>
      <c r="L612" s="188">
        <v>0</v>
      </c>
      <c r="M612" s="188">
        <v>0</v>
      </c>
      <c r="N612" s="188">
        <v>1</v>
      </c>
      <c r="O612" s="188">
        <v>7164.5937749659206</v>
      </c>
      <c r="P612" s="188">
        <v>4517.3877071944626</v>
      </c>
      <c r="Q612" s="188">
        <v>13396.305918107064</v>
      </c>
      <c r="R612" s="201">
        <v>0.98256389858174487</v>
      </c>
    </row>
    <row r="613" spans="2:18" x14ac:dyDescent="0.2">
      <c r="B613" s="195">
        <v>610</v>
      </c>
      <c r="C613" s="192">
        <v>0</v>
      </c>
      <c r="D613" s="188">
        <v>0</v>
      </c>
      <c r="E613" s="188">
        <v>3</v>
      </c>
      <c r="F613" s="188">
        <v>1</v>
      </c>
      <c r="G613" s="188">
        <v>6258.9624881363598</v>
      </c>
      <c r="H613" s="188">
        <v>2675.8777702800735</v>
      </c>
      <c r="I613" s="188">
        <v>15111.513298384149</v>
      </c>
      <c r="J613" s="201">
        <v>0.86124664694865882</v>
      </c>
      <c r="K613" s="192">
        <v>0</v>
      </c>
      <c r="L613" s="188">
        <v>0</v>
      </c>
      <c r="M613" s="188">
        <v>3</v>
      </c>
      <c r="N613" s="188">
        <v>1</v>
      </c>
      <c r="O613" s="188">
        <v>6258.9624881363598</v>
      </c>
      <c r="P613" s="188">
        <v>2675.8777702800735</v>
      </c>
      <c r="Q613" s="188">
        <v>15111.513298384149</v>
      </c>
      <c r="R613" s="201">
        <v>0.86124664694865882</v>
      </c>
    </row>
    <row r="614" spans="2:18" x14ac:dyDescent="0.2">
      <c r="B614" s="195">
        <v>611</v>
      </c>
      <c r="C614" s="192">
        <v>0</v>
      </c>
      <c r="D614" s="188">
        <v>1</v>
      </c>
      <c r="E614" s="188">
        <v>0</v>
      </c>
      <c r="F614" s="188">
        <v>0</v>
      </c>
      <c r="G614" s="188">
        <v>7906.4964273767555</v>
      </c>
      <c r="H614" s="188">
        <v>4899.8639234139437</v>
      </c>
      <c r="I614" s="188">
        <v>4541.8249679735509</v>
      </c>
      <c r="J614" s="201">
        <v>0.93549764844177352</v>
      </c>
      <c r="K614" s="192">
        <v>0</v>
      </c>
      <c r="L614" s="188">
        <v>1</v>
      </c>
      <c r="M614" s="188">
        <v>0</v>
      </c>
      <c r="N614" s="188">
        <v>0</v>
      </c>
      <c r="O614" s="188">
        <v>7906.4964273767555</v>
      </c>
      <c r="P614" s="188">
        <v>4899.8639234139437</v>
      </c>
      <c r="Q614" s="188">
        <v>4541.8249679735509</v>
      </c>
      <c r="R614" s="201">
        <v>0.93549764844177352</v>
      </c>
    </row>
    <row r="615" spans="2:18" x14ac:dyDescent="0.2">
      <c r="B615" s="195">
        <v>612</v>
      </c>
      <c r="C615" s="192">
        <v>1</v>
      </c>
      <c r="D615" s="188">
        <v>0</v>
      </c>
      <c r="E615" s="188">
        <v>2</v>
      </c>
      <c r="F615" s="188">
        <v>2</v>
      </c>
      <c r="G615" s="188">
        <v>6022.8180360811857</v>
      </c>
      <c r="H615" s="188">
        <v>2812.4795247492093</v>
      </c>
      <c r="I615" s="188">
        <v>9961.3745859823903</v>
      </c>
      <c r="J615" s="201">
        <v>0.97860946591018794</v>
      </c>
      <c r="K615" s="192">
        <v>1</v>
      </c>
      <c r="L615" s="188">
        <v>0</v>
      </c>
      <c r="M615" s="188">
        <v>2</v>
      </c>
      <c r="N615" s="188">
        <v>2</v>
      </c>
      <c r="O615" s="188">
        <v>6022.8180360811857</v>
      </c>
      <c r="P615" s="188">
        <v>2812.4795247492093</v>
      </c>
      <c r="Q615" s="188">
        <v>9961.3745859823903</v>
      </c>
      <c r="R615" s="201">
        <v>0.97860946591018794</v>
      </c>
    </row>
    <row r="616" spans="2:18" x14ac:dyDescent="0.2">
      <c r="B616" s="195">
        <v>613</v>
      </c>
      <c r="C616" s="192">
        <v>0</v>
      </c>
      <c r="D616" s="188">
        <v>0</v>
      </c>
      <c r="E616" s="188">
        <v>1</v>
      </c>
      <c r="F616" s="188">
        <v>0</v>
      </c>
      <c r="G616" s="188">
        <v>8304.0718708886197</v>
      </c>
      <c r="H616" s="188">
        <v>1879.6427155544288</v>
      </c>
      <c r="I616" s="188">
        <v>4250.0715533301864</v>
      </c>
      <c r="J616" s="201">
        <v>0.85780688462560395</v>
      </c>
      <c r="K616" s="192">
        <v>0</v>
      </c>
      <c r="L616" s="188">
        <v>0</v>
      </c>
      <c r="M616" s="188">
        <v>1</v>
      </c>
      <c r="N616" s="188">
        <v>0</v>
      </c>
      <c r="O616" s="188">
        <v>8304.0718708886197</v>
      </c>
      <c r="P616" s="188">
        <v>1879.6427155544288</v>
      </c>
      <c r="Q616" s="188">
        <v>4250.0715533301864</v>
      </c>
      <c r="R616" s="201">
        <v>0.85780688462560395</v>
      </c>
    </row>
    <row r="617" spans="2:18" x14ac:dyDescent="0.2">
      <c r="B617" s="195">
        <v>614</v>
      </c>
      <c r="C617" s="192">
        <v>0</v>
      </c>
      <c r="D617" s="188">
        <v>0</v>
      </c>
      <c r="E617" s="188">
        <v>3</v>
      </c>
      <c r="F617" s="188">
        <v>0</v>
      </c>
      <c r="G617" s="188">
        <v>4578.5242905826672</v>
      </c>
      <c r="H617" s="188">
        <v>6876.0731479427895</v>
      </c>
      <c r="I617" s="188">
        <v>2765.889800752142</v>
      </c>
      <c r="J617" s="201">
        <v>0.93347360139546298</v>
      </c>
      <c r="K617" s="192">
        <v>0</v>
      </c>
      <c r="L617" s="188">
        <v>0</v>
      </c>
      <c r="M617" s="188">
        <v>3</v>
      </c>
      <c r="N617" s="188">
        <v>0</v>
      </c>
      <c r="O617" s="188">
        <v>4578.5242905826672</v>
      </c>
      <c r="P617" s="188">
        <v>6876.0731479427895</v>
      </c>
      <c r="Q617" s="188">
        <v>2765.889800752142</v>
      </c>
      <c r="R617" s="201">
        <v>0.93347360139546298</v>
      </c>
    </row>
    <row r="618" spans="2:18" x14ac:dyDescent="0.2">
      <c r="B618" s="195">
        <v>615</v>
      </c>
      <c r="C618" s="192">
        <v>0</v>
      </c>
      <c r="D618" s="188">
        <v>0</v>
      </c>
      <c r="E618" s="188">
        <v>3</v>
      </c>
      <c r="F618" s="188">
        <v>1</v>
      </c>
      <c r="G618" s="188">
        <v>4969.2299518307882</v>
      </c>
      <c r="H618" s="188">
        <v>5694.8724349229688</v>
      </c>
      <c r="I618" s="188">
        <v>10734.769681284528</v>
      </c>
      <c r="J618" s="201">
        <v>0.85180784950526722</v>
      </c>
      <c r="K618" s="192">
        <v>0</v>
      </c>
      <c r="L618" s="188">
        <v>0</v>
      </c>
      <c r="M618" s="188">
        <v>3</v>
      </c>
      <c r="N618" s="188">
        <v>1</v>
      </c>
      <c r="O618" s="188">
        <v>4969.2299518307882</v>
      </c>
      <c r="P618" s="188">
        <v>5694.8724349229688</v>
      </c>
      <c r="Q618" s="188">
        <v>10734.769681284528</v>
      </c>
      <c r="R618" s="201">
        <v>0.85180784950526722</v>
      </c>
    </row>
    <row r="619" spans="2:18" x14ac:dyDescent="0.2">
      <c r="B619" s="195">
        <v>616</v>
      </c>
      <c r="C619" s="192">
        <v>0</v>
      </c>
      <c r="D619" s="188">
        <v>0</v>
      </c>
      <c r="E619" s="188">
        <v>1</v>
      </c>
      <c r="F619" s="188">
        <v>3</v>
      </c>
      <c r="G619" s="188">
        <v>4098.6855054116659</v>
      </c>
      <c r="H619" s="188">
        <v>3123.269588309</v>
      </c>
      <c r="I619" s="188">
        <v>9471.8730246733703</v>
      </c>
      <c r="J619" s="201">
        <v>0.91308322047629931</v>
      </c>
      <c r="K619" s="192">
        <v>0</v>
      </c>
      <c r="L619" s="188">
        <v>0</v>
      </c>
      <c r="M619" s="188">
        <v>1</v>
      </c>
      <c r="N619" s="188">
        <v>3</v>
      </c>
      <c r="O619" s="188">
        <v>4098.6855054116659</v>
      </c>
      <c r="P619" s="188">
        <v>3123.269588309</v>
      </c>
      <c r="Q619" s="188">
        <v>9471.8730246733703</v>
      </c>
      <c r="R619" s="201">
        <v>0.91308322047629931</v>
      </c>
    </row>
    <row r="620" spans="2:18" x14ac:dyDescent="0.2">
      <c r="B620" s="195">
        <v>617</v>
      </c>
      <c r="C620" s="192">
        <v>0</v>
      </c>
      <c r="D620" s="188">
        <v>0</v>
      </c>
      <c r="E620" s="188">
        <v>2</v>
      </c>
      <c r="F620" s="188">
        <v>0</v>
      </c>
      <c r="G620" s="188">
        <v>3624.8136997927531</v>
      </c>
      <c r="H620" s="188">
        <v>1237.6751767818791</v>
      </c>
      <c r="I620" s="188">
        <v>4798.7905786447427</v>
      </c>
      <c r="J620" s="201">
        <v>0.91201721246486955</v>
      </c>
      <c r="K620" s="192">
        <v>0</v>
      </c>
      <c r="L620" s="188">
        <v>0</v>
      </c>
      <c r="M620" s="188">
        <v>2</v>
      </c>
      <c r="N620" s="188">
        <v>0</v>
      </c>
      <c r="O620" s="188">
        <v>3624.8136997927531</v>
      </c>
      <c r="P620" s="188">
        <v>1237.6751767818791</v>
      </c>
      <c r="Q620" s="188">
        <v>4798.7905786447427</v>
      </c>
      <c r="R620" s="201">
        <v>0.91201721246486955</v>
      </c>
    </row>
    <row r="621" spans="2:18" x14ac:dyDescent="0.2">
      <c r="B621" s="195">
        <v>618</v>
      </c>
      <c r="C621" s="192">
        <v>0</v>
      </c>
      <c r="D621" s="188">
        <v>0</v>
      </c>
      <c r="E621" s="188">
        <v>2</v>
      </c>
      <c r="F621" s="188">
        <v>4</v>
      </c>
      <c r="G621" s="188">
        <v>2712.9214995351731</v>
      </c>
      <c r="H621" s="188">
        <v>3392.8711205701534</v>
      </c>
      <c r="I621" s="188">
        <v>9202.7076731483867</v>
      </c>
      <c r="J621" s="201">
        <v>0.94194955115644363</v>
      </c>
      <c r="K621" s="192">
        <v>0</v>
      </c>
      <c r="L621" s="188">
        <v>0</v>
      </c>
      <c r="M621" s="188">
        <v>2</v>
      </c>
      <c r="N621" s="188">
        <v>4</v>
      </c>
      <c r="O621" s="188">
        <v>2712.9214995351731</v>
      </c>
      <c r="P621" s="188">
        <v>3392.8711205701534</v>
      </c>
      <c r="Q621" s="188">
        <v>9202.7076731483867</v>
      </c>
      <c r="R621" s="201">
        <v>0.94194955115644363</v>
      </c>
    </row>
    <row r="622" spans="2:18" x14ac:dyDescent="0.2">
      <c r="B622" s="195">
        <v>619</v>
      </c>
      <c r="C622" s="192">
        <v>0</v>
      </c>
      <c r="D622" s="188">
        <v>0</v>
      </c>
      <c r="E622" s="188">
        <v>2</v>
      </c>
      <c r="F622" s="188">
        <v>1</v>
      </c>
      <c r="G622" s="188">
        <v>6911.4170681088908</v>
      </c>
      <c r="H622" s="188">
        <v>3111.3628695294065</v>
      </c>
      <c r="I622" s="188">
        <v>3649.8243404504628</v>
      </c>
      <c r="J622" s="201">
        <v>0.66233845331457974</v>
      </c>
      <c r="K622" s="192">
        <v>0</v>
      </c>
      <c r="L622" s="188">
        <v>0</v>
      </c>
      <c r="M622" s="188">
        <v>2</v>
      </c>
      <c r="N622" s="188">
        <v>1</v>
      </c>
      <c r="O622" s="188">
        <v>6911.4170681088908</v>
      </c>
      <c r="P622" s="188">
        <v>3111.3628695294065</v>
      </c>
      <c r="Q622" s="188">
        <v>3649.8243404504628</v>
      </c>
      <c r="R622" s="201">
        <v>0.66233845331457974</v>
      </c>
    </row>
    <row r="623" spans="2:18" x14ac:dyDescent="0.2">
      <c r="B623" s="195">
        <v>620</v>
      </c>
      <c r="C623" s="192">
        <v>0</v>
      </c>
      <c r="D623" s="188">
        <v>0</v>
      </c>
      <c r="E623" s="188">
        <v>2</v>
      </c>
      <c r="F623" s="188">
        <v>2</v>
      </c>
      <c r="G623" s="188">
        <v>3728.7009377287168</v>
      </c>
      <c r="H623" s="188">
        <v>4637.5964263538526</v>
      </c>
      <c r="I623" s="188">
        <v>4771.3808035472703</v>
      </c>
      <c r="J623" s="201">
        <v>0.88769966307972648</v>
      </c>
      <c r="K623" s="192">
        <v>0</v>
      </c>
      <c r="L623" s="188">
        <v>0</v>
      </c>
      <c r="M623" s="188">
        <v>2</v>
      </c>
      <c r="N623" s="188">
        <v>2</v>
      </c>
      <c r="O623" s="188">
        <v>3728.7009377287168</v>
      </c>
      <c r="P623" s="188">
        <v>4637.5964263538526</v>
      </c>
      <c r="Q623" s="188">
        <v>4771.3808035472703</v>
      </c>
      <c r="R623" s="201">
        <v>0.88769966307972648</v>
      </c>
    </row>
    <row r="624" spans="2:18" x14ac:dyDescent="0.2">
      <c r="B624" s="195">
        <v>621</v>
      </c>
      <c r="C624" s="192">
        <v>0</v>
      </c>
      <c r="D624" s="188">
        <v>0</v>
      </c>
      <c r="E624" s="188">
        <v>5</v>
      </c>
      <c r="F624" s="188">
        <v>1</v>
      </c>
      <c r="G624" s="188">
        <v>6283.6902570340553</v>
      </c>
      <c r="H624" s="188">
        <v>5447.3399847217433</v>
      </c>
      <c r="I624" s="188">
        <v>8403.6481490156057</v>
      </c>
      <c r="J624" s="201">
        <v>0.94485162110936394</v>
      </c>
      <c r="K624" s="192">
        <v>0</v>
      </c>
      <c r="L624" s="188">
        <v>0</v>
      </c>
      <c r="M624" s="188">
        <v>5</v>
      </c>
      <c r="N624" s="188">
        <v>1</v>
      </c>
      <c r="O624" s="188">
        <v>6283.6902570340553</v>
      </c>
      <c r="P624" s="188">
        <v>5447.3399847217433</v>
      </c>
      <c r="Q624" s="188">
        <v>8403.6481490156057</v>
      </c>
      <c r="R624" s="201">
        <v>0.94485162110936394</v>
      </c>
    </row>
    <row r="625" spans="2:18" x14ac:dyDescent="0.2">
      <c r="B625" s="195">
        <v>622</v>
      </c>
      <c r="C625" s="192">
        <v>0</v>
      </c>
      <c r="D625" s="188">
        <v>0</v>
      </c>
      <c r="E625" s="188">
        <v>5</v>
      </c>
      <c r="F625" s="188">
        <v>0</v>
      </c>
      <c r="G625" s="188">
        <v>5443.3053751825482</v>
      </c>
      <c r="H625" s="188">
        <v>4059.3777909674736</v>
      </c>
      <c r="I625" s="188">
        <v>5631.6390363717055</v>
      </c>
      <c r="J625" s="201">
        <v>0.7622723267889463</v>
      </c>
      <c r="K625" s="192">
        <v>0</v>
      </c>
      <c r="L625" s="188">
        <v>0</v>
      </c>
      <c r="M625" s="188">
        <v>5</v>
      </c>
      <c r="N625" s="188">
        <v>0</v>
      </c>
      <c r="O625" s="188">
        <v>5443.3053751825482</v>
      </c>
      <c r="P625" s="188">
        <v>4059.3777909674736</v>
      </c>
      <c r="Q625" s="188">
        <v>5631.6390363717055</v>
      </c>
      <c r="R625" s="201">
        <v>0.7622723267889463</v>
      </c>
    </row>
    <row r="626" spans="2:18" x14ac:dyDescent="0.2">
      <c r="B626" s="195">
        <v>623</v>
      </c>
      <c r="C626" s="192">
        <v>0</v>
      </c>
      <c r="D626" s="188">
        <v>0</v>
      </c>
      <c r="E626" s="188">
        <v>1</v>
      </c>
      <c r="F626" s="188">
        <v>0</v>
      </c>
      <c r="G626" s="188">
        <v>4171.3950032699522</v>
      </c>
      <c r="H626" s="188">
        <v>899.69206840719005</v>
      </c>
      <c r="I626" s="188">
        <v>2668.6782025220591</v>
      </c>
      <c r="J626" s="201">
        <v>0.82845242153777576</v>
      </c>
      <c r="K626" s="192">
        <v>0</v>
      </c>
      <c r="L626" s="188">
        <v>0</v>
      </c>
      <c r="M626" s="188">
        <v>1</v>
      </c>
      <c r="N626" s="188">
        <v>0</v>
      </c>
      <c r="O626" s="188">
        <v>4171.3950032699522</v>
      </c>
      <c r="P626" s="188">
        <v>899.69206840719005</v>
      </c>
      <c r="Q626" s="188">
        <v>2668.6782025220591</v>
      </c>
      <c r="R626" s="201">
        <v>0.82845242153777576</v>
      </c>
    </row>
    <row r="627" spans="2:18" x14ac:dyDescent="0.2">
      <c r="B627" s="195">
        <v>624</v>
      </c>
      <c r="C627" s="192">
        <v>0</v>
      </c>
      <c r="D627" s="188">
        <v>0</v>
      </c>
      <c r="E627" s="188">
        <v>2</v>
      </c>
      <c r="F627" s="188">
        <v>2</v>
      </c>
      <c r="G627" s="188">
        <v>4125.022067346199</v>
      </c>
      <c r="H627" s="188">
        <v>3456.1321687389941</v>
      </c>
      <c r="I627" s="188">
        <v>4454.0640146304031</v>
      </c>
      <c r="J627" s="201">
        <v>0.78667603730867863</v>
      </c>
      <c r="K627" s="192">
        <v>0</v>
      </c>
      <c r="L627" s="188">
        <v>0</v>
      </c>
      <c r="M627" s="188">
        <v>2</v>
      </c>
      <c r="N627" s="188">
        <v>2</v>
      </c>
      <c r="O627" s="188">
        <v>4125.022067346199</v>
      </c>
      <c r="P627" s="188">
        <v>3456.1321687389941</v>
      </c>
      <c r="Q627" s="188">
        <v>4454.0640146304031</v>
      </c>
      <c r="R627" s="201">
        <v>0.78667603730867863</v>
      </c>
    </row>
    <row r="628" spans="2:18" x14ac:dyDescent="0.2">
      <c r="B628" s="195">
        <v>625</v>
      </c>
      <c r="C628" s="192">
        <v>0</v>
      </c>
      <c r="D628" s="188">
        <v>0</v>
      </c>
      <c r="E628" s="188">
        <v>3</v>
      </c>
      <c r="F628" s="188">
        <v>0</v>
      </c>
      <c r="G628" s="188">
        <v>3548.9182121556355</v>
      </c>
      <c r="H628" s="188">
        <v>2686.2882590161548</v>
      </c>
      <c r="I628" s="188">
        <v>2454.7748924615512</v>
      </c>
      <c r="J628" s="201">
        <v>0.85388418576958192</v>
      </c>
      <c r="K628" s="192">
        <v>0</v>
      </c>
      <c r="L628" s="188">
        <v>0</v>
      </c>
      <c r="M628" s="188">
        <v>3</v>
      </c>
      <c r="N628" s="188">
        <v>0</v>
      </c>
      <c r="O628" s="188">
        <v>3548.9182121556355</v>
      </c>
      <c r="P628" s="188">
        <v>2686.2882590161548</v>
      </c>
      <c r="Q628" s="188">
        <v>2454.7748924615512</v>
      </c>
      <c r="R628" s="201">
        <v>0.85388418576958192</v>
      </c>
    </row>
    <row r="629" spans="2:18" x14ac:dyDescent="0.2">
      <c r="B629" s="195">
        <v>626</v>
      </c>
      <c r="C629" s="192">
        <v>0</v>
      </c>
      <c r="D629" s="188">
        <v>0</v>
      </c>
      <c r="E629" s="188">
        <v>3</v>
      </c>
      <c r="F629" s="188">
        <v>0</v>
      </c>
      <c r="G629" s="188">
        <v>4298.6375033659169</v>
      </c>
      <c r="H629" s="188">
        <v>6062.8634969178229</v>
      </c>
      <c r="I629" s="188">
        <v>5223.5680716349507</v>
      </c>
      <c r="J629" s="201">
        <v>0.95492601644814989</v>
      </c>
      <c r="K629" s="192">
        <v>0</v>
      </c>
      <c r="L629" s="188">
        <v>0</v>
      </c>
      <c r="M629" s="188">
        <v>3</v>
      </c>
      <c r="N629" s="188">
        <v>0</v>
      </c>
      <c r="O629" s="188">
        <v>4298.6375033659169</v>
      </c>
      <c r="P629" s="188">
        <v>6062.8634969178229</v>
      </c>
      <c r="Q629" s="188">
        <v>5223.5680716349507</v>
      </c>
      <c r="R629" s="201">
        <v>0.95492601644814989</v>
      </c>
    </row>
    <row r="630" spans="2:18" x14ac:dyDescent="0.2">
      <c r="B630" s="195">
        <v>627</v>
      </c>
      <c r="C630" s="192">
        <v>0</v>
      </c>
      <c r="D630" s="188">
        <v>0</v>
      </c>
      <c r="E630" s="188">
        <v>1</v>
      </c>
      <c r="F630" s="188">
        <v>1</v>
      </c>
      <c r="G630" s="188">
        <v>5204.1548533329315</v>
      </c>
      <c r="H630" s="188">
        <v>3081.830908722915</v>
      </c>
      <c r="I630" s="188">
        <v>5420.6399025510573</v>
      </c>
      <c r="J630" s="201">
        <v>0.92583125797219334</v>
      </c>
      <c r="K630" s="192">
        <v>0</v>
      </c>
      <c r="L630" s="188">
        <v>0</v>
      </c>
      <c r="M630" s="188">
        <v>1</v>
      </c>
      <c r="N630" s="188">
        <v>1</v>
      </c>
      <c r="O630" s="188">
        <v>5204.1548533329315</v>
      </c>
      <c r="P630" s="188">
        <v>3081.830908722915</v>
      </c>
      <c r="Q630" s="188">
        <v>5420.6399025510573</v>
      </c>
      <c r="R630" s="201">
        <v>0.92583125797219334</v>
      </c>
    </row>
    <row r="631" spans="2:18" x14ac:dyDescent="0.2">
      <c r="B631" s="195">
        <v>628</v>
      </c>
      <c r="C631" s="192">
        <v>0</v>
      </c>
      <c r="D631" s="188">
        <v>0</v>
      </c>
      <c r="E631" s="188">
        <v>1</v>
      </c>
      <c r="F631" s="188">
        <v>0</v>
      </c>
      <c r="G631" s="188">
        <v>5583.2216319345061</v>
      </c>
      <c r="H631" s="188">
        <v>3292.8827376433778</v>
      </c>
      <c r="I631" s="188">
        <v>7600.1901771969578</v>
      </c>
      <c r="J631" s="201">
        <v>0.76927596437043388</v>
      </c>
      <c r="K631" s="192">
        <v>0</v>
      </c>
      <c r="L631" s="188">
        <v>0</v>
      </c>
      <c r="M631" s="188">
        <v>1</v>
      </c>
      <c r="N631" s="188">
        <v>0</v>
      </c>
      <c r="O631" s="188">
        <v>5583.2216319345061</v>
      </c>
      <c r="P631" s="188">
        <v>3292.8827376433778</v>
      </c>
      <c r="Q631" s="188">
        <v>7600.1901771969578</v>
      </c>
      <c r="R631" s="201">
        <v>0.76927596437043388</v>
      </c>
    </row>
    <row r="632" spans="2:18" x14ac:dyDescent="0.2">
      <c r="B632" s="195">
        <v>629</v>
      </c>
      <c r="C632" s="192">
        <v>0</v>
      </c>
      <c r="D632" s="188">
        <v>1</v>
      </c>
      <c r="E632" s="188">
        <v>3</v>
      </c>
      <c r="F632" s="188">
        <v>5</v>
      </c>
      <c r="G632" s="188">
        <v>4294.490627681459</v>
      </c>
      <c r="H632" s="188">
        <v>5579.7005396551349</v>
      </c>
      <c r="I632" s="188">
        <v>6941.6448372987506</v>
      </c>
      <c r="J632" s="201">
        <v>0.89056732649414094</v>
      </c>
      <c r="K632" s="192">
        <v>0</v>
      </c>
      <c r="L632" s="188">
        <v>1</v>
      </c>
      <c r="M632" s="188">
        <v>3</v>
      </c>
      <c r="N632" s="188">
        <v>5</v>
      </c>
      <c r="O632" s="188">
        <v>4294.490627681459</v>
      </c>
      <c r="P632" s="188">
        <v>5579.7005396551349</v>
      </c>
      <c r="Q632" s="188">
        <v>6941.6448372987506</v>
      </c>
      <c r="R632" s="201">
        <v>0.89056732649414094</v>
      </c>
    </row>
    <row r="633" spans="2:18" x14ac:dyDescent="0.2">
      <c r="B633" s="195">
        <v>630</v>
      </c>
      <c r="C633" s="192">
        <v>1</v>
      </c>
      <c r="D633" s="188">
        <v>0</v>
      </c>
      <c r="E633" s="188">
        <v>4</v>
      </c>
      <c r="F633" s="188">
        <v>0</v>
      </c>
      <c r="G633" s="188">
        <v>4845.7833279139813</v>
      </c>
      <c r="H633" s="188">
        <v>1894.3674462878951</v>
      </c>
      <c r="I633" s="188">
        <v>9876.3937334559359</v>
      </c>
      <c r="J633" s="201">
        <v>0.97316876298231003</v>
      </c>
      <c r="K633" s="192">
        <v>1</v>
      </c>
      <c r="L633" s="188">
        <v>0</v>
      </c>
      <c r="M633" s="188">
        <v>4</v>
      </c>
      <c r="N633" s="188">
        <v>0</v>
      </c>
      <c r="O633" s="188">
        <v>4845.7833279139813</v>
      </c>
      <c r="P633" s="188">
        <v>1894.3674462878951</v>
      </c>
      <c r="Q633" s="188">
        <v>9876.3937334559359</v>
      </c>
      <c r="R633" s="201">
        <v>0.97316876298231003</v>
      </c>
    </row>
    <row r="634" spans="2:18" x14ac:dyDescent="0.2">
      <c r="B634" s="195">
        <v>631</v>
      </c>
      <c r="C634" s="192">
        <v>0</v>
      </c>
      <c r="D634" s="188">
        <v>0</v>
      </c>
      <c r="E634" s="188">
        <v>2</v>
      </c>
      <c r="F634" s="188">
        <v>1</v>
      </c>
      <c r="G634" s="188">
        <v>3765.9096188707535</v>
      </c>
      <c r="H634" s="188">
        <v>1744.4007896288733</v>
      </c>
      <c r="I634" s="188">
        <v>10263.948562065794</v>
      </c>
      <c r="J634" s="201">
        <v>0.90021143589070296</v>
      </c>
      <c r="K634" s="192">
        <v>0</v>
      </c>
      <c r="L634" s="188">
        <v>0</v>
      </c>
      <c r="M634" s="188">
        <v>2</v>
      </c>
      <c r="N634" s="188">
        <v>1</v>
      </c>
      <c r="O634" s="188">
        <v>3765.9096188707535</v>
      </c>
      <c r="P634" s="188">
        <v>1744.4007896288733</v>
      </c>
      <c r="Q634" s="188">
        <v>10263.948562065794</v>
      </c>
      <c r="R634" s="201">
        <v>0.90021143589070296</v>
      </c>
    </row>
    <row r="635" spans="2:18" x14ac:dyDescent="0.2">
      <c r="B635" s="195">
        <v>632</v>
      </c>
      <c r="C635" s="192">
        <v>0</v>
      </c>
      <c r="D635" s="188">
        <v>0</v>
      </c>
      <c r="E635" s="188">
        <v>3</v>
      </c>
      <c r="F635" s="188">
        <v>1</v>
      </c>
      <c r="G635" s="188">
        <v>4912.0238267150607</v>
      </c>
      <c r="H635" s="188">
        <v>6328.2513801800205</v>
      </c>
      <c r="I635" s="188">
        <v>5044.2673891658587</v>
      </c>
      <c r="J635" s="201">
        <v>0.89373537713983786</v>
      </c>
      <c r="K635" s="192">
        <v>0</v>
      </c>
      <c r="L635" s="188">
        <v>0</v>
      </c>
      <c r="M635" s="188">
        <v>3</v>
      </c>
      <c r="N635" s="188">
        <v>1</v>
      </c>
      <c r="O635" s="188">
        <v>4912.0238267150607</v>
      </c>
      <c r="P635" s="188">
        <v>6328.2513801800205</v>
      </c>
      <c r="Q635" s="188">
        <v>5044.2673891658587</v>
      </c>
      <c r="R635" s="201">
        <v>0.89373537713983786</v>
      </c>
    </row>
    <row r="636" spans="2:18" x14ac:dyDescent="0.2">
      <c r="B636" s="195">
        <v>633</v>
      </c>
      <c r="C636" s="192">
        <v>0</v>
      </c>
      <c r="D636" s="188">
        <v>0</v>
      </c>
      <c r="E636" s="188">
        <v>1</v>
      </c>
      <c r="F636" s="188">
        <v>0</v>
      </c>
      <c r="G636" s="188">
        <v>3530.8677508369137</v>
      </c>
      <c r="H636" s="188">
        <v>4431.3604122265897</v>
      </c>
      <c r="I636" s="188">
        <v>5885.7295863819072</v>
      </c>
      <c r="J636" s="201">
        <v>0.97928642884029549</v>
      </c>
      <c r="K636" s="192">
        <v>0</v>
      </c>
      <c r="L636" s="188">
        <v>0</v>
      </c>
      <c r="M636" s="188">
        <v>1</v>
      </c>
      <c r="N636" s="188">
        <v>0</v>
      </c>
      <c r="O636" s="188">
        <v>3530.8677508369137</v>
      </c>
      <c r="P636" s="188">
        <v>4431.3604122265897</v>
      </c>
      <c r="Q636" s="188">
        <v>5885.7295863819072</v>
      </c>
      <c r="R636" s="201">
        <v>0.97928642884029549</v>
      </c>
    </row>
    <row r="637" spans="2:18" x14ac:dyDescent="0.2">
      <c r="B637" s="195">
        <v>634</v>
      </c>
      <c r="C637" s="192">
        <v>0</v>
      </c>
      <c r="D637" s="188">
        <v>0</v>
      </c>
      <c r="E637" s="188">
        <v>2</v>
      </c>
      <c r="F637" s="188">
        <v>1</v>
      </c>
      <c r="G637" s="188">
        <v>3292.2206329504379</v>
      </c>
      <c r="H637" s="188">
        <v>4101.2983701670591</v>
      </c>
      <c r="I637" s="188">
        <v>7874.3163683769681</v>
      </c>
      <c r="J637" s="201">
        <v>0.95953844611822792</v>
      </c>
      <c r="K637" s="192">
        <v>0</v>
      </c>
      <c r="L637" s="188">
        <v>0</v>
      </c>
      <c r="M637" s="188">
        <v>2</v>
      </c>
      <c r="N637" s="188">
        <v>1</v>
      </c>
      <c r="O637" s="188">
        <v>3292.2206329504379</v>
      </c>
      <c r="P637" s="188">
        <v>4101.2983701670591</v>
      </c>
      <c r="Q637" s="188">
        <v>7874.3163683769681</v>
      </c>
      <c r="R637" s="201">
        <v>0.95953844611822792</v>
      </c>
    </row>
    <row r="638" spans="2:18" x14ac:dyDescent="0.2">
      <c r="B638" s="195">
        <v>635</v>
      </c>
      <c r="C638" s="192">
        <v>0</v>
      </c>
      <c r="D638" s="188">
        <v>1</v>
      </c>
      <c r="E638" s="188">
        <v>4</v>
      </c>
      <c r="F638" s="188">
        <v>1</v>
      </c>
      <c r="G638" s="188">
        <v>5629.7430731867307</v>
      </c>
      <c r="H638" s="188">
        <v>4406.733504974175</v>
      </c>
      <c r="I638" s="188">
        <v>9281.2065576720415</v>
      </c>
      <c r="J638" s="201">
        <v>0.87593761597290065</v>
      </c>
      <c r="K638" s="192">
        <v>0</v>
      </c>
      <c r="L638" s="188">
        <v>1</v>
      </c>
      <c r="M638" s="188">
        <v>4</v>
      </c>
      <c r="N638" s="188">
        <v>1</v>
      </c>
      <c r="O638" s="188">
        <v>5629.7430731867307</v>
      </c>
      <c r="P638" s="188">
        <v>4406.733504974175</v>
      </c>
      <c r="Q638" s="188">
        <v>9281.2065576720415</v>
      </c>
      <c r="R638" s="201">
        <v>0.87593761597290065</v>
      </c>
    </row>
    <row r="639" spans="2:18" x14ac:dyDescent="0.2">
      <c r="B639" s="195">
        <v>636</v>
      </c>
      <c r="C639" s="192">
        <v>0</v>
      </c>
      <c r="D639" s="188">
        <v>0</v>
      </c>
      <c r="E639" s="188">
        <v>2</v>
      </c>
      <c r="F639" s="188">
        <v>0</v>
      </c>
      <c r="G639" s="188">
        <v>5290.0162240164236</v>
      </c>
      <c r="H639" s="188">
        <v>4414.6340451438009</v>
      </c>
      <c r="I639" s="188">
        <v>3080.613244553927</v>
      </c>
      <c r="J639" s="201">
        <v>0.90285042964631723</v>
      </c>
      <c r="K639" s="192">
        <v>0</v>
      </c>
      <c r="L639" s="188">
        <v>0</v>
      </c>
      <c r="M639" s="188">
        <v>2</v>
      </c>
      <c r="N639" s="188">
        <v>0</v>
      </c>
      <c r="O639" s="188">
        <v>5290.0162240164236</v>
      </c>
      <c r="P639" s="188">
        <v>4414.6340451438009</v>
      </c>
      <c r="Q639" s="188">
        <v>3080.613244553927</v>
      </c>
      <c r="R639" s="201">
        <v>0.90285042964631723</v>
      </c>
    </row>
    <row r="640" spans="2:18" x14ac:dyDescent="0.2">
      <c r="B640" s="195">
        <v>637</v>
      </c>
      <c r="C640" s="192">
        <v>0</v>
      </c>
      <c r="D640" s="188">
        <v>0</v>
      </c>
      <c r="E640" s="188">
        <v>1</v>
      </c>
      <c r="F640" s="188">
        <v>2</v>
      </c>
      <c r="G640" s="188">
        <v>3638.1443243004669</v>
      </c>
      <c r="H640" s="188">
        <v>2484.7298159973461</v>
      </c>
      <c r="I640" s="188">
        <v>2815.276726801435</v>
      </c>
      <c r="J640" s="201">
        <v>0.95104146416877766</v>
      </c>
      <c r="K640" s="192">
        <v>0</v>
      </c>
      <c r="L640" s="188">
        <v>0</v>
      </c>
      <c r="M640" s="188">
        <v>1</v>
      </c>
      <c r="N640" s="188">
        <v>2</v>
      </c>
      <c r="O640" s="188">
        <v>3638.1443243004669</v>
      </c>
      <c r="P640" s="188">
        <v>2484.7298159973461</v>
      </c>
      <c r="Q640" s="188">
        <v>2815.276726801435</v>
      </c>
      <c r="R640" s="201">
        <v>0.95104146416877766</v>
      </c>
    </row>
    <row r="641" spans="2:18" x14ac:dyDescent="0.2">
      <c r="B641" s="195">
        <v>638</v>
      </c>
      <c r="C641" s="192">
        <v>0</v>
      </c>
      <c r="D641" s="188">
        <v>0</v>
      </c>
      <c r="E641" s="188">
        <v>1</v>
      </c>
      <c r="F641" s="188">
        <v>0</v>
      </c>
      <c r="G641" s="188">
        <v>5132.6630440004146</v>
      </c>
      <c r="H641" s="188">
        <v>4246.881382435181</v>
      </c>
      <c r="I641" s="188">
        <v>4189.6624523503178</v>
      </c>
      <c r="J641" s="201">
        <v>0.903686493151728</v>
      </c>
      <c r="K641" s="192">
        <v>0</v>
      </c>
      <c r="L641" s="188">
        <v>0</v>
      </c>
      <c r="M641" s="188">
        <v>1</v>
      </c>
      <c r="N641" s="188">
        <v>0</v>
      </c>
      <c r="O641" s="188">
        <v>5132.6630440004146</v>
      </c>
      <c r="P641" s="188">
        <v>4246.881382435181</v>
      </c>
      <c r="Q641" s="188">
        <v>4189.6624523503178</v>
      </c>
      <c r="R641" s="201">
        <v>0.903686493151728</v>
      </c>
    </row>
    <row r="642" spans="2:18" x14ac:dyDescent="0.2">
      <c r="B642" s="195">
        <v>639</v>
      </c>
      <c r="C642" s="192">
        <v>0</v>
      </c>
      <c r="D642" s="188">
        <v>0</v>
      </c>
      <c r="E642" s="188">
        <v>1</v>
      </c>
      <c r="F642" s="188">
        <v>0</v>
      </c>
      <c r="G642" s="188">
        <v>4472.6578233662894</v>
      </c>
      <c r="H642" s="188">
        <v>3807.8782135633328</v>
      </c>
      <c r="I642" s="188">
        <v>8280.755724306824</v>
      </c>
      <c r="J642" s="201">
        <v>0.739906645734136</v>
      </c>
      <c r="K642" s="192">
        <v>0</v>
      </c>
      <c r="L642" s="188">
        <v>0</v>
      </c>
      <c r="M642" s="188">
        <v>1</v>
      </c>
      <c r="N642" s="188">
        <v>0</v>
      </c>
      <c r="O642" s="188">
        <v>4472.6578233662894</v>
      </c>
      <c r="P642" s="188">
        <v>3807.8782135633328</v>
      </c>
      <c r="Q642" s="188">
        <v>8280.755724306824</v>
      </c>
      <c r="R642" s="201">
        <v>0.739906645734136</v>
      </c>
    </row>
    <row r="643" spans="2:18" x14ac:dyDescent="0.2">
      <c r="B643" s="195">
        <v>640</v>
      </c>
      <c r="C643" s="192">
        <v>0</v>
      </c>
      <c r="D643" s="188">
        <v>0</v>
      </c>
      <c r="E643" s="188">
        <v>1</v>
      </c>
      <c r="F643" s="188">
        <v>0</v>
      </c>
      <c r="G643" s="188">
        <v>7094.2151124341981</v>
      </c>
      <c r="H643" s="188">
        <v>6124.6381233992333</v>
      </c>
      <c r="I643" s="188">
        <v>4609.309880067618</v>
      </c>
      <c r="J643" s="201">
        <v>0.9057721676867253</v>
      </c>
      <c r="K643" s="192">
        <v>0</v>
      </c>
      <c r="L643" s="188">
        <v>0</v>
      </c>
      <c r="M643" s="188">
        <v>1</v>
      </c>
      <c r="N643" s="188">
        <v>0</v>
      </c>
      <c r="O643" s="188">
        <v>7094.2151124341981</v>
      </c>
      <c r="P643" s="188">
        <v>6124.6381233992333</v>
      </c>
      <c r="Q643" s="188">
        <v>4609.309880067618</v>
      </c>
      <c r="R643" s="201">
        <v>0.9057721676867253</v>
      </c>
    </row>
    <row r="644" spans="2:18" x14ac:dyDescent="0.2">
      <c r="B644" s="195">
        <v>641</v>
      </c>
      <c r="C644" s="192">
        <v>0</v>
      </c>
      <c r="D644" s="188">
        <v>0</v>
      </c>
      <c r="E644" s="188">
        <v>3</v>
      </c>
      <c r="F644" s="188">
        <v>0</v>
      </c>
      <c r="G644" s="188">
        <v>5246.337307319267</v>
      </c>
      <c r="H644" s="188">
        <v>6674.2741223106968</v>
      </c>
      <c r="I644" s="188">
        <v>4362.7236713144139</v>
      </c>
      <c r="J644" s="201">
        <v>0.88217394725477627</v>
      </c>
      <c r="K644" s="192">
        <v>0</v>
      </c>
      <c r="L644" s="188">
        <v>0</v>
      </c>
      <c r="M644" s="188">
        <v>3</v>
      </c>
      <c r="N644" s="188">
        <v>0</v>
      </c>
      <c r="O644" s="188">
        <v>5246.337307319267</v>
      </c>
      <c r="P644" s="188">
        <v>6674.2741223106968</v>
      </c>
      <c r="Q644" s="188">
        <v>4362.7236713144139</v>
      </c>
      <c r="R644" s="201">
        <v>0.88217394725477627</v>
      </c>
    </row>
    <row r="645" spans="2:18" x14ac:dyDescent="0.2">
      <c r="B645" s="195">
        <v>642</v>
      </c>
      <c r="C645" s="192">
        <v>0</v>
      </c>
      <c r="D645" s="188">
        <v>0</v>
      </c>
      <c r="E645" s="188">
        <v>1</v>
      </c>
      <c r="F645" s="188">
        <v>1</v>
      </c>
      <c r="G645" s="188">
        <v>6582.5138787390442</v>
      </c>
      <c r="H645" s="188">
        <v>5745.1683620235963</v>
      </c>
      <c r="I645" s="188">
        <v>8943.5433098590365</v>
      </c>
      <c r="J645" s="201">
        <v>0.87191142189972104</v>
      </c>
      <c r="K645" s="192">
        <v>0</v>
      </c>
      <c r="L645" s="188">
        <v>0</v>
      </c>
      <c r="M645" s="188">
        <v>1</v>
      </c>
      <c r="N645" s="188">
        <v>1</v>
      </c>
      <c r="O645" s="188">
        <v>6582.5138787390442</v>
      </c>
      <c r="P645" s="188">
        <v>5745.1683620235963</v>
      </c>
      <c r="Q645" s="188">
        <v>8943.5433098590365</v>
      </c>
      <c r="R645" s="201">
        <v>0.87191142189972104</v>
      </c>
    </row>
    <row r="646" spans="2:18" x14ac:dyDescent="0.2">
      <c r="B646" s="195">
        <v>643</v>
      </c>
      <c r="C646" s="192">
        <v>0</v>
      </c>
      <c r="D646" s="188">
        <v>0</v>
      </c>
      <c r="E646" s="188">
        <v>1</v>
      </c>
      <c r="F646" s="188">
        <v>0</v>
      </c>
      <c r="G646" s="188">
        <v>7489.011205191825</v>
      </c>
      <c r="H646" s="188">
        <v>4332.3582546041007</v>
      </c>
      <c r="I646" s="188">
        <v>10531.457113133194</v>
      </c>
      <c r="J646" s="201">
        <v>0.81897852629273515</v>
      </c>
      <c r="K646" s="192">
        <v>0</v>
      </c>
      <c r="L646" s="188">
        <v>0</v>
      </c>
      <c r="M646" s="188">
        <v>1</v>
      </c>
      <c r="N646" s="188">
        <v>0</v>
      </c>
      <c r="O646" s="188">
        <v>7489.011205191825</v>
      </c>
      <c r="P646" s="188">
        <v>4332.3582546041007</v>
      </c>
      <c r="Q646" s="188">
        <v>10531.457113133194</v>
      </c>
      <c r="R646" s="201">
        <v>0.81897852629273515</v>
      </c>
    </row>
    <row r="647" spans="2:18" x14ac:dyDescent="0.2">
      <c r="B647" s="195">
        <v>644</v>
      </c>
      <c r="C647" s="192">
        <v>0</v>
      </c>
      <c r="D647" s="188">
        <v>0</v>
      </c>
      <c r="E647" s="188">
        <v>1</v>
      </c>
      <c r="F647" s="188">
        <v>2</v>
      </c>
      <c r="G647" s="188">
        <v>4951.2018946405842</v>
      </c>
      <c r="H647" s="188">
        <v>3914.2251884944894</v>
      </c>
      <c r="I647" s="188">
        <v>2660.5472583405599</v>
      </c>
      <c r="J647" s="201">
        <v>0.86522962592466501</v>
      </c>
      <c r="K647" s="192">
        <v>0</v>
      </c>
      <c r="L647" s="188">
        <v>0</v>
      </c>
      <c r="M647" s="188">
        <v>1</v>
      </c>
      <c r="N647" s="188">
        <v>2</v>
      </c>
      <c r="O647" s="188">
        <v>4951.2018946405842</v>
      </c>
      <c r="P647" s="188">
        <v>3914.2251884944894</v>
      </c>
      <c r="Q647" s="188">
        <v>2660.5472583405599</v>
      </c>
      <c r="R647" s="201">
        <v>0.86522962592466501</v>
      </c>
    </row>
    <row r="648" spans="2:18" x14ac:dyDescent="0.2">
      <c r="B648" s="195">
        <v>645</v>
      </c>
      <c r="C648" s="192">
        <v>0</v>
      </c>
      <c r="D648" s="188">
        <v>0</v>
      </c>
      <c r="E648" s="188">
        <v>1</v>
      </c>
      <c r="F648" s="188">
        <v>0</v>
      </c>
      <c r="G648" s="188">
        <v>5960.1689564405206</v>
      </c>
      <c r="H648" s="188">
        <v>5815.9635713599682</v>
      </c>
      <c r="I648" s="188">
        <v>13410.466792701494</v>
      </c>
      <c r="J648" s="201">
        <v>0.8897396370352354</v>
      </c>
      <c r="K648" s="192">
        <v>0</v>
      </c>
      <c r="L648" s="188">
        <v>0</v>
      </c>
      <c r="M648" s="188">
        <v>1</v>
      </c>
      <c r="N648" s="188">
        <v>0</v>
      </c>
      <c r="O648" s="188">
        <v>5960.1689564405206</v>
      </c>
      <c r="P648" s="188">
        <v>5815.9635713599682</v>
      </c>
      <c r="Q648" s="188">
        <v>13410.466792701494</v>
      </c>
      <c r="R648" s="201">
        <v>0.8897396370352354</v>
      </c>
    </row>
    <row r="649" spans="2:18" x14ac:dyDescent="0.2">
      <c r="B649" s="195">
        <v>646</v>
      </c>
      <c r="C649" s="192">
        <v>0</v>
      </c>
      <c r="D649" s="188">
        <v>0</v>
      </c>
      <c r="E649" s="188">
        <v>1</v>
      </c>
      <c r="F649" s="188">
        <v>1</v>
      </c>
      <c r="G649" s="188">
        <v>4776.4993851622594</v>
      </c>
      <c r="H649" s="188">
        <v>3568.8833233337605</v>
      </c>
      <c r="I649" s="188">
        <v>3214.1870192998576</v>
      </c>
      <c r="J649" s="201">
        <v>0.94956836279170265</v>
      </c>
      <c r="K649" s="192">
        <v>0</v>
      </c>
      <c r="L649" s="188">
        <v>0</v>
      </c>
      <c r="M649" s="188">
        <v>1</v>
      </c>
      <c r="N649" s="188">
        <v>1</v>
      </c>
      <c r="O649" s="188">
        <v>4776.4993851622594</v>
      </c>
      <c r="P649" s="188">
        <v>3568.8833233337605</v>
      </c>
      <c r="Q649" s="188">
        <v>3214.1870192998576</v>
      </c>
      <c r="R649" s="201">
        <v>0.94956836279170265</v>
      </c>
    </row>
    <row r="650" spans="2:18" x14ac:dyDescent="0.2">
      <c r="B650" s="195">
        <v>647</v>
      </c>
      <c r="C650" s="192">
        <v>0</v>
      </c>
      <c r="D650" s="188">
        <v>0</v>
      </c>
      <c r="E650" s="188">
        <v>2</v>
      </c>
      <c r="F650" s="188">
        <v>1</v>
      </c>
      <c r="G650" s="188">
        <v>3266.8853127470898</v>
      </c>
      <c r="H650" s="188">
        <v>2352.2682967300707</v>
      </c>
      <c r="I650" s="188">
        <v>11074.871868921544</v>
      </c>
      <c r="J650" s="201">
        <v>0.87623574613660438</v>
      </c>
      <c r="K650" s="192">
        <v>0</v>
      </c>
      <c r="L650" s="188">
        <v>0</v>
      </c>
      <c r="M650" s="188">
        <v>2</v>
      </c>
      <c r="N650" s="188">
        <v>1</v>
      </c>
      <c r="O650" s="188">
        <v>3266.8853127470898</v>
      </c>
      <c r="P650" s="188">
        <v>2352.2682967300707</v>
      </c>
      <c r="Q650" s="188">
        <v>11074.871868921544</v>
      </c>
      <c r="R650" s="201">
        <v>0.87623574613660438</v>
      </c>
    </row>
    <row r="651" spans="2:18" x14ac:dyDescent="0.2">
      <c r="B651" s="195">
        <v>648</v>
      </c>
      <c r="C651" s="192">
        <v>0</v>
      </c>
      <c r="D651" s="188">
        <v>0</v>
      </c>
      <c r="E651" s="188">
        <v>5</v>
      </c>
      <c r="F651" s="188">
        <v>1</v>
      </c>
      <c r="G651" s="188">
        <v>4607.1392514276613</v>
      </c>
      <c r="H651" s="188">
        <v>4438.8152779412012</v>
      </c>
      <c r="I651" s="188">
        <v>4993.465832654636</v>
      </c>
      <c r="J651" s="201">
        <v>0.97128597900618874</v>
      </c>
      <c r="K651" s="192">
        <v>0</v>
      </c>
      <c r="L651" s="188">
        <v>0</v>
      </c>
      <c r="M651" s="188">
        <v>5</v>
      </c>
      <c r="N651" s="188">
        <v>1</v>
      </c>
      <c r="O651" s="188">
        <v>4607.1392514276613</v>
      </c>
      <c r="P651" s="188">
        <v>4438.8152779412012</v>
      </c>
      <c r="Q651" s="188">
        <v>4993.465832654636</v>
      </c>
      <c r="R651" s="201">
        <v>0.97128597900618874</v>
      </c>
    </row>
    <row r="652" spans="2:18" x14ac:dyDescent="0.2">
      <c r="B652" s="195">
        <v>649</v>
      </c>
      <c r="C652" s="192">
        <v>0</v>
      </c>
      <c r="D652" s="188">
        <v>0</v>
      </c>
      <c r="E652" s="188">
        <v>0</v>
      </c>
      <c r="F652" s="188">
        <v>3</v>
      </c>
      <c r="G652" s="188">
        <v>5159.4400786508395</v>
      </c>
      <c r="H652" s="188">
        <v>2869.2090447037858</v>
      </c>
      <c r="I652" s="188">
        <v>11278.144243672517</v>
      </c>
      <c r="J652" s="201">
        <v>0.92220086887537889</v>
      </c>
      <c r="K652" s="192">
        <v>0</v>
      </c>
      <c r="L652" s="188">
        <v>0</v>
      </c>
      <c r="M652" s="188">
        <v>0</v>
      </c>
      <c r="N652" s="188">
        <v>3</v>
      </c>
      <c r="O652" s="188">
        <v>5159.4400786508395</v>
      </c>
      <c r="P652" s="188">
        <v>2869.2090447037858</v>
      </c>
      <c r="Q652" s="188">
        <v>11278.144243672517</v>
      </c>
      <c r="R652" s="201">
        <v>0.92220086887537889</v>
      </c>
    </row>
    <row r="653" spans="2:18" x14ac:dyDescent="0.2">
      <c r="B653" s="195">
        <v>650</v>
      </c>
      <c r="C653" s="192">
        <v>0</v>
      </c>
      <c r="D653" s="188">
        <v>0</v>
      </c>
      <c r="E653" s="188">
        <v>1</v>
      </c>
      <c r="F653" s="188">
        <v>1</v>
      </c>
      <c r="G653" s="188">
        <v>8885.5304532082519</v>
      </c>
      <c r="H653" s="188">
        <v>4929.6402340774985</v>
      </c>
      <c r="I653" s="188">
        <v>3580.1703169241714</v>
      </c>
      <c r="J653" s="201">
        <v>0.98144900497424015</v>
      </c>
      <c r="K653" s="192">
        <v>0</v>
      </c>
      <c r="L653" s="188">
        <v>0</v>
      </c>
      <c r="M653" s="188">
        <v>1</v>
      </c>
      <c r="N653" s="188">
        <v>1</v>
      </c>
      <c r="O653" s="188">
        <v>8885.5304532082519</v>
      </c>
      <c r="P653" s="188">
        <v>4929.6402340774985</v>
      </c>
      <c r="Q653" s="188">
        <v>3580.1703169241714</v>
      </c>
      <c r="R653" s="201">
        <v>0.98144900497424015</v>
      </c>
    </row>
    <row r="654" spans="2:18" x14ac:dyDescent="0.2">
      <c r="B654" s="195">
        <v>651</v>
      </c>
      <c r="C654" s="192">
        <v>0</v>
      </c>
      <c r="D654" s="188">
        <v>0</v>
      </c>
      <c r="E654" s="188">
        <v>1</v>
      </c>
      <c r="F654" s="188">
        <v>1</v>
      </c>
      <c r="G654" s="188">
        <v>5654.7483928644524</v>
      </c>
      <c r="H654" s="188">
        <v>3095.9496814188324</v>
      </c>
      <c r="I654" s="188">
        <v>12943.688879413447</v>
      </c>
      <c r="J654" s="201">
        <v>0.93702820618545757</v>
      </c>
      <c r="K654" s="192">
        <v>0</v>
      </c>
      <c r="L654" s="188">
        <v>0</v>
      </c>
      <c r="M654" s="188">
        <v>1</v>
      </c>
      <c r="N654" s="188">
        <v>1</v>
      </c>
      <c r="O654" s="188">
        <v>5654.7483928644524</v>
      </c>
      <c r="P654" s="188">
        <v>3095.9496814188324</v>
      </c>
      <c r="Q654" s="188">
        <v>12943.688879413447</v>
      </c>
      <c r="R654" s="201">
        <v>0.93702820618545757</v>
      </c>
    </row>
    <row r="655" spans="2:18" x14ac:dyDescent="0.2">
      <c r="B655" s="195">
        <v>652</v>
      </c>
      <c r="C655" s="192">
        <v>0</v>
      </c>
      <c r="D655" s="188">
        <v>0</v>
      </c>
      <c r="E655" s="188">
        <v>1</v>
      </c>
      <c r="F655" s="188">
        <v>1</v>
      </c>
      <c r="G655" s="188">
        <v>7289.0003986409583</v>
      </c>
      <c r="H655" s="188">
        <v>5779.6975470290035</v>
      </c>
      <c r="I655" s="188">
        <v>6757.2327130891154</v>
      </c>
      <c r="J655" s="201">
        <v>0.63775027559108355</v>
      </c>
      <c r="K655" s="192">
        <v>0</v>
      </c>
      <c r="L655" s="188">
        <v>0</v>
      </c>
      <c r="M655" s="188">
        <v>1</v>
      </c>
      <c r="N655" s="188">
        <v>1</v>
      </c>
      <c r="O655" s="188">
        <v>7289.0003986409583</v>
      </c>
      <c r="P655" s="188">
        <v>5779.6975470290035</v>
      </c>
      <c r="Q655" s="188">
        <v>6757.2327130891154</v>
      </c>
      <c r="R655" s="201">
        <v>0.63775027559108355</v>
      </c>
    </row>
    <row r="656" spans="2:18" x14ac:dyDescent="0.2">
      <c r="B656" s="195">
        <v>653</v>
      </c>
      <c r="C656" s="192">
        <v>0</v>
      </c>
      <c r="D656" s="188">
        <v>0</v>
      </c>
      <c r="E656" s="188">
        <v>2</v>
      </c>
      <c r="F656" s="188">
        <v>2</v>
      </c>
      <c r="G656" s="188">
        <v>4749.8541215417636</v>
      </c>
      <c r="H656" s="188">
        <v>3998.8029938881955</v>
      </c>
      <c r="I656" s="188">
        <v>12877.037548276616</v>
      </c>
      <c r="J656" s="201">
        <v>0.98461448365728543</v>
      </c>
      <c r="K656" s="192">
        <v>0</v>
      </c>
      <c r="L656" s="188">
        <v>0</v>
      </c>
      <c r="M656" s="188">
        <v>2</v>
      </c>
      <c r="N656" s="188">
        <v>2</v>
      </c>
      <c r="O656" s="188">
        <v>4749.8541215417636</v>
      </c>
      <c r="P656" s="188">
        <v>3998.8029938881955</v>
      </c>
      <c r="Q656" s="188">
        <v>12877.037548276616</v>
      </c>
      <c r="R656" s="201">
        <v>0.98461448365728543</v>
      </c>
    </row>
    <row r="657" spans="2:18" x14ac:dyDescent="0.2">
      <c r="B657" s="195">
        <v>654</v>
      </c>
      <c r="C657" s="192">
        <v>0</v>
      </c>
      <c r="D657" s="188">
        <v>0</v>
      </c>
      <c r="E657" s="188">
        <v>2</v>
      </c>
      <c r="F657" s="188">
        <v>0</v>
      </c>
      <c r="G657" s="188">
        <v>4941.0726333360226</v>
      </c>
      <c r="H657" s="188">
        <v>4768.9124785035438</v>
      </c>
      <c r="I657" s="188">
        <v>7383.6346239842487</v>
      </c>
      <c r="J657" s="201">
        <v>0.87357939872900392</v>
      </c>
      <c r="K657" s="192">
        <v>0</v>
      </c>
      <c r="L657" s="188">
        <v>0</v>
      </c>
      <c r="M657" s="188">
        <v>2</v>
      </c>
      <c r="N657" s="188">
        <v>0</v>
      </c>
      <c r="O657" s="188">
        <v>4941.0726333360226</v>
      </c>
      <c r="P657" s="188">
        <v>4768.9124785035438</v>
      </c>
      <c r="Q657" s="188">
        <v>7383.6346239842487</v>
      </c>
      <c r="R657" s="201">
        <v>0.87357939872900392</v>
      </c>
    </row>
    <row r="658" spans="2:18" x14ac:dyDescent="0.2">
      <c r="B658" s="195">
        <v>655</v>
      </c>
      <c r="C658" s="192">
        <v>0</v>
      </c>
      <c r="D658" s="188">
        <v>0</v>
      </c>
      <c r="E658" s="188">
        <v>1</v>
      </c>
      <c r="F658" s="188">
        <v>2</v>
      </c>
      <c r="G658" s="188">
        <v>4556.8009131680865</v>
      </c>
      <c r="H658" s="188">
        <v>2562.8704241294217</v>
      </c>
      <c r="I658" s="188">
        <v>11937.119986251078</v>
      </c>
      <c r="J658" s="201">
        <v>0.85676004286355623</v>
      </c>
      <c r="K658" s="192">
        <v>0</v>
      </c>
      <c r="L658" s="188">
        <v>0</v>
      </c>
      <c r="M658" s="188">
        <v>1</v>
      </c>
      <c r="N658" s="188">
        <v>2</v>
      </c>
      <c r="O658" s="188">
        <v>4556.8009131680865</v>
      </c>
      <c r="P658" s="188">
        <v>2562.8704241294217</v>
      </c>
      <c r="Q658" s="188">
        <v>11937.119986251078</v>
      </c>
      <c r="R658" s="201">
        <v>0.85676004286355623</v>
      </c>
    </row>
    <row r="659" spans="2:18" x14ac:dyDescent="0.2">
      <c r="B659" s="195">
        <v>656</v>
      </c>
      <c r="C659" s="192">
        <v>0</v>
      </c>
      <c r="D659" s="188">
        <v>0</v>
      </c>
      <c r="E659" s="188">
        <v>2</v>
      </c>
      <c r="F659" s="188">
        <v>2</v>
      </c>
      <c r="G659" s="188">
        <v>6976.8777412812287</v>
      </c>
      <c r="H659" s="188">
        <v>2079.3933372722313</v>
      </c>
      <c r="I659" s="188">
        <v>6815.4764575377858</v>
      </c>
      <c r="J659" s="201">
        <v>0.95983569359866272</v>
      </c>
      <c r="K659" s="192">
        <v>0</v>
      </c>
      <c r="L659" s="188">
        <v>0</v>
      </c>
      <c r="M659" s="188">
        <v>2</v>
      </c>
      <c r="N659" s="188">
        <v>2</v>
      </c>
      <c r="O659" s="188">
        <v>6976.8777412812287</v>
      </c>
      <c r="P659" s="188">
        <v>2079.3933372722313</v>
      </c>
      <c r="Q659" s="188">
        <v>6815.4764575377858</v>
      </c>
      <c r="R659" s="201">
        <v>0.95983569359866272</v>
      </c>
    </row>
    <row r="660" spans="2:18" x14ac:dyDescent="0.2">
      <c r="B660" s="195">
        <v>657</v>
      </c>
      <c r="C660" s="192">
        <v>0</v>
      </c>
      <c r="D660" s="188">
        <v>0</v>
      </c>
      <c r="E660" s="188">
        <v>5</v>
      </c>
      <c r="F660" s="188">
        <v>1</v>
      </c>
      <c r="G660" s="188">
        <v>4684.5072145274335</v>
      </c>
      <c r="H660" s="188">
        <v>2591.2151678339646</v>
      </c>
      <c r="I660" s="188">
        <v>3136.0950822627965</v>
      </c>
      <c r="J660" s="201">
        <v>0.98894476106690599</v>
      </c>
      <c r="K660" s="192">
        <v>0</v>
      </c>
      <c r="L660" s="188">
        <v>0</v>
      </c>
      <c r="M660" s="188">
        <v>5</v>
      </c>
      <c r="N660" s="188">
        <v>1</v>
      </c>
      <c r="O660" s="188">
        <v>4684.5072145274335</v>
      </c>
      <c r="P660" s="188">
        <v>2591.2151678339646</v>
      </c>
      <c r="Q660" s="188">
        <v>3136.0950822627965</v>
      </c>
      <c r="R660" s="201">
        <v>0.98894476106690599</v>
      </c>
    </row>
    <row r="661" spans="2:18" x14ac:dyDescent="0.2">
      <c r="B661" s="195">
        <v>658</v>
      </c>
      <c r="C661" s="192">
        <v>0</v>
      </c>
      <c r="D661" s="188">
        <v>0</v>
      </c>
      <c r="E661" s="188">
        <v>2</v>
      </c>
      <c r="F661" s="188">
        <v>1</v>
      </c>
      <c r="G661" s="188">
        <v>4653.529119322171</v>
      </c>
      <c r="H661" s="188">
        <v>7021.1596340821861</v>
      </c>
      <c r="I661" s="188">
        <v>5441.0842687759414</v>
      </c>
      <c r="J661" s="201">
        <v>0.88916116491564845</v>
      </c>
      <c r="K661" s="192">
        <v>0</v>
      </c>
      <c r="L661" s="188">
        <v>0</v>
      </c>
      <c r="M661" s="188">
        <v>2</v>
      </c>
      <c r="N661" s="188">
        <v>1</v>
      </c>
      <c r="O661" s="188">
        <v>4653.529119322171</v>
      </c>
      <c r="P661" s="188">
        <v>7021.1596340821861</v>
      </c>
      <c r="Q661" s="188">
        <v>5441.0842687759414</v>
      </c>
      <c r="R661" s="201">
        <v>0.88916116491564845</v>
      </c>
    </row>
    <row r="662" spans="2:18" x14ac:dyDescent="0.2">
      <c r="B662" s="195">
        <v>659</v>
      </c>
      <c r="C662" s="192">
        <v>0</v>
      </c>
      <c r="D662" s="188">
        <v>0</v>
      </c>
      <c r="E662" s="188">
        <v>6</v>
      </c>
      <c r="F662" s="188">
        <v>0</v>
      </c>
      <c r="G662" s="188">
        <v>6711.4541842630742</v>
      </c>
      <c r="H662" s="188">
        <v>6829.7238917184122</v>
      </c>
      <c r="I662" s="188">
        <v>6138.8855947045922</v>
      </c>
      <c r="J662" s="201">
        <v>0.8749466686898999</v>
      </c>
      <c r="K662" s="192">
        <v>0</v>
      </c>
      <c r="L662" s="188">
        <v>0</v>
      </c>
      <c r="M662" s="188">
        <v>6</v>
      </c>
      <c r="N662" s="188">
        <v>0</v>
      </c>
      <c r="O662" s="188">
        <v>6711.4541842630742</v>
      </c>
      <c r="P662" s="188">
        <v>6829.7238917184122</v>
      </c>
      <c r="Q662" s="188">
        <v>6138.8855947045922</v>
      </c>
      <c r="R662" s="201">
        <v>0.8749466686898999</v>
      </c>
    </row>
    <row r="663" spans="2:18" x14ac:dyDescent="0.2">
      <c r="B663" s="195">
        <v>660</v>
      </c>
      <c r="C663" s="192">
        <v>0</v>
      </c>
      <c r="D663" s="188">
        <v>0</v>
      </c>
      <c r="E663" s="188">
        <v>4</v>
      </c>
      <c r="F663" s="188">
        <v>1</v>
      </c>
      <c r="G663" s="188">
        <v>6626.6522484750021</v>
      </c>
      <c r="H663" s="188">
        <v>3477.8656619782337</v>
      </c>
      <c r="I663" s="188">
        <v>11205.463058400168</v>
      </c>
      <c r="J663" s="201">
        <v>0.99577950095270384</v>
      </c>
      <c r="K663" s="192">
        <v>0</v>
      </c>
      <c r="L663" s="188">
        <v>0</v>
      </c>
      <c r="M663" s="188">
        <v>4</v>
      </c>
      <c r="N663" s="188">
        <v>1</v>
      </c>
      <c r="O663" s="188">
        <v>6626.6522484750021</v>
      </c>
      <c r="P663" s="188">
        <v>3477.8656619782337</v>
      </c>
      <c r="Q663" s="188">
        <v>11205.463058400168</v>
      </c>
      <c r="R663" s="201">
        <v>0.99577950095270384</v>
      </c>
    </row>
    <row r="664" spans="2:18" x14ac:dyDescent="0.2">
      <c r="B664" s="195">
        <v>661</v>
      </c>
      <c r="C664" s="192">
        <v>0</v>
      </c>
      <c r="D664" s="188">
        <v>0</v>
      </c>
      <c r="E664" s="188">
        <v>1</v>
      </c>
      <c r="F664" s="188">
        <v>0</v>
      </c>
      <c r="G664" s="188">
        <v>6682.2866610548417</v>
      </c>
      <c r="H664" s="188">
        <v>2789.1328968882849</v>
      </c>
      <c r="I664" s="188">
        <v>5201.1898703596307</v>
      </c>
      <c r="J664" s="201">
        <v>0.98288910869731017</v>
      </c>
      <c r="K664" s="192">
        <v>0</v>
      </c>
      <c r="L664" s="188">
        <v>0</v>
      </c>
      <c r="M664" s="188">
        <v>1</v>
      </c>
      <c r="N664" s="188">
        <v>0</v>
      </c>
      <c r="O664" s="188">
        <v>6682.2866610548417</v>
      </c>
      <c r="P664" s="188">
        <v>2789.1328968882849</v>
      </c>
      <c r="Q664" s="188">
        <v>5201.1898703596307</v>
      </c>
      <c r="R664" s="201">
        <v>0.98288910869731017</v>
      </c>
    </row>
    <row r="665" spans="2:18" x14ac:dyDescent="0.2">
      <c r="B665" s="195">
        <v>662</v>
      </c>
      <c r="C665" s="192">
        <v>0</v>
      </c>
      <c r="D665" s="188">
        <v>0</v>
      </c>
      <c r="E665" s="188">
        <v>2</v>
      </c>
      <c r="F665" s="188">
        <v>1</v>
      </c>
      <c r="G665" s="188">
        <v>6421.4338452601569</v>
      </c>
      <c r="H665" s="188">
        <v>6229.6503217552345</v>
      </c>
      <c r="I665" s="188">
        <v>9572.4910594010053</v>
      </c>
      <c r="J665" s="201">
        <v>0.95553115892181295</v>
      </c>
      <c r="K665" s="192">
        <v>0</v>
      </c>
      <c r="L665" s="188">
        <v>0</v>
      </c>
      <c r="M665" s="188">
        <v>2</v>
      </c>
      <c r="N665" s="188">
        <v>1</v>
      </c>
      <c r="O665" s="188">
        <v>6421.4338452601569</v>
      </c>
      <c r="P665" s="188">
        <v>6229.6503217552345</v>
      </c>
      <c r="Q665" s="188">
        <v>9572.4910594010053</v>
      </c>
      <c r="R665" s="201">
        <v>0.95553115892181295</v>
      </c>
    </row>
    <row r="666" spans="2:18" x14ac:dyDescent="0.2">
      <c r="B666" s="195">
        <v>663</v>
      </c>
      <c r="C666" s="192">
        <v>0</v>
      </c>
      <c r="D666" s="188">
        <v>0</v>
      </c>
      <c r="E666" s="188">
        <v>3</v>
      </c>
      <c r="F666" s="188">
        <v>0</v>
      </c>
      <c r="G666" s="188">
        <v>5472.7987893838326</v>
      </c>
      <c r="H666" s="188">
        <v>3268.6166615976881</v>
      </c>
      <c r="I666" s="188">
        <v>6356.2764990062897</v>
      </c>
      <c r="J666" s="201">
        <v>0.92025641857353202</v>
      </c>
      <c r="K666" s="192">
        <v>0</v>
      </c>
      <c r="L666" s="188">
        <v>0</v>
      </c>
      <c r="M666" s="188">
        <v>3</v>
      </c>
      <c r="N666" s="188">
        <v>0</v>
      </c>
      <c r="O666" s="188">
        <v>5472.7987893838326</v>
      </c>
      <c r="P666" s="188">
        <v>3268.6166615976881</v>
      </c>
      <c r="Q666" s="188">
        <v>6356.2764990062897</v>
      </c>
      <c r="R666" s="201">
        <v>0.92025641857353202</v>
      </c>
    </row>
    <row r="667" spans="2:18" x14ac:dyDescent="0.2">
      <c r="B667" s="195">
        <v>664</v>
      </c>
      <c r="C667" s="192">
        <v>0</v>
      </c>
      <c r="D667" s="188">
        <v>0</v>
      </c>
      <c r="E667" s="188">
        <v>2</v>
      </c>
      <c r="F667" s="188">
        <v>2</v>
      </c>
      <c r="G667" s="188">
        <v>5411.7353465247234</v>
      </c>
      <c r="H667" s="188">
        <v>4939.3189528736239</v>
      </c>
      <c r="I667" s="188">
        <v>6380.7698917857761</v>
      </c>
      <c r="J667" s="201">
        <v>0.88687905350679808</v>
      </c>
      <c r="K667" s="192">
        <v>0</v>
      </c>
      <c r="L667" s="188">
        <v>0</v>
      </c>
      <c r="M667" s="188">
        <v>2</v>
      </c>
      <c r="N667" s="188">
        <v>2</v>
      </c>
      <c r="O667" s="188">
        <v>5411.7353465247234</v>
      </c>
      <c r="P667" s="188">
        <v>4939.3189528736239</v>
      </c>
      <c r="Q667" s="188">
        <v>6380.7698917857761</v>
      </c>
      <c r="R667" s="201">
        <v>0.88687905350679808</v>
      </c>
    </row>
    <row r="668" spans="2:18" x14ac:dyDescent="0.2">
      <c r="B668" s="195">
        <v>665</v>
      </c>
      <c r="C668" s="192">
        <v>0</v>
      </c>
      <c r="D668" s="188">
        <v>0</v>
      </c>
      <c r="E668" s="188">
        <v>3</v>
      </c>
      <c r="F668" s="188">
        <v>2</v>
      </c>
      <c r="G668" s="188">
        <v>6553.8295543187132</v>
      </c>
      <c r="H668" s="188">
        <v>3847.0995684403883</v>
      </c>
      <c r="I668" s="188">
        <v>4666.0829802876488</v>
      </c>
      <c r="J668" s="201">
        <v>0.96369913636788773</v>
      </c>
      <c r="K668" s="192">
        <v>0</v>
      </c>
      <c r="L668" s="188">
        <v>0</v>
      </c>
      <c r="M668" s="188">
        <v>3</v>
      </c>
      <c r="N668" s="188">
        <v>2</v>
      </c>
      <c r="O668" s="188">
        <v>6553.8295543187132</v>
      </c>
      <c r="P668" s="188">
        <v>3847.0995684403883</v>
      </c>
      <c r="Q668" s="188">
        <v>4666.0829802876488</v>
      </c>
      <c r="R668" s="201">
        <v>0.96369913636788773</v>
      </c>
    </row>
    <row r="669" spans="2:18" x14ac:dyDescent="0.2">
      <c r="B669" s="195">
        <v>666</v>
      </c>
      <c r="C669" s="192">
        <v>0</v>
      </c>
      <c r="D669" s="188">
        <v>0</v>
      </c>
      <c r="E669" s="188">
        <v>2</v>
      </c>
      <c r="F669" s="188">
        <v>0</v>
      </c>
      <c r="G669" s="188">
        <v>3952.1680124975019</v>
      </c>
      <c r="H669" s="188">
        <v>6077.2783719493682</v>
      </c>
      <c r="I669" s="188">
        <v>6852.8636090482187</v>
      </c>
      <c r="J669" s="201">
        <v>0.94267673745818237</v>
      </c>
      <c r="K669" s="192">
        <v>0</v>
      </c>
      <c r="L669" s="188">
        <v>0</v>
      </c>
      <c r="M669" s="188">
        <v>2</v>
      </c>
      <c r="N669" s="188">
        <v>0</v>
      </c>
      <c r="O669" s="188">
        <v>3952.1680124975019</v>
      </c>
      <c r="P669" s="188">
        <v>6077.2783719493682</v>
      </c>
      <c r="Q669" s="188">
        <v>6852.8636090482187</v>
      </c>
      <c r="R669" s="201">
        <v>0.94267673745818237</v>
      </c>
    </row>
    <row r="670" spans="2:18" x14ac:dyDescent="0.2">
      <c r="B670" s="195">
        <v>667</v>
      </c>
      <c r="C670" s="192">
        <v>0</v>
      </c>
      <c r="D670" s="188">
        <v>0</v>
      </c>
      <c r="E670" s="188">
        <v>1</v>
      </c>
      <c r="F670" s="188">
        <v>1</v>
      </c>
      <c r="G670" s="188">
        <v>2977.9906689601758</v>
      </c>
      <c r="H670" s="188">
        <v>1421.878154083204</v>
      </c>
      <c r="I670" s="188">
        <v>2761.6043473578011</v>
      </c>
      <c r="J670" s="201">
        <v>0.96072729294195902</v>
      </c>
      <c r="K670" s="192">
        <v>0</v>
      </c>
      <c r="L670" s="188">
        <v>0</v>
      </c>
      <c r="M670" s="188">
        <v>1</v>
      </c>
      <c r="N670" s="188">
        <v>1</v>
      </c>
      <c r="O670" s="188">
        <v>2977.9906689601758</v>
      </c>
      <c r="P670" s="188">
        <v>1421.878154083204</v>
      </c>
      <c r="Q670" s="188">
        <v>2761.6043473578011</v>
      </c>
      <c r="R670" s="201">
        <v>0.96072729294195902</v>
      </c>
    </row>
    <row r="671" spans="2:18" x14ac:dyDescent="0.2">
      <c r="B671" s="195">
        <v>668</v>
      </c>
      <c r="C671" s="192">
        <v>0</v>
      </c>
      <c r="D671" s="188">
        <v>0</v>
      </c>
      <c r="E671" s="188">
        <v>2</v>
      </c>
      <c r="F671" s="188">
        <v>0</v>
      </c>
      <c r="G671" s="188">
        <v>2586.2968102135014</v>
      </c>
      <c r="H671" s="188">
        <v>8258.9534792834747</v>
      </c>
      <c r="I671" s="188">
        <v>5957.9104322138046</v>
      </c>
      <c r="J671" s="201">
        <v>0.9452512166443523</v>
      </c>
      <c r="K671" s="192">
        <v>0</v>
      </c>
      <c r="L671" s="188">
        <v>0</v>
      </c>
      <c r="M671" s="188">
        <v>2</v>
      </c>
      <c r="N671" s="188">
        <v>0</v>
      </c>
      <c r="O671" s="188">
        <v>2586.2968102135014</v>
      </c>
      <c r="P671" s="188">
        <v>8258.9534792834747</v>
      </c>
      <c r="Q671" s="188">
        <v>5957.9104322138046</v>
      </c>
      <c r="R671" s="201">
        <v>0.9452512166443523</v>
      </c>
    </row>
    <row r="672" spans="2:18" x14ac:dyDescent="0.2">
      <c r="B672" s="195">
        <v>669</v>
      </c>
      <c r="C672" s="192">
        <v>0</v>
      </c>
      <c r="D672" s="188">
        <v>0</v>
      </c>
      <c r="E672" s="188">
        <v>0</v>
      </c>
      <c r="F672" s="188">
        <v>1</v>
      </c>
      <c r="G672" s="188">
        <v>5185.4068256093633</v>
      </c>
      <c r="H672" s="188">
        <v>7503.6646015832703</v>
      </c>
      <c r="I672" s="188">
        <v>12979.586636588663</v>
      </c>
      <c r="J672" s="201">
        <v>0.94233184879357723</v>
      </c>
      <c r="K672" s="192">
        <v>0</v>
      </c>
      <c r="L672" s="188">
        <v>0</v>
      </c>
      <c r="M672" s="188">
        <v>0</v>
      </c>
      <c r="N672" s="188">
        <v>1</v>
      </c>
      <c r="O672" s="188">
        <v>5185.4068256093633</v>
      </c>
      <c r="P672" s="188">
        <v>7503.6646015832703</v>
      </c>
      <c r="Q672" s="188">
        <v>12979.586636588663</v>
      </c>
      <c r="R672" s="201">
        <v>0.94233184879357723</v>
      </c>
    </row>
    <row r="673" spans="2:18" x14ac:dyDescent="0.2">
      <c r="B673" s="195">
        <v>670</v>
      </c>
      <c r="C673" s="192">
        <v>0</v>
      </c>
      <c r="D673" s="188">
        <v>0</v>
      </c>
      <c r="E673" s="188">
        <v>5</v>
      </c>
      <c r="F673" s="188">
        <v>1</v>
      </c>
      <c r="G673" s="188">
        <v>3428.0628245599087</v>
      </c>
      <c r="H673" s="188">
        <v>3403.3009653287882</v>
      </c>
      <c r="I673" s="188">
        <v>7846.0155537441897</v>
      </c>
      <c r="J673" s="201">
        <v>0.95780410975448105</v>
      </c>
      <c r="K673" s="192">
        <v>0</v>
      </c>
      <c r="L673" s="188">
        <v>0</v>
      </c>
      <c r="M673" s="188">
        <v>5</v>
      </c>
      <c r="N673" s="188">
        <v>1</v>
      </c>
      <c r="O673" s="188">
        <v>3428.0628245599087</v>
      </c>
      <c r="P673" s="188">
        <v>3403.3009653287882</v>
      </c>
      <c r="Q673" s="188">
        <v>7846.0155537441897</v>
      </c>
      <c r="R673" s="201">
        <v>0.95780410975448105</v>
      </c>
    </row>
    <row r="674" spans="2:18" x14ac:dyDescent="0.2">
      <c r="B674" s="195">
        <v>671</v>
      </c>
      <c r="C674" s="192">
        <v>0</v>
      </c>
      <c r="D674" s="188">
        <v>0</v>
      </c>
      <c r="E674" s="188">
        <v>1</v>
      </c>
      <c r="F674" s="188">
        <v>0</v>
      </c>
      <c r="G674" s="188">
        <v>4851.3232129354892</v>
      </c>
      <c r="H674" s="188">
        <v>4534.3009328328772</v>
      </c>
      <c r="I674" s="188">
        <v>5776.3152510204573</v>
      </c>
      <c r="J674" s="201">
        <v>0.9808261761620205</v>
      </c>
      <c r="K674" s="192">
        <v>0</v>
      </c>
      <c r="L674" s="188">
        <v>0</v>
      </c>
      <c r="M674" s="188">
        <v>1</v>
      </c>
      <c r="N674" s="188">
        <v>0</v>
      </c>
      <c r="O674" s="188">
        <v>4851.3232129354892</v>
      </c>
      <c r="P674" s="188">
        <v>4534.3009328328772</v>
      </c>
      <c r="Q674" s="188">
        <v>5776.3152510204573</v>
      </c>
      <c r="R674" s="201">
        <v>0.9808261761620205</v>
      </c>
    </row>
    <row r="675" spans="2:18" x14ac:dyDescent="0.2">
      <c r="B675" s="195">
        <v>672</v>
      </c>
      <c r="C675" s="192">
        <v>0</v>
      </c>
      <c r="D675" s="188">
        <v>0</v>
      </c>
      <c r="E675" s="188">
        <v>3</v>
      </c>
      <c r="F675" s="188">
        <v>0</v>
      </c>
      <c r="G675" s="188">
        <v>4027.3315401815012</v>
      </c>
      <c r="H675" s="188">
        <v>4024.2065121183805</v>
      </c>
      <c r="I675" s="188">
        <v>4450.1634815566676</v>
      </c>
      <c r="J675" s="201">
        <v>0.92367732171764372</v>
      </c>
      <c r="K675" s="192">
        <v>0</v>
      </c>
      <c r="L675" s="188">
        <v>0</v>
      </c>
      <c r="M675" s="188">
        <v>3</v>
      </c>
      <c r="N675" s="188">
        <v>0</v>
      </c>
      <c r="O675" s="188">
        <v>4027.3315401815012</v>
      </c>
      <c r="P675" s="188">
        <v>4024.2065121183805</v>
      </c>
      <c r="Q675" s="188">
        <v>4450.1634815566676</v>
      </c>
      <c r="R675" s="201">
        <v>0.92367732171764372</v>
      </c>
    </row>
    <row r="676" spans="2:18" x14ac:dyDescent="0.2">
      <c r="B676" s="195">
        <v>673</v>
      </c>
      <c r="C676" s="192">
        <v>0</v>
      </c>
      <c r="D676" s="188">
        <v>0</v>
      </c>
      <c r="E676" s="188">
        <v>2</v>
      </c>
      <c r="F676" s="188">
        <v>0</v>
      </c>
      <c r="G676" s="188">
        <v>6918.2709687679853</v>
      </c>
      <c r="H676" s="188">
        <v>1266.1200876083785</v>
      </c>
      <c r="I676" s="188">
        <v>3091.7109254018596</v>
      </c>
      <c r="J676" s="201">
        <v>0.95415445112027752</v>
      </c>
      <c r="K676" s="192">
        <v>0</v>
      </c>
      <c r="L676" s="188">
        <v>0</v>
      </c>
      <c r="M676" s="188">
        <v>2</v>
      </c>
      <c r="N676" s="188">
        <v>0</v>
      </c>
      <c r="O676" s="188">
        <v>6918.2709687679853</v>
      </c>
      <c r="P676" s="188">
        <v>1266.1200876083785</v>
      </c>
      <c r="Q676" s="188">
        <v>3091.7109254018596</v>
      </c>
      <c r="R676" s="201">
        <v>0.95415445112027752</v>
      </c>
    </row>
    <row r="677" spans="2:18" x14ac:dyDescent="0.2">
      <c r="B677" s="195">
        <v>674</v>
      </c>
      <c r="C677" s="192">
        <v>0</v>
      </c>
      <c r="D677" s="188">
        <v>0</v>
      </c>
      <c r="E677" s="188">
        <v>4</v>
      </c>
      <c r="F677" s="188">
        <v>1</v>
      </c>
      <c r="G677" s="188">
        <v>5646.7226206972664</v>
      </c>
      <c r="H677" s="188">
        <v>1459.767388813751</v>
      </c>
      <c r="I677" s="188">
        <v>9095.8689461145786</v>
      </c>
      <c r="J677" s="201">
        <v>0.91938177449161851</v>
      </c>
      <c r="K677" s="192">
        <v>0</v>
      </c>
      <c r="L677" s="188">
        <v>0</v>
      </c>
      <c r="M677" s="188">
        <v>4</v>
      </c>
      <c r="N677" s="188">
        <v>1</v>
      </c>
      <c r="O677" s="188">
        <v>5646.7226206972664</v>
      </c>
      <c r="P677" s="188">
        <v>1459.767388813751</v>
      </c>
      <c r="Q677" s="188">
        <v>9095.8689461145786</v>
      </c>
      <c r="R677" s="201">
        <v>0.91938177449161851</v>
      </c>
    </row>
    <row r="678" spans="2:18" x14ac:dyDescent="0.2">
      <c r="B678" s="195">
        <v>675</v>
      </c>
      <c r="C678" s="192">
        <v>0</v>
      </c>
      <c r="D678" s="188">
        <v>0</v>
      </c>
      <c r="E678" s="188">
        <v>1</v>
      </c>
      <c r="F678" s="188">
        <v>2</v>
      </c>
      <c r="G678" s="188">
        <v>8328.6812601840647</v>
      </c>
      <c r="H678" s="188">
        <v>2702.2549743127752</v>
      </c>
      <c r="I678" s="188">
        <v>7441.0933098788946</v>
      </c>
      <c r="J678" s="201">
        <v>0.95584276312806771</v>
      </c>
      <c r="K678" s="192">
        <v>0</v>
      </c>
      <c r="L678" s="188">
        <v>0</v>
      </c>
      <c r="M678" s="188">
        <v>1</v>
      </c>
      <c r="N678" s="188">
        <v>2</v>
      </c>
      <c r="O678" s="188">
        <v>8328.6812601840647</v>
      </c>
      <c r="P678" s="188">
        <v>2702.2549743127752</v>
      </c>
      <c r="Q678" s="188">
        <v>7441.0933098788946</v>
      </c>
      <c r="R678" s="201">
        <v>0.95584276312806771</v>
      </c>
    </row>
    <row r="679" spans="2:18" x14ac:dyDescent="0.2">
      <c r="B679" s="195">
        <v>676</v>
      </c>
      <c r="C679" s="192">
        <v>0</v>
      </c>
      <c r="D679" s="188">
        <v>0</v>
      </c>
      <c r="E679" s="188">
        <v>3</v>
      </c>
      <c r="F679" s="188">
        <v>0</v>
      </c>
      <c r="G679" s="188">
        <v>5666.9604756740018</v>
      </c>
      <c r="H679" s="188">
        <v>1362.1873039710472</v>
      </c>
      <c r="I679" s="188">
        <v>4797.1978958898744</v>
      </c>
      <c r="J679" s="201">
        <v>0.83744984173512094</v>
      </c>
      <c r="K679" s="192">
        <v>0</v>
      </c>
      <c r="L679" s="188">
        <v>0</v>
      </c>
      <c r="M679" s="188">
        <v>3</v>
      </c>
      <c r="N679" s="188">
        <v>0</v>
      </c>
      <c r="O679" s="188">
        <v>5666.9604756740018</v>
      </c>
      <c r="P679" s="188">
        <v>1362.1873039710472</v>
      </c>
      <c r="Q679" s="188">
        <v>4797.1978958898744</v>
      </c>
      <c r="R679" s="201">
        <v>0.83744984173512094</v>
      </c>
    </row>
    <row r="680" spans="2:18" x14ac:dyDescent="0.2">
      <c r="B680" s="195">
        <v>677</v>
      </c>
      <c r="C680" s="192">
        <v>1</v>
      </c>
      <c r="D680" s="188">
        <v>0</v>
      </c>
      <c r="E680" s="188">
        <v>2</v>
      </c>
      <c r="F680" s="188">
        <v>2</v>
      </c>
      <c r="G680" s="188">
        <v>7124.8591702149724</v>
      </c>
      <c r="H680" s="188">
        <v>5596.3681636030024</v>
      </c>
      <c r="I680" s="188">
        <v>5232.4811162558362</v>
      </c>
      <c r="J680" s="201">
        <v>0.92493939392691948</v>
      </c>
      <c r="K680" s="192">
        <v>1</v>
      </c>
      <c r="L680" s="188">
        <v>0</v>
      </c>
      <c r="M680" s="188">
        <v>2</v>
      </c>
      <c r="N680" s="188">
        <v>2</v>
      </c>
      <c r="O680" s="188">
        <v>7124.8591702149724</v>
      </c>
      <c r="P680" s="188">
        <v>5596.3681636030024</v>
      </c>
      <c r="Q680" s="188">
        <v>5232.4811162558362</v>
      </c>
      <c r="R680" s="201">
        <v>0.92493939392691948</v>
      </c>
    </row>
    <row r="681" spans="2:18" x14ac:dyDescent="0.2">
      <c r="B681" s="195">
        <v>678</v>
      </c>
      <c r="C681" s="192">
        <v>0</v>
      </c>
      <c r="D681" s="188">
        <v>0</v>
      </c>
      <c r="E681" s="188">
        <v>3</v>
      </c>
      <c r="F681" s="188">
        <v>1</v>
      </c>
      <c r="G681" s="188">
        <v>2911.2127604926477</v>
      </c>
      <c r="H681" s="188">
        <v>3397.2082633374725</v>
      </c>
      <c r="I681" s="188">
        <v>1907.6006495161885</v>
      </c>
      <c r="J681" s="201">
        <v>0.94037899916459911</v>
      </c>
      <c r="K681" s="192">
        <v>0</v>
      </c>
      <c r="L681" s="188">
        <v>0</v>
      </c>
      <c r="M681" s="188">
        <v>3</v>
      </c>
      <c r="N681" s="188">
        <v>1</v>
      </c>
      <c r="O681" s="188">
        <v>2911.2127604926477</v>
      </c>
      <c r="P681" s="188">
        <v>3397.2082633374725</v>
      </c>
      <c r="Q681" s="188">
        <v>1907.6006495161885</v>
      </c>
      <c r="R681" s="201">
        <v>0.94037899916459911</v>
      </c>
    </row>
    <row r="682" spans="2:18" x14ac:dyDescent="0.2">
      <c r="B682" s="195">
        <v>679</v>
      </c>
      <c r="C682" s="192">
        <v>0</v>
      </c>
      <c r="D682" s="188">
        <v>0</v>
      </c>
      <c r="E682" s="188">
        <v>0</v>
      </c>
      <c r="F682" s="188">
        <v>0</v>
      </c>
      <c r="G682" s="188">
        <v>3446.8091440081207</v>
      </c>
      <c r="H682" s="188">
        <v>5100.4412948531508</v>
      </c>
      <c r="I682" s="188">
        <v>12900.62911160234</v>
      </c>
      <c r="J682" s="201">
        <v>0.79104294311379386</v>
      </c>
      <c r="K682" s="192">
        <v>0</v>
      </c>
      <c r="L682" s="188">
        <v>0</v>
      </c>
      <c r="M682" s="188">
        <v>0</v>
      </c>
      <c r="N682" s="188">
        <v>0</v>
      </c>
      <c r="O682" s="188">
        <v>3446.8091440081207</v>
      </c>
      <c r="P682" s="188">
        <v>5100.4412948531508</v>
      </c>
      <c r="Q682" s="188">
        <v>12900.62911160234</v>
      </c>
      <c r="R682" s="201">
        <v>0.79104294311379386</v>
      </c>
    </row>
    <row r="683" spans="2:18" x14ac:dyDescent="0.2">
      <c r="B683" s="195">
        <v>680</v>
      </c>
      <c r="C683" s="192">
        <v>0</v>
      </c>
      <c r="D683" s="188">
        <v>0</v>
      </c>
      <c r="E683" s="188">
        <v>3</v>
      </c>
      <c r="F683" s="188">
        <v>2</v>
      </c>
      <c r="G683" s="188">
        <v>6933.615716763341</v>
      </c>
      <c r="H683" s="188">
        <v>4375.2857164863726</v>
      </c>
      <c r="I683" s="188">
        <v>8642.5395801061732</v>
      </c>
      <c r="J683" s="201">
        <v>0.92234973193586556</v>
      </c>
      <c r="K683" s="192">
        <v>0</v>
      </c>
      <c r="L683" s="188">
        <v>0</v>
      </c>
      <c r="M683" s="188">
        <v>3</v>
      </c>
      <c r="N683" s="188">
        <v>2</v>
      </c>
      <c r="O683" s="188">
        <v>6933.615716763341</v>
      </c>
      <c r="P683" s="188">
        <v>4375.2857164863726</v>
      </c>
      <c r="Q683" s="188">
        <v>8642.5395801061732</v>
      </c>
      <c r="R683" s="201">
        <v>0.92234973193586556</v>
      </c>
    </row>
    <row r="684" spans="2:18" x14ac:dyDescent="0.2">
      <c r="B684" s="195">
        <v>681</v>
      </c>
      <c r="C684" s="192">
        <v>0</v>
      </c>
      <c r="D684" s="188">
        <v>0</v>
      </c>
      <c r="E684" s="188">
        <v>1</v>
      </c>
      <c r="F684" s="188">
        <v>1</v>
      </c>
      <c r="G684" s="188">
        <v>6809.6546173526758</v>
      </c>
      <c r="H684" s="188">
        <v>1998.8182145323647</v>
      </c>
      <c r="I684" s="188">
        <v>10759.049664722668</v>
      </c>
      <c r="J684" s="201">
        <v>0.86514814308229371</v>
      </c>
      <c r="K684" s="192">
        <v>0</v>
      </c>
      <c r="L684" s="188">
        <v>0</v>
      </c>
      <c r="M684" s="188">
        <v>1</v>
      </c>
      <c r="N684" s="188">
        <v>1</v>
      </c>
      <c r="O684" s="188">
        <v>6809.6546173526758</v>
      </c>
      <c r="P684" s="188">
        <v>1998.8182145323647</v>
      </c>
      <c r="Q684" s="188">
        <v>10759.049664722668</v>
      </c>
      <c r="R684" s="201">
        <v>0.86514814308229371</v>
      </c>
    </row>
    <row r="685" spans="2:18" x14ac:dyDescent="0.2">
      <c r="B685" s="195">
        <v>682</v>
      </c>
      <c r="C685" s="192">
        <v>0</v>
      </c>
      <c r="D685" s="188">
        <v>0</v>
      </c>
      <c r="E685" s="188">
        <v>0</v>
      </c>
      <c r="F685" s="188">
        <v>1</v>
      </c>
      <c r="G685" s="188">
        <v>4810.4857077788974</v>
      </c>
      <c r="H685" s="188">
        <v>1099.3399667839963</v>
      </c>
      <c r="I685" s="188">
        <v>7391.4357073817782</v>
      </c>
      <c r="J685" s="201">
        <v>0.93064899558517089</v>
      </c>
      <c r="K685" s="192">
        <v>0</v>
      </c>
      <c r="L685" s="188">
        <v>0</v>
      </c>
      <c r="M685" s="188">
        <v>0</v>
      </c>
      <c r="N685" s="188">
        <v>1</v>
      </c>
      <c r="O685" s="188">
        <v>4810.4857077788974</v>
      </c>
      <c r="P685" s="188">
        <v>1099.3399667839963</v>
      </c>
      <c r="Q685" s="188">
        <v>7391.4357073817782</v>
      </c>
      <c r="R685" s="201">
        <v>0.93064899558517089</v>
      </c>
    </row>
    <row r="686" spans="2:18" x14ac:dyDescent="0.2">
      <c r="B686" s="195">
        <v>683</v>
      </c>
      <c r="C686" s="192">
        <v>0</v>
      </c>
      <c r="D686" s="188">
        <v>0</v>
      </c>
      <c r="E686" s="188">
        <v>1</v>
      </c>
      <c r="F686" s="188">
        <v>1</v>
      </c>
      <c r="G686" s="188">
        <v>5994.8575485903457</v>
      </c>
      <c r="H686" s="188">
        <v>4053.3423064132662</v>
      </c>
      <c r="I686" s="188">
        <v>3276.5406734072844</v>
      </c>
      <c r="J686" s="201">
        <v>0.75505334500135424</v>
      </c>
      <c r="K686" s="192">
        <v>0</v>
      </c>
      <c r="L686" s="188">
        <v>0</v>
      </c>
      <c r="M686" s="188">
        <v>1</v>
      </c>
      <c r="N686" s="188">
        <v>1</v>
      </c>
      <c r="O686" s="188">
        <v>5994.8575485903457</v>
      </c>
      <c r="P686" s="188">
        <v>4053.3423064132662</v>
      </c>
      <c r="Q686" s="188">
        <v>3276.5406734072844</v>
      </c>
      <c r="R686" s="201">
        <v>0.75505334500135424</v>
      </c>
    </row>
    <row r="687" spans="2:18" x14ac:dyDescent="0.2">
      <c r="B687" s="195">
        <v>684</v>
      </c>
      <c r="C687" s="192">
        <v>0</v>
      </c>
      <c r="D687" s="188">
        <v>0</v>
      </c>
      <c r="E687" s="188">
        <v>1</v>
      </c>
      <c r="F687" s="188">
        <v>1</v>
      </c>
      <c r="G687" s="188">
        <v>6362.9979313140839</v>
      </c>
      <c r="H687" s="188">
        <v>1412.544098871952</v>
      </c>
      <c r="I687" s="188">
        <v>3743.6397551820914</v>
      </c>
      <c r="J687" s="201">
        <v>0.89767676684743891</v>
      </c>
      <c r="K687" s="192">
        <v>0</v>
      </c>
      <c r="L687" s="188">
        <v>0</v>
      </c>
      <c r="M687" s="188">
        <v>1</v>
      </c>
      <c r="N687" s="188">
        <v>1</v>
      </c>
      <c r="O687" s="188">
        <v>6362.9979313140839</v>
      </c>
      <c r="P687" s="188">
        <v>1412.544098871952</v>
      </c>
      <c r="Q687" s="188">
        <v>3743.6397551820914</v>
      </c>
      <c r="R687" s="201">
        <v>0.89767676684743891</v>
      </c>
    </row>
    <row r="688" spans="2:18" x14ac:dyDescent="0.2">
      <c r="B688" s="195">
        <v>685</v>
      </c>
      <c r="C688" s="192">
        <v>0</v>
      </c>
      <c r="D688" s="188">
        <v>0</v>
      </c>
      <c r="E688" s="188">
        <v>1</v>
      </c>
      <c r="F688" s="188">
        <v>1</v>
      </c>
      <c r="G688" s="188">
        <v>3882.3147448616655</v>
      </c>
      <c r="H688" s="188">
        <v>5734.6115039732094</v>
      </c>
      <c r="I688" s="188">
        <v>6105.4572415885505</v>
      </c>
      <c r="J688" s="201">
        <v>0.86850943050803764</v>
      </c>
      <c r="K688" s="192">
        <v>0</v>
      </c>
      <c r="L688" s="188">
        <v>0</v>
      </c>
      <c r="M688" s="188">
        <v>1</v>
      </c>
      <c r="N688" s="188">
        <v>1</v>
      </c>
      <c r="O688" s="188">
        <v>3882.3147448616655</v>
      </c>
      <c r="P688" s="188">
        <v>5734.6115039732094</v>
      </c>
      <c r="Q688" s="188">
        <v>6105.4572415885505</v>
      </c>
      <c r="R688" s="201">
        <v>0.86850943050803764</v>
      </c>
    </row>
    <row r="689" spans="2:18" x14ac:dyDescent="0.2">
      <c r="B689" s="195">
        <v>686</v>
      </c>
      <c r="C689" s="192">
        <v>0</v>
      </c>
      <c r="D689" s="188">
        <v>0</v>
      </c>
      <c r="E689" s="188">
        <v>1</v>
      </c>
      <c r="F689" s="188">
        <v>0</v>
      </c>
      <c r="G689" s="188">
        <v>2843.2599680246071</v>
      </c>
      <c r="H689" s="188">
        <v>3357.5290831687075</v>
      </c>
      <c r="I689" s="188">
        <v>10673.907519616583</v>
      </c>
      <c r="J689" s="201">
        <v>0.91847477018704748</v>
      </c>
      <c r="K689" s="192">
        <v>0</v>
      </c>
      <c r="L689" s="188">
        <v>0</v>
      </c>
      <c r="M689" s="188">
        <v>1</v>
      </c>
      <c r="N689" s="188">
        <v>0</v>
      </c>
      <c r="O689" s="188">
        <v>2843.2599680246071</v>
      </c>
      <c r="P689" s="188">
        <v>3357.5290831687075</v>
      </c>
      <c r="Q689" s="188">
        <v>10673.907519616583</v>
      </c>
      <c r="R689" s="201">
        <v>0.91847477018704748</v>
      </c>
    </row>
    <row r="690" spans="2:18" x14ac:dyDescent="0.2">
      <c r="B690" s="195">
        <v>687</v>
      </c>
      <c r="C690" s="192">
        <v>0</v>
      </c>
      <c r="D690" s="188">
        <v>0</v>
      </c>
      <c r="E690" s="188">
        <v>1</v>
      </c>
      <c r="F690" s="188">
        <v>0</v>
      </c>
      <c r="G690" s="188">
        <v>3502.7715692065112</v>
      </c>
      <c r="H690" s="188">
        <v>2223.809606598893</v>
      </c>
      <c r="I690" s="188">
        <v>7395.4097667531742</v>
      </c>
      <c r="J690" s="201">
        <v>0.892321766296017</v>
      </c>
      <c r="K690" s="192">
        <v>0</v>
      </c>
      <c r="L690" s="188">
        <v>0</v>
      </c>
      <c r="M690" s="188">
        <v>1</v>
      </c>
      <c r="N690" s="188">
        <v>0</v>
      </c>
      <c r="O690" s="188">
        <v>3502.7715692065112</v>
      </c>
      <c r="P690" s="188">
        <v>2223.809606598893</v>
      </c>
      <c r="Q690" s="188">
        <v>7395.4097667531742</v>
      </c>
      <c r="R690" s="201">
        <v>0.892321766296017</v>
      </c>
    </row>
    <row r="691" spans="2:18" x14ac:dyDescent="0.2">
      <c r="B691" s="195">
        <v>688</v>
      </c>
      <c r="C691" s="192">
        <v>0</v>
      </c>
      <c r="D691" s="188">
        <v>0</v>
      </c>
      <c r="E691" s="188">
        <v>1</v>
      </c>
      <c r="F691" s="188">
        <v>1</v>
      </c>
      <c r="G691" s="188">
        <v>3530.5561401943387</v>
      </c>
      <c r="H691" s="188">
        <v>1132.1922818096002</v>
      </c>
      <c r="I691" s="188">
        <v>12589.111432816988</v>
      </c>
      <c r="J691" s="201">
        <v>0.96784598658319498</v>
      </c>
      <c r="K691" s="192">
        <v>0</v>
      </c>
      <c r="L691" s="188">
        <v>0</v>
      </c>
      <c r="M691" s="188">
        <v>1</v>
      </c>
      <c r="N691" s="188">
        <v>1</v>
      </c>
      <c r="O691" s="188">
        <v>3530.5561401943387</v>
      </c>
      <c r="P691" s="188">
        <v>1132.1922818096002</v>
      </c>
      <c r="Q691" s="188">
        <v>12589.111432816988</v>
      </c>
      <c r="R691" s="201">
        <v>0.96784598658319498</v>
      </c>
    </row>
    <row r="692" spans="2:18" x14ac:dyDescent="0.2">
      <c r="B692" s="195">
        <v>689</v>
      </c>
      <c r="C692" s="192">
        <v>0</v>
      </c>
      <c r="D692" s="188">
        <v>0</v>
      </c>
      <c r="E692" s="188">
        <v>1</v>
      </c>
      <c r="F692" s="188">
        <v>0</v>
      </c>
      <c r="G692" s="188">
        <v>8357.3066991754567</v>
      </c>
      <c r="H692" s="188">
        <v>3525.5433907446882</v>
      </c>
      <c r="I692" s="188">
        <v>4116.3918691807839</v>
      </c>
      <c r="J692" s="201">
        <v>0.86906232055001498</v>
      </c>
      <c r="K692" s="192">
        <v>0</v>
      </c>
      <c r="L692" s="188">
        <v>0</v>
      </c>
      <c r="M692" s="188">
        <v>1</v>
      </c>
      <c r="N692" s="188">
        <v>0</v>
      </c>
      <c r="O692" s="188">
        <v>8357.3066991754567</v>
      </c>
      <c r="P692" s="188">
        <v>3525.5433907446882</v>
      </c>
      <c r="Q692" s="188">
        <v>4116.3918691807839</v>
      </c>
      <c r="R692" s="201">
        <v>0.86906232055001498</v>
      </c>
    </row>
    <row r="693" spans="2:18" x14ac:dyDescent="0.2">
      <c r="B693" s="195">
        <v>690</v>
      </c>
      <c r="C693" s="192">
        <v>0</v>
      </c>
      <c r="D693" s="188">
        <v>0</v>
      </c>
      <c r="E693" s="188">
        <v>7</v>
      </c>
      <c r="F693" s="188">
        <v>2</v>
      </c>
      <c r="G693" s="188">
        <v>4501.8590213635125</v>
      </c>
      <c r="H693" s="188">
        <v>6308.7442522289912</v>
      </c>
      <c r="I693" s="188">
        <v>9005.2494638296721</v>
      </c>
      <c r="J693" s="201">
        <v>0.94284458354188683</v>
      </c>
      <c r="K693" s="192">
        <v>0</v>
      </c>
      <c r="L693" s="188">
        <v>0</v>
      </c>
      <c r="M693" s="188">
        <v>7</v>
      </c>
      <c r="N693" s="188">
        <v>2</v>
      </c>
      <c r="O693" s="188">
        <v>4501.8590213635125</v>
      </c>
      <c r="P693" s="188">
        <v>6308.7442522289912</v>
      </c>
      <c r="Q693" s="188">
        <v>9005.2494638296721</v>
      </c>
      <c r="R693" s="201">
        <v>0.94284458354188683</v>
      </c>
    </row>
    <row r="694" spans="2:18" x14ac:dyDescent="0.2">
      <c r="B694" s="195">
        <v>691</v>
      </c>
      <c r="C694" s="192">
        <v>0</v>
      </c>
      <c r="D694" s="188">
        <v>0</v>
      </c>
      <c r="E694" s="188">
        <v>2</v>
      </c>
      <c r="F694" s="188">
        <v>1</v>
      </c>
      <c r="G694" s="188">
        <v>7409.4900216496599</v>
      </c>
      <c r="H694" s="188">
        <v>6041.5006739704095</v>
      </c>
      <c r="I694" s="188">
        <v>6639.3946686905119</v>
      </c>
      <c r="J694" s="201">
        <v>0.98938395161245229</v>
      </c>
      <c r="K694" s="192">
        <v>0</v>
      </c>
      <c r="L694" s="188">
        <v>0</v>
      </c>
      <c r="M694" s="188">
        <v>2</v>
      </c>
      <c r="N694" s="188">
        <v>1</v>
      </c>
      <c r="O694" s="188">
        <v>7409.4900216496599</v>
      </c>
      <c r="P694" s="188">
        <v>6041.5006739704095</v>
      </c>
      <c r="Q694" s="188">
        <v>6639.3946686905119</v>
      </c>
      <c r="R694" s="201">
        <v>0.98938395161245229</v>
      </c>
    </row>
    <row r="695" spans="2:18" x14ac:dyDescent="0.2">
      <c r="B695" s="195">
        <v>692</v>
      </c>
      <c r="C695" s="192">
        <v>0</v>
      </c>
      <c r="D695" s="188">
        <v>0</v>
      </c>
      <c r="E695" s="188">
        <v>2</v>
      </c>
      <c r="F695" s="188">
        <v>3</v>
      </c>
      <c r="G695" s="188">
        <v>4993.6148919890948</v>
      </c>
      <c r="H695" s="188">
        <v>1427.4299292620876</v>
      </c>
      <c r="I695" s="188">
        <v>6537.1642336570285</v>
      </c>
      <c r="J695" s="201">
        <v>0.92308620180927847</v>
      </c>
      <c r="K695" s="192">
        <v>0</v>
      </c>
      <c r="L695" s="188">
        <v>0</v>
      </c>
      <c r="M695" s="188">
        <v>2</v>
      </c>
      <c r="N695" s="188">
        <v>3</v>
      </c>
      <c r="O695" s="188">
        <v>4993.6148919890948</v>
      </c>
      <c r="P695" s="188">
        <v>1427.4299292620876</v>
      </c>
      <c r="Q695" s="188">
        <v>6537.1642336570285</v>
      </c>
      <c r="R695" s="201">
        <v>0.92308620180927847</v>
      </c>
    </row>
    <row r="696" spans="2:18" x14ac:dyDescent="0.2">
      <c r="B696" s="195">
        <v>693</v>
      </c>
      <c r="C696" s="192">
        <v>0</v>
      </c>
      <c r="D696" s="188">
        <v>0</v>
      </c>
      <c r="E696" s="188">
        <v>1</v>
      </c>
      <c r="F696" s="188">
        <v>0</v>
      </c>
      <c r="G696" s="188">
        <v>4784.7018383429586</v>
      </c>
      <c r="H696" s="188">
        <v>2605.0815726285964</v>
      </c>
      <c r="I696" s="188">
        <v>3602.9798034340179</v>
      </c>
      <c r="J696" s="201">
        <v>0.92257903495475069</v>
      </c>
      <c r="K696" s="192">
        <v>0</v>
      </c>
      <c r="L696" s="188">
        <v>0</v>
      </c>
      <c r="M696" s="188">
        <v>1</v>
      </c>
      <c r="N696" s="188">
        <v>0</v>
      </c>
      <c r="O696" s="188">
        <v>4784.7018383429586</v>
      </c>
      <c r="P696" s="188">
        <v>2605.0815726285964</v>
      </c>
      <c r="Q696" s="188">
        <v>3602.9798034340179</v>
      </c>
      <c r="R696" s="201">
        <v>0.92257903495475069</v>
      </c>
    </row>
    <row r="697" spans="2:18" x14ac:dyDescent="0.2">
      <c r="B697" s="195">
        <v>694</v>
      </c>
      <c r="C697" s="192">
        <v>0</v>
      </c>
      <c r="D697" s="188">
        <v>0</v>
      </c>
      <c r="E697" s="188">
        <v>3</v>
      </c>
      <c r="F697" s="188">
        <v>2</v>
      </c>
      <c r="G697" s="188">
        <v>3390.7846302693738</v>
      </c>
      <c r="H697" s="188">
        <v>6020.2531196998352</v>
      </c>
      <c r="I697" s="188">
        <v>11867.884414481043</v>
      </c>
      <c r="J697" s="201">
        <v>0.87418485352919351</v>
      </c>
      <c r="K697" s="192">
        <v>0</v>
      </c>
      <c r="L697" s="188">
        <v>0</v>
      </c>
      <c r="M697" s="188">
        <v>3</v>
      </c>
      <c r="N697" s="188">
        <v>2</v>
      </c>
      <c r="O697" s="188">
        <v>3390.7846302693738</v>
      </c>
      <c r="P697" s="188">
        <v>6020.2531196998352</v>
      </c>
      <c r="Q697" s="188">
        <v>11867.884414481043</v>
      </c>
      <c r="R697" s="201">
        <v>0.87418485352919351</v>
      </c>
    </row>
    <row r="698" spans="2:18" x14ac:dyDescent="0.2">
      <c r="B698" s="195">
        <v>695</v>
      </c>
      <c r="C698" s="192">
        <v>0</v>
      </c>
      <c r="D698" s="188">
        <v>0</v>
      </c>
      <c r="E698" s="188">
        <v>1</v>
      </c>
      <c r="F698" s="188">
        <v>1</v>
      </c>
      <c r="G698" s="188">
        <v>3334.9699424403557</v>
      </c>
      <c r="H698" s="188">
        <v>6193.295830933178</v>
      </c>
      <c r="I698" s="188">
        <v>4823.6881191813809</v>
      </c>
      <c r="J698" s="201">
        <v>0.9327929750749836</v>
      </c>
      <c r="K698" s="192">
        <v>0</v>
      </c>
      <c r="L698" s="188">
        <v>0</v>
      </c>
      <c r="M698" s="188">
        <v>1</v>
      </c>
      <c r="N698" s="188">
        <v>1</v>
      </c>
      <c r="O698" s="188">
        <v>3334.9699424403557</v>
      </c>
      <c r="P698" s="188">
        <v>6193.295830933178</v>
      </c>
      <c r="Q698" s="188">
        <v>4823.6881191813809</v>
      </c>
      <c r="R698" s="201">
        <v>0.9327929750749836</v>
      </c>
    </row>
    <row r="699" spans="2:18" x14ac:dyDescent="0.2">
      <c r="B699" s="195">
        <v>696</v>
      </c>
      <c r="C699" s="192">
        <v>0</v>
      </c>
      <c r="D699" s="188">
        <v>0</v>
      </c>
      <c r="E699" s="188">
        <v>6</v>
      </c>
      <c r="F699" s="188">
        <v>3</v>
      </c>
      <c r="G699" s="188">
        <v>3363.6931402662549</v>
      </c>
      <c r="H699" s="188">
        <v>1990.6665180274586</v>
      </c>
      <c r="I699" s="188">
        <v>2674.848515045122</v>
      </c>
      <c r="J699" s="201">
        <v>0.83358294198544158</v>
      </c>
      <c r="K699" s="192">
        <v>0</v>
      </c>
      <c r="L699" s="188">
        <v>0</v>
      </c>
      <c r="M699" s="188">
        <v>6</v>
      </c>
      <c r="N699" s="188">
        <v>3</v>
      </c>
      <c r="O699" s="188">
        <v>3363.6931402662549</v>
      </c>
      <c r="P699" s="188">
        <v>1990.6665180274586</v>
      </c>
      <c r="Q699" s="188">
        <v>2674.848515045122</v>
      </c>
      <c r="R699" s="201">
        <v>0.83358294198544158</v>
      </c>
    </row>
    <row r="700" spans="2:18" x14ac:dyDescent="0.2">
      <c r="B700" s="195">
        <v>697</v>
      </c>
      <c r="C700" s="192">
        <v>0</v>
      </c>
      <c r="D700" s="188">
        <v>0</v>
      </c>
      <c r="E700" s="188">
        <v>5</v>
      </c>
      <c r="F700" s="188">
        <v>0</v>
      </c>
      <c r="G700" s="188">
        <v>5107.6918675807228</v>
      </c>
      <c r="H700" s="188">
        <v>3220.4774641093222</v>
      </c>
      <c r="I700" s="188">
        <v>16435.051931553317</v>
      </c>
      <c r="J700" s="201">
        <v>0.98626394216511426</v>
      </c>
      <c r="K700" s="192">
        <v>0</v>
      </c>
      <c r="L700" s="188">
        <v>0</v>
      </c>
      <c r="M700" s="188">
        <v>5</v>
      </c>
      <c r="N700" s="188">
        <v>0</v>
      </c>
      <c r="O700" s="188">
        <v>5107.6918675807228</v>
      </c>
      <c r="P700" s="188">
        <v>3220.4774641093222</v>
      </c>
      <c r="Q700" s="188">
        <v>16435.051931553317</v>
      </c>
      <c r="R700" s="201">
        <v>0.98626394216511426</v>
      </c>
    </row>
    <row r="701" spans="2:18" x14ac:dyDescent="0.2">
      <c r="B701" s="195">
        <v>698</v>
      </c>
      <c r="C701" s="192">
        <v>0</v>
      </c>
      <c r="D701" s="188">
        <v>0</v>
      </c>
      <c r="E701" s="188">
        <v>3</v>
      </c>
      <c r="F701" s="188">
        <v>1</v>
      </c>
      <c r="G701" s="188">
        <v>6926.6430480511153</v>
      </c>
      <c r="H701" s="188">
        <v>3752.9494094190345</v>
      </c>
      <c r="I701" s="188">
        <v>5653.5000235379021</v>
      </c>
      <c r="J701" s="201">
        <v>0.9181496405988514</v>
      </c>
      <c r="K701" s="192">
        <v>0</v>
      </c>
      <c r="L701" s="188">
        <v>0</v>
      </c>
      <c r="M701" s="188">
        <v>3</v>
      </c>
      <c r="N701" s="188">
        <v>1</v>
      </c>
      <c r="O701" s="188">
        <v>6926.6430480511153</v>
      </c>
      <c r="P701" s="188">
        <v>3752.9494094190345</v>
      </c>
      <c r="Q701" s="188">
        <v>5653.5000235379021</v>
      </c>
      <c r="R701" s="201">
        <v>0.9181496405988514</v>
      </c>
    </row>
    <row r="702" spans="2:18" x14ac:dyDescent="0.2">
      <c r="B702" s="195">
        <v>699</v>
      </c>
      <c r="C702" s="192">
        <v>0</v>
      </c>
      <c r="D702" s="188">
        <v>0</v>
      </c>
      <c r="E702" s="188">
        <v>1</v>
      </c>
      <c r="F702" s="188">
        <v>0</v>
      </c>
      <c r="G702" s="188">
        <v>4597.9195334367696</v>
      </c>
      <c r="H702" s="188">
        <v>3466.9707002993014</v>
      </c>
      <c r="I702" s="188">
        <v>3009.5049233214504</v>
      </c>
      <c r="J702" s="201">
        <v>0.99141523928291364</v>
      </c>
      <c r="K702" s="192">
        <v>0</v>
      </c>
      <c r="L702" s="188">
        <v>0</v>
      </c>
      <c r="M702" s="188">
        <v>1</v>
      </c>
      <c r="N702" s="188">
        <v>0</v>
      </c>
      <c r="O702" s="188">
        <v>4597.9195334367696</v>
      </c>
      <c r="P702" s="188">
        <v>3466.9707002993014</v>
      </c>
      <c r="Q702" s="188">
        <v>3009.5049233214504</v>
      </c>
      <c r="R702" s="201">
        <v>0.99141523928291364</v>
      </c>
    </row>
    <row r="703" spans="2:18" x14ac:dyDescent="0.2">
      <c r="B703" s="195">
        <v>700</v>
      </c>
      <c r="C703" s="192">
        <v>0</v>
      </c>
      <c r="D703" s="188">
        <v>0</v>
      </c>
      <c r="E703" s="188">
        <v>1</v>
      </c>
      <c r="F703" s="188">
        <v>3</v>
      </c>
      <c r="G703" s="188">
        <v>5803.5286203633077</v>
      </c>
      <c r="H703" s="188">
        <v>2457.3010960101615</v>
      </c>
      <c r="I703" s="188">
        <v>9884.6366796869952</v>
      </c>
      <c r="J703" s="201">
        <v>0.82187999703375636</v>
      </c>
      <c r="K703" s="192">
        <v>0</v>
      </c>
      <c r="L703" s="188">
        <v>0</v>
      </c>
      <c r="M703" s="188">
        <v>1</v>
      </c>
      <c r="N703" s="188">
        <v>3</v>
      </c>
      <c r="O703" s="188">
        <v>5803.5286203633077</v>
      </c>
      <c r="P703" s="188">
        <v>2457.3010960101615</v>
      </c>
      <c r="Q703" s="188">
        <v>9884.6366796869952</v>
      </c>
      <c r="R703" s="201">
        <v>0.82187999703375636</v>
      </c>
    </row>
    <row r="704" spans="2:18" x14ac:dyDescent="0.2">
      <c r="B704" s="195">
        <v>701</v>
      </c>
      <c r="C704" s="192">
        <v>0</v>
      </c>
      <c r="D704" s="188">
        <v>0</v>
      </c>
      <c r="E704" s="188">
        <v>1</v>
      </c>
      <c r="F704" s="188">
        <v>0</v>
      </c>
      <c r="G704" s="188">
        <v>6399.4951644502898</v>
      </c>
      <c r="H704" s="188">
        <v>4845.7829654398902</v>
      </c>
      <c r="I704" s="188">
        <v>5526.5013625583306</v>
      </c>
      <c r="J704" s="201">
        <v>0.89010759837038955</v>
      </c>
      <c r="K704" s="192">
        <v>0</v>
      </c>
      <c r="L704" s="188">
        <v>0</v>
      </c>
      <c r="M704" s="188">
        <v>1</v>
      </c>
      <c r="N704" s="188">
        <v>0</v>
      </c>
      <c r="O704" s="188">
        <v>6399.4951644502898</v>
      </c>
      <c r="P704" s="188">
        <v>4845.7829654398902</v>
      </c>
      <c r="Q704" s="188">
        <v>5526.5013625583306</v>
      </c>
      <c r="R704" s="201">
        <v>0.89010759837038955</v>
      </c>
    </row>
    <row r="705" spans="2:18" x14ac:dyDescent="0.2">
      <c r="B705" s="195">
        <v>702</v>
      </c>
      <c r="C705" s="192">
        <v>0</v>
      </c>
      <c r="D705" s="188">
        <v>0</v>
      </c>
      <c r="E705" s="188">
        <v>2</v>
      </c>
      <c r="F705" s="188">
        <v>2</v>
      </c>
      <c r="G705" s="188">
        <v>4228.1810216122967</v>
      </c>
      <c r="H705" s="188">
        <v>2328.8340848527778</v>
      </c>
      <c r="I705" s="188">
        <v>5938.4678273071922</v>
      </c>
      <c r="J705" s="201">
        <v>0.91578983779847112</v>
      </c>
      <c r="K705" s="192">
        <v>0</v>
      </c>
      <c r="L705" s="188">
        <v>0</v>
      </c>
      <c r="M705" s="188">
        <v>2</v>
      </c>
      <c r="N705" s="188">
        <v>2</v>
      </c>
      <c r="O705" s="188">
        <v>4228.1810216122967</v>
      </c>
      <c r="P705" s="188">
        <v>2328.8340848527778</v>
      </c>
      <c r="Q705" s="188">
        <v>5938.4678273071922</v>
      </c>
      <c r="R705" s="201">
        <v>0.91578983779847112</v>
      </c>
    </row>
    <row r="706" spans="2:18" x14ac:dyDescent="0.2">
      <c r="B706" s="195">
        <v>703</v>
      </c>
      <c r="C706" s="192">
        <v>0</v>
      </c>
      <c r="D706" s="188">
        <v>0</v>
      </c>
      <c r="E706" s="188">
        <v>0</v>
      </c>
      <c r="F706" s="188">
        <v>0</v>
      </c>
      <c r="G706" s="188">
        <v>5709.9890052355649</v>
      </c>
      <c r="H706" s="188">
        <v>829.41818059295952</v>
      </c>
      <c r="I706" s="188">
        <v>6144.4931851047913</v>
      </c>
      <c r="J706" s="201">
        <v>0.90901433480070037</v>
      </c>
      <c r="K706" s="192">
        <v>0</v>
      </c>
      <c r="L706" s="188">
        <v>0</v>
      </c>
      <c r="M706" s="188">
        <v>0</v>
      </c>
      <c r="N706" s="188">
        <v>0</v>
      </c>
      <c r="O706" s="188">
        <v>5709.9890052355649</v>
      </c>
      <c r="P706" s="188">
        <v>829.41818059295952</v>
      </c>
      <c r="Q706" s="188">
        <v>6144.4931851047913</v>
      </c>
      <c r="R706" s="201">
        <v>0.90901433480070037</v>
      </c>
    </row>
    <row r="707" spans="2:18" x14ac:dyDescent="0.2">
      <c r="B707" s="195">
        <v>704</v>
      </c>
      <c r="C707" s="192">
        <v>0</v>
      </c>
      <c r="D707" s="188">
        <v>0</v>
      </c>
      <c r="E707" s="188">
        <v>5</v>
      </c>
      <c r="F707" s="188">
        <v>1</v>
      </c>
      <c r="G707" s="188">
        <v>6565.1136069503036</v>
      </c>
      <c r="H707" s="188">
        <v>4007.8326718975886</v>
      </c>
      <c r="I707" s="188">
        <v>7475.7768745777757</v>
      </c>
      <c r="J707" s="201">
        <v>0.76552323556239932</v>
      </c>
      <c r="K707" s="192">
        <v>0</v>
      </c>
      <c r="L707" s="188">
        <v>0</v>
      </c>
      <c r="M707" s="188">
        <v>5</v>
      </c>
      <c r="N707" s="188">
        <v>1</v>
      </c>
      <c r="O707" s="188">
        <v>6565.1136069503036</v>
      </c>
      <c r="P707" s="188">
        <v>4007.8326718975886</v>
      </c>
      <c r="Q707" s="188">
        <v>7475.7768745777757</v>
      </c>
      <c r="R707" s="201">
        <v>0.76552323556239932</v>
      </c>
    </row>
    <row r="708" spans="2:18" x14ac:dyDescent="0.2">
      <c r="B708" s="195">
        <v>705</v>
      </c>
      <c r="C708" s="192">
        <v>0</v>
      </c>
      <c r="D708" s="188">
        <v>0</v>
      </c>
      <c r="E708" s="188">
        <v>3</v>
      </c>
      <c r="F708" s="188">
        <v>2</v>
      </c>
      <c r="G708" s="188">
        <v>3523.747916627518</v>
      </c>
      <c r="H708" s="188">
        <v>2334.3059305802708</v>
      </c>
      <c r="I708" s="188">
        <v>7558.7877145322636</v>
      </c>
      <c r="J708" s="201">
        <v>0.8767575633581639</v>
      </c>
      <c r="K708" s="192">
        <v>0</v>
      </c>
      <c r="L708" s="188">
        <v>0</v>
      </c>
      <c r="M708" s="188">
        <v>3</v>
      </c>
      <c r="N708" s="188">
        <v>2</v>
      </c>
      <c r="O708" s="188">
        <v>3523.747916627518</v>
      </c>
      <c r="P708" s="188">
        <v>2334.3059305802708</v>
      </c>
      <c r="Q708" s="188">
        <v>7558.7877145322636</v>
      </c>
      <c r="R708" s="201">
        <v>0.8767575633581639</v>
      </c>
    </row>
    <row r="709" spans="2:18" x14ac:dyDescent="0.2">
      <c r="B709" s="195">
        <v>706</v>
      </c>
      <c r="C709" s="192">
        <v>0</v>
      </c>
      <c r="D709" s="188">
        <v>0</v>
      </c>
      <c r="E709" s="188">
        <v>1</v>
      </c>
      <c r="F709" s="188">
        <v>3</v>
      </c>
      <c r="G709" s="188">
        <v>8037.855666212673</v>
      </c>
      <c r="H709" s="188">
        <v>1179.5164304940704</v>
      </c>
      <c r="I709" s="188">
        <v>7825.4315785116914</v>
      </c>
      <c r="J709" s="201">
        <v>0.88055748646007315</v>
      </c>
      <c r="K709" s="192">
        <v>0</v>
      </c>
      <c r="L709" s="188">
        <v>0</v>
      </c>
      <c r="M709" s="188">
        <v>1</v>
      </c>
      <c r="N709" s="188">
        <v>3</v>
      </c>
      <c r="O709" s="188">
        <v>8037.855666212673</v>
      </c>
      <c r="P709" s="188">
        <v>1179.5164304940704</v>
      </c>
      <c r="Q709" s="188">
        <v>7825.4315785116914</v>
      </c>
      <c r="R709" s="201">
        <v>0.88055748646007315</v>
      </c>
    </row>
    <row r="710" spans="2:18" x14ac:dyDescent="0.2">
      <c r="B710" s="195">
        <v>707</v>
      </c>
      <c r="C710" s="192">
        <v>0</v>
      </c>
      <c r="D710" s="188">
        <v>0</v>
      </c>
      <c r="E710" s="188">
        <v>2</v>
      </c>
      <c r="F710" s="188">
        <v>1</v>
      </c>
      <c r="G710" s="188">
        <v>6532.7698187143542</v>
      </c>
      <c r="H710" s="188">
        <v>3154.4638289618179</v>
      </c>
      <c r="I710" s="188">
        <v>5345.4763183593395</v>
      </c>
      <c r="J710" s="201">
        <v>0.88939101412360899</v>
      </c>
      <c r="K710" s="192">
        <v>0</v>
      </c>
      <c r="L710" s="188">
        <v>0</v>
      </c>
      <c r="M710" s="188">
        <v>2</v>
      </c>
      <c r="N710" s="188">
        <v>1</v>
      </c>
      <c r="O710" s="188">
        <v>6532.7698187143542</v>
      </c>
      <c r="P710" s="188">
        <v>3154.4638289618179</v>
      </c>
      <c r="Q710" s="188">
        <v>5345.4763183593395</v>
      </c>
      <c r="R710" s="201">
        <v>0.88939101412360899</v>
      </c>
    </row>
    <row r="711" spans="2:18" x14ac:dyDescent="0.2">
      <c r="B711" s="195">
        <v>708</v>
      </c>
      <c r="C711" s="192">
        <v>0</v>
      </c>
      <c r="D711" s="188">
        <v>0</v>
      </c>
      <c r="E711" s="188">
        <v>4</v>
      </c>
      <c r="F711" s="188">
        <v>2</v>
      </c>
      <c r="G711" s="188">
        <v>4365.8500718864216</v>
      </c>
      <c r="H711" s="188">
        <v>6339.6029605804506</v>
      </c>
      <c r="I711" s="188">
        <v>9981.0537327981929</v>
      </c>
      <c r="J711" s="201">
        <v>0.94999267562337975</v>
      </c>
      <c r="K711" s="192">
        <v>0</v>
      </c>
      <c r="L711" s="188">
        <v>0</v>
      </c>
      <c r="M711" s="188">
        <v>4</v>
      </c>
      <c r="N711" s="188">
        <v>2</v>
      </c>
      <c r="O711" s="188">
        <v>4365.8500718864216</v>
      </c>
      <c r="P711" s="188">
        <v>6339.6029605804506</v>
      </c>
      <c r="Q711" s="188">
        <v>9981.0537327981929</v>
      </c>
      <c r="R711" s="201">
        <v>0.94999267562337975</v>
      </c>
    </row>
    <row r="712" spans="2:18" x14ac:dyDescent="0.2">
      <c r="B712" s="195">
        <v>709</v>
      </c>
      <c r="C712" s="192">
        <v>0</v>
      </c>
      <c r="D712" s="188">
        <v>0</v>
      </c>
      <c r="E712" s="188">
        <v>4</v>
      </c>
      <c r="F712" s="188">
        <v>2</v>
      </c>
      <c r="G712" s="188">
        <v>5341.1219289182509</v>
      </c>
      <c r="H712" s="188">
        <v>2505.0331249717487</v>
      </c>
      <c r="I712" s="188">
        <v>8934.9471795555546</v>
      </c>
      <c r="J712" s="201">
        <v>0.92602675941259038</v>
      </c>
      <c r="K712" s="192">
        <v>0</v>
      </c>
      <c r="L712" s="188">
        <v>0</v>
      </c>
      <c r="M712" s="188">
        <v>4</v>
      </c>
      <c r="N712" s="188">
        <v>2</v>
      </c>
      <c r="O712" s="188">
        <v>5341.1219289182509</v>
      </c>
      <c r="P712" s="188">
        <v>2505.0331249717487</v>
      </c>
      <c r="Q712" s="188">
        <v>8934.9471795555546</v>
      </c>
      <c r="R712" s="201">
        <v>0.92602675941259038</v>
      </c>
    </row>
    <row r="713" spans="2:18" x14ac:dyDescent="0.2">
      <c r="B713" s="195">
        <v>710</v>
      </c>
      <c r="C713" s="192">
        <v>0</v>
      </c>
      <c r="D713" s="188">
        <v>0</v>
      </c>
      <c r="E713" s="188">
        <v>3</v>
      </c>
      <c r="F713" s="188">
        <v>0</v>
      </c>
      <c r="G713" s="188">
        <v>7582.9403243024744</v>
      </c>
      <c r="H713" s="188">
        <v>7042.4601568286353</v>
      </c>
      <c r="I713" s="188">
        <v>9370.9840208691476</v>
      </c>
      <c r="J713" s="201">
        <v>0.88342119108093875</v>
      </c>
      <c r="K713" s="192">
        <v>0</v>
      </c>
      <c r="L713" s="188">
        <v>0</v>
      </c>
      <c r="M713" s="188">
        <v>3</v>
      </c>
      <c r="N713" s="188">
        <v>0</v>
      </c>
      <c r="O713" s="188">
        <v>7582.9403243024744</v>
      </c>
      <c r="P713" s="188">
        <v>7042.4601568286353</v>
      </c>
      <c r="Q713" s="188">
        <v>9370.9840208691476</v>
      </c>
      <c r="R713" s="201">
        <v>0.88342119108093875</v>
      </c>
    </row>
    <row r="714" spans="2:18" x14ac:dyDescent="0.2">
      <c r="B714" s="195">
        <v>711</v>
      </c>
      <c r="C714" s="192">
        <v>0</v>
      </c>
      <c r="D714" s="188">
        <v>0</v>
      </c>
      <c r="E714" s="188">
        <v>1</v>
      </c>
      <c r="F714" s="188">
        <v>1</v>
      </c>
      <c r="G714" s="188">
        <v>2627.5472434642029</v>
      </c>
      <c r="H714" s="188">
        <v>4428.3802261786041</v>
      </c>
      <c r="I714" s="188">
        <v>6009.2337315411569</v>
      </c>
      <c r="J714" s="201">
        <v>0.79068801066089867</v>
      </c>
      <c r="K714" s="192">
        <v>0</v>
      </c>
      <c r="L714" s="188">
        <v>0</v>
      </c>
      <c r="M714" s="188">
        <v>1</v>
      </c>
      <c r="N714" s="188">
        <v>1</v>
      </c>
      <c r="O714" s="188">
        <v>2627.5472434642029</v>
      </c>
      <c r="P714" s="188">
        <v>4428.3802261786041</v>
      </c>
      <c r="Q714" s="188">
        <v>6009.2337315411569</v>
      </c>
      <c r="R714" s="201">
        <v>0.79068801066089867</v>
      </c>
    </row>
    <row r="715" spans="2:18" x14ac:dyDescent="0.2">
      <c r="B715" s="195">
        <v>712</v>
      </c>
      <c r="C715" s="192">
        <v>0</v>
      </c>
      <c r="D715" s="188">
        <v>0</v>
      </c>
      <c r="E715" s="188">
        <v>3</v>
      </c>
      <c r="F715" s="188">
        <v>1</v>
      </c>
      <c r="G715" s="188">
        <v>6658.0258411918312</v>
      </c>
      <c r="H715" s="188">
        <v>4164.6318654053412</v>
      </c>
      <c r="I715" s="188">
        <v>8479.0786809379242</v>
      </c>
      <c r="J715" s="201">
        <v>0.94412779550787218</v>
      </c>
      <c r="K715" s="192">
        <v>0</v>
      </c>
      <c r="L715" s="188">
        <v>0</v>
      </c>
      <c r="M715" s="188">
        <v>3</v>
      </c>
      <c r="N715" s="188">
        <v>1</v>
      </c>
      <c r="O715" s="188">
        <v>6658.0258411918312</v>
      </c>
      <c r="P715" s="188">
        <v>4164.6318654053412</v>
      </c>
      <c r="Q715" s="188">
        <v>8479.0786809379242</v>
      </c>
      <c r="R715" s="201">
        <v>0.94412779550787218</v>
      </c>
    </row>
    <row r="716" spans="2:18" x14ac:dyDescent="0.2">
      <c r="B716" s="195">
        <v>713</v>
      </c>
      <c r="C716" s="192">
        <v>0</v>
      </c>
      <c r="D716" s="188">
        <v>0</v>
      </c>
      <c r="E716" s="188">
        <v>1</v>
      </c>
      <c r="F716" s="188">
        <v>1</v>
      </c>
      <c r="G716" s="188">
        <v>4965.4852586826892</v>
      </c>
      <c r="H716" s="188">
        <v>5322.5684450611452</v>
      </c>
      <c r="I716" s="188">
        <v>5991.685727431186</v>
      </c>
      <c r="J716" s="201">
        <v>0.97011925444304292</v>
      </c>
      <c r="K716" s="192">
        <v>0</v>
      </c>
      <c r="L716" s="188">
        <v>0</v>
      </c>
      <c r="M716" s="188">
        <v>1</v>
      </c>
      <c r="N716" s="188">
        <v>1</v>
      </c>
      <c r="O716" s="188">
        <v>4965.4852586826892</v>
      </c>
      <c r="P716" s="188">
        <v>5322.5684450611452</v>
      </c>
      <c r="Q716" s="188">
        <v>5991.685727431186</v>
      </c>
      <c r="R716" s="201">
        <v>0.97011925444304292</v>
      </c>
    </row>
    <row r="717" spans="2:18" x14ac:dyDescent="0.2">
      <c r="B717" s="195">
        <v>714</v>
      </c>
      <c r="C717" s="192">
        <v>0</v>
      </c>
      <c r="D717" s="188">
        <v>1</v>
      </c>
      <c r="E717" s="188">
        <v>3</v>
      </c>
      <c r="F717" s="188">
        <v>2</v>
      </c>
      <c r="G717" s="188">
        <v>5942.0682129491379</v>
      </c>
      <c r="H717" s="188">
        <v>2633.1509408710308</v>
      </c>
      <c r="I717" s="188">
        <v>4163.2494602721581</v>
      </c>
      <c r="J717" s="201">
        <v>0.7322765674119095</v>
      </c>
      <c r="K717" s="192">
        <v>0</v>
      </c>
      <c r="L717" s="188">
        <v>1</v>
      </c>
      <c r="M717" s="188">
        <v>3</v>
      </c>
      <c r="N717" s="188">
        <v>2</v>
      </c>
      <c r="O717" s="188">
        <v>5942.0682129491379</v>
      </c>
      <c r="P717" s="188">
        <v>2633.1509408710308</v>
      </c>
      <c r="Q717" s="188">
        <v>4163.2494602721581</v>
      </c>
      <c r="R717" s="201">
        <v>0.7322765674119095</v>
      </c>
    </row>
    <row r="718" spans="2:18" x14ac:dyDescent="0.2">
      <c r="B718" s="195">
        <v>715</v>
      </c>
      <c r="C718" s="192">
        <v>0</v>
      </c>
      <c r="D718" s="188">
        <v>0</v>
      </c>
      <c r="E718" s="188">
        <v>2</v>
      </c>
      <c r="F718" s="188">
        <v>2</v>
      </c>
      <c r="G718" s="188">
        <v>5212.9642912930985</v>
      </c>
      <c r="H718" s="188">
        <v>3049.773154953371</v>
      </c>
      <c r="I718" s="188">
        <v>7715.4031659311022</v>
      </c>
      <c r="J718" s="201">
        <v>0.77709833727516953</v>
      </c>
      <c r="K718" s="192">
        <v>0</v>
      </c>
      <c r="L718" s="188">
        <v>0</v>
      </c>
      <c r="M718" s="188">
        <v>2</v>
      </c>
      <c r="N718" s="188">
        <v>2</v>
      </c>
      <c r="O718" s="188">
        <v>5212.9642912930985</v>
      </c>
      <c r="P718" s="188">
        <v>3049.773154953371</v>
      </c>
      <c r="Q718" s="188">
        <v>7715.4031659311022</v>
      </c>
      <c r="R718" s="201">
        <v>0.77709833727516953</v>
      </c>
    </row>
    <row r="719" spans="2:18" x14ac:dyDescent="0.2">
      <c r="B719" s="195">
        <v>716</v>
      </c>
      <c r="C719" s="192">
        <v>0</v>
      </c>
      <c r="D719" s="188">
        <v>0</v>
      </c>
      <c r="E719" s="188">
        <v>4</v>
      </c>
      <c r="F719" s="188">
        <v>1</v>
      </c>
      <c r="G719" s="188">
        <v>7301.4389887378884</v>
      </c>
      <c r="H719" s="188">
        <v>1218.5047822838419</v>
      </c>
      <c r="I719" s="188">
        <v>11603.480577791081</v>
      </c>
      <c r="J719" s="201">
        <v>0.89735949348174826</v>
      </c>
      <c r="K719" s="192">
        <v>0</v>
      </c>
      <c r="L719" s="188">
        <v>0</v>
      </c>
      <c r="M719" s="188">
        <v>4</v>
      </c>
      <c r="N719" s="188">
        <v>1</v>
      </c>
      <c r="O719" s="188">
        <v>7301.4389887378884</v>
      </c>
      <c r="P719" s="188">
        <v>1218.5047822838419</v>
      </c>
      <c r="Q719" s="188">
        <v>11603.480577791081</v>
      </c>
      <c r="R719" s="201">
        <v>0.89735949348174826</v>
      </c>
    </row>
    <row r="720" spans="2:18" x14ac:dyDescent="0.2">
      <c r="B720" s="195">
        <v>717</v>
      </c>
      <c r="C720" s="192">
        <v>0</v>
      </c>
      <c r="D720" s="188">
        <v>0</v>
      </c>
      <c r="E720" s="188">
        <v>3</v>
      </c>
      <c r="F720" s="188">
        <v>0</v>
      </c>
      <c r="G720" s="188">
        <v>4058.4659679730889</v>
      </c>
      <c r="H720" s="188">
        <v>1077.5532073118175</v>
      </c>
      <c r="I720" s="188">
        <v>3247.8517817384495</v>
      </c>
      <c r="J720" s="201">
        <v>0.87441868600775607</v>
      </c>
      <c r="K720" s="192">
        <v>0</v>
      </c>
      <c r="L720" s="188">
        <v>0</v>
      </c>
      <c r="M720" s="188">
        <v>3</v>
      </c>
      <c r="N720" s="188">
        <v>0</v>
      </c>
      <c r="O720" s="188">
        <v>4058.4659679730889</v>
      </c>
      <c r="P720" s="188">
        <v>1077.5532073118175</v>
      </c>
      <c r="Q720" s="188">
        <v>3247.8517817384495</v>
      </c>
      <c r="R720" s="201">
        <v>0.87441868600775607</v>
      </c>
    </row>
    <row r="721" spans="2:18" x14ac:dyDescent="0.2">
      <c r="B721" s="195">
        <v>718</v>
      </c>
      <c r="C721" s="192">
        <v>0</v>
      </c>
      <c r="D721" s="188">
        <v>0</v>
      </c>
      <c r="E721" s="188">
        <v>4</v>
      </c>
      <c r="F721" s="188">
        <v>3</v>
      </c>
      <c r="G721" s="188">
        <v>4393.3195956803611</v>
      </c>
      <c r="H721" s="188">
        <v>5927.1177153980852</v>
      </c>
      <c r="I721" s="188">
        <v>8842.0987870780427</v>
      </c>
      <c r="J721" s="201">
        <v>0.89528837436288966</v>
      </c>
      <c r="K721" s="192">
        <v>0</v>
      </c>
      <c r="L721" s="188">
        <v>0</v>
      </c>
      <c r="M721" s="188">
        <v>4</v>
      </c>
      <c r="N721" s="188">
        <v>3</v>
      </c>
      <c r="O721" s="188">
        <v>4393.3195956803611</v>
      </c>
      <c r="P721" s="188">
        <v>5927.1177153980852</v>
      </c>
      <c r="Q721" s="188">
        <v>8842.0987870780427</v>
      </c>
      <c r="R721" s="201">
        <v>0.89528837436288966</v>
      </c>
    </row>
    <row r="722" spans="2:18" x14ac:dyDescent="0.2">
      <c r="B722" s="195">
        <v>719</v>
      </c>
      <c r="C722" s="192">
        <v>0</v>
      </c>
      <c r="D722" s="188">
        <v>0</v>
      </c>
      <c r="E722" s="188">
        <v>0</v>
      </c>
      <c r="F722" s="188">
        <v>0</v>
      </c>
      <c r="G722" s="188">
        <v>7212.1038297204013</v>
      </c>
      <c r="H722" s="188">
        <v>4990.2791481064587</v>
      </c>
      <c r="I722" s="188">
        <v>3231.8555970691536</v>
      </c>
      <c r="J722" s="201">
        <v>0.91371414508849069</v>
      </c>
      <c r="K722" s="192">
        <v>0</v>
      </c>
      <c r="L722" s="188">
        <v>0</v>
      </c>
      <c r="M722" s="188">
        <v>0</v>
      </c>
      <c r="N722" s="188">
        <v>0</v>
      </c>
      <c r="O722" s="188">
        <v>7212.1038297204013</v>
      </c>
      <c r="P722" s="188">
        <v>4990.2791481064587</v>
      </c>
      <c r="Q722" s="188">
        <v>3231.8555970691536</v>
      </c>
      <c r="R722" s="201">
        <v>0.91371414508849069</v>
      </c>
    </row>
    <row r="723" spans="2:18" x14ac:dyDescent="0.2">
      <c r="B723" s="195">
        <v>720</v>
      </c>
      <c r="C723" s="192">
        <v>0</v>
      </c>
      <c r="D723" s="188">
        <v>0</v>
      </c>
      <c r="E723" s="188">
        <v>2</v>
      </c>
      <c r="F723" s="188">
        <v>1</v>
      </c>
      <c r="G723" s="188">
        <v>8289.3833775568255</v>
      </c>
      <c r="H723" s="188">
        <v>3097.8844905562178</v>
      </c>
      <c r="I723" s="188">
        <v>11342.673409399231</v>
      </c>
      <c r="J723" s="201">
        <v>0.9401673607337</v>
      </c>
      <c r="K723" s="192">
        <v>0</v>
      </c>
      <c r="L723" s="188">
        <v>0</v>
      </c>
      <c r="M723" s="188">
        <v>2</v>
      </c>
      <c r="N723" s="188">
        <v>1</v>
      </c>
      <c r="O723" s="188">
        <v>8289.3833775568255</v>
      </c>
      <c r="P723" s="188">
        <v>3097.8844905562178</v>
      </c>
      <c r="Q723" s="188">
        <v>11342.673409399231</v>
      </c>
      <c r="R723" s="201">
        <v>0.9401673607337</v>
      </c>
    </row>
    <row r="724" spans="2:18" x14ac:dyDescent="0.2">
      <c r="B724" s="195">
        <v>721</v>
      </c>
      <c r="C724" s="192">
        <v>0</v>
      </c>
      <c r="D724" s="188">
        <v>0</v>
      </c>
      <c r="E724" s="188">
        <v>5</v>
      </c>
      <c r="F724" s="188">
        <v>0</v>
      </c>
      <c r="G724" s="188">
        <v>6605.5287367052515</v>
      </c>
      <c r="H724" s="188">
        <v>7305.786960068931</v>
      </c>
      <c r="I724" s="188">
        <v>11966.84151525714</v>
      </c>
      <c r="J724" s="201">
        <v>0.85008943308427376</v>
      </c>
      <c r="K724" s="192">
        <v>0</v>
      </c>
      <c r="L724" s="188">
        <v>0</v>
      </c>
      <c r="M724" s="188">
        <v>5</v>
      </c>
      <c r="N724" s="188">
        <v>0</v>
      </c>
      <c r="O724" s="188">
        <v>6605.5287367052515</v>
      </c>
      <c r="P724" s="188">
        <v>7305.786960068931</v>
      </c>
      <c r="Q724" s="188">
        <v>11966.84151525714</v>
      </c>
      <c r="R724" s="201">
        <v>0.85008943308427376</v>
      </c>
    </row>
    <row r="725" spans="2:18" x14ac:dyDescent="0.2">
      <c r="B725" s="195">
        <v>722</v>
      </c>
      <c r="C725" s="192">
        <v>0</v>
      </c>
      <c r="D725" s="188">
        <v>0</v>
      </c>
      <c r="E725" s="188">
        <v>3</v>
      </c>
      <c r="F725" s="188">
        <v>1</v>
      </c>
      <c r="G725" s="188">
        <v>2935.5938615691621</v>
      </c>
      <c r="H725" s="188">
        <v>3043.9307090316383</v>
      </c>
      <c r="I725" s="188">
        <v>7861.7673036442256</v>
      </c>
      <c r="J725" s="201">
        <v>0.98227599994481307</v>
      </c>
      <c r="K725" s="192">
        <v>0</v>
      </c>
      <c r="L725" s="188">
        <v>0</v>
      </c>
      <c r="M725" s="188">
        <v>3</v>
      </c>
      <c r="N725" s="188">
        <v>1</v>
      </c>
      <c r="O725" s="188">
        <v>2935.5938615691621</v>
      </c>
      <c r="P725" s="188">
        <v>3043.9307090316383</v>
      </c>
      <c r="Q725" s="188">
        <v>7861.7673036442256</v>
      </c>
      <c r="R725" s="201">
        <v>0.98227599994481307</v>
      </c>
    </row>
    <row r="726" spans="2:18" x14ac:dyDescent="0.2">
      <c r="B726" s="195">
        <v>723</v>
      </c>
      <c r="C726" s="192">
        <v>0</v>
      </c>
      <c r="D726" s="188">
        <v>0</v>
      </c>
      <c r="E726" s="188">
        <v>1</v>
      </c>
      <c r="F726" s="188">
        <v>1</v>
      </c>
      <c r="G726" s="188">
        <v>6386.107971755765</v>
      </c>
      <c r="H726" s="188">
        <v>1760.765942834561</v>
      </c>
      <c r="I726" s="188">
        <v>6627.7593714037939</v>
      </c>
      <c r="J726" s="201">
        <v>0.84889625087420861</v>
      </c>
      <c r="K726" s="192">
        <v>0</v>
      </c>
      <c r="L726" s="188">
        <v>0</v>
      </c>
      <c r="M726" s="188">
        <v>1</v>
      </c>
      <c r="N726" s="188">
        <v>1</v>
      </c>
      <c r="O726" s="188">
        <v>6386.107971755765</v>
      </c>
      <c r="P726" s="188">
        <v>1760.765942834561</v>
      </c>
      <c r="Q726" s="188">
        <v>6627.7593714037939</v>
      </c>
      <c r="R726" s="201">
        <v>0.84889625087420861</v>
      </c>
    </row>
    <row r="727" spans="2:18" x14ac:dyDescent="0.2">
      <c r="B727" s="195">
        <v>724</v>
      </c>
      <c r="C727" s="192">
        <v>0</v>
      </c>
      <c r="D727" s="188">
        <v>0</v>
      </c>
      <c r="E727" s="188">
        <v>3</v>
      </c>
      <c r="F727" s="188">
        <v>0</v>
      </c>
      <c r="G727" s="188">
        <v>6151.240150386242</v>
      </c>
      <c r="H727" s="188">
        <v>6617.7066734064056</v>
      </c>
      <c r="I727" s="188">
        <v>2576.4634482357869</v>
      </c>
      <c r="J727" s="201">
        <v>0.92411515680371858</v>
      </c>
      <c r="K727" s="192">
        <v>0</v>
      </c>
      <c r="L727" s="188">
        <v>0</v>
      </c>
      <c r="M727" s="188">
        <v>3</v>
      </c>
      <c r="N727" s="188">
        <v>0</v>
      </c>
      <c r="O727" s="188">
        <v>6151.240150386242</v>
      </c>
      <c r="P727" s="188">
        <v>6617.7066734064056</v>
      </c>
      <c r="Q727" s="188">
        <v>2576.4634482357869</v>
      </c>
      <c r="R727" s="201">
        <v>0.92411515680371858</v>
      </c>
    </row>
    <row r="728" spans="2:18" x14ac:dyDescent="0.2">
      <c r="B728" s="195">
        <v>725</v>
      </c>
      <c r="C728" s="192">
        <v>0</v>
      </c>
      <c r="D728" s="188">
        <v>0</v>
      </c>
      <c r="E728" s="188">
        <v>0</v>
      </c>
      <c r="F728" s="188">
        <v>4</v>
      </c>
      <c r="G728" s="188">
        <v>3137.1303491370818</v>
      </c>
      <c r="H728" s="188">
        <v>3427.3650913607753</v>
      </c>
      <c r="I728" s="188">
        <v>3547.4362964239081</v>
      </c>
      <c r="J728" s="201">
        <v>0.95913714856656618</v>
      </c>
      <c r="K728" s="192">
        <v>0</v>
      </c>
      <c r="L728" s="188">
        <v>0</v>
      </c>
      <c r="M728" s="188">
        <v>0</v>
      </c>
      <c r="N728" s="188">
        <v>4</v>
      </c>
      <c r="O728" s="188">
        <v>3137.1303491370818</v>
      </c>
      <c r="P728" s="188">
        <v>3427.3650913607753</v>
      </c>
      <c r="Q728" s="188">
        <v>3547.4362964239081</v>
      </c>
      <c r="R728" s="201">
        <v>0.95913714856656618</v>
      </c>
    </row>
    <row r="729" spans="2:18" x14ac:dyDescent="0.2">
      <c r="B729" s="195">
        <v>726</v>
      </c>
      <c r="C729" s="192">
        <v>0</v>
      </c>
      <c r="D729" s="188">
        <v>0</v>
      </c>
      <c r="E729" s="188">
        <v>3</v>
      </c>
      <c r="F729" s="188">
        <v>0</v>
      </c>
      <c r="G729" s="188">
        <v>5802.3038932928412</v>
      </c>
      <c r="H729" s="188">
        <v>5877.3717392031676</v>
      </c>
      <c r="I729" s="188">
        <v>2138.7733786445988</v>
      </c>
      <c r="J729" s="201">
        <v>0.90494847844549564</v>
      </c>
      <c r="K729" s="192">
        <v>0</v>
      </c>
      <c r="L729" s="188">
        <v>0</v>
      </c>
      <c r="M729" s="188">
        <v>3</v>
      </c>
      <c r="N729" s="188">
        <v>0</v>
      </c>
      <c r="O729" s="188">
        <v>5802.3038932928412</v>
      </c>
      <c r="P729" s="188">
        <v>5877.3717392031676</v>
      </c>
      <c r="Q729" s="188">
        <v>2138.7733786445988</v>
      </c>
      <c r="R729" s="201">
        <v>0.90494847844549564</v>
      </c>
    </row>
    <row r="730" spans="2:18" x14ac:dyDescent="0.2">
      <c r="B730" s="195">
        <v>727</v>
      </c>
      <c r="C730" s="192">
        <v>0</v>
      </c>
      <c r="D730" s="188">
        <v>0</v>
      </c>
      <c r="E730" s="188">
        <v>3</v>
      </c>
      <c r="F730" s="188">
        <v>0</v>
      </c>
      <c r="G730" s="188">
        <v>6529.2668037263848</v>
      </c>
      <c r="H730" s="188">
        <v>3518.4905955982617</v>
      </c>
      <c r="I730" s="188">
        <v>13557.823955386453</v>
      </c>
      <c r="J730" s="201">
        <v>0.92252879001641386</v>
      </c>
      <c r="K730" s="192">
        <v>0</v>
      </c>
      <c r="L730" s="188">
        <v>0</v>
      </c>
      <c r="M730" s="188">
        <v>3</v>
      </c>
      <c r="N730" s="188">
        <v>0</v>
      </c>
      <c r="O730" s="188">
        <v>6529.2668037263848</v>
      </c>
      <c r="P730" s="188">
        <v>3518.4905955982617</v>
      </c>
      <c r="Q730" s="188">
        <v>13557.823955386453</v>
      </c>
      <c r="R730" s="201">
        <v>0.92252879001641386</v>
      </c>
    </row>
    <row r="731" spans="2:18" x14ac:dyDescent="0.2">
      <c r="B731" s="195">
        <v>728</v>
      </c>
      <c r="C731" s="192">
        <v>0</v>
      </c>
      <c r="D731" s="188">
        <v>0</v>
      </c>
      <c r="E731" s="188">
        <v>4</v>
      </c>
      <c r="F731" s="188">
        <v>2</v>
      </c>
      <c r="G731" s="188">
        <v>7046.5364402696596</v>
      </c>
      <c r="H731" s="188">
        <v>3993.5560262396007</v>
      </c>
      <c r="I731" s="188">
        <v>5370.0650500543925</v>
      </c>
      <c r="J731" s="201">
        <v>0.87384769984074662</v>
      </c>
      <c r="K731" s="192">
        <v>0</v>
      </c>
      <c r="L731" s="188">
        <v>0</v>
      </c>
      <c r="M731" s="188">
        <v>4</v>
      </c>
      <c r="N731" s="188">
        <v>2</v>
      </c>
      <c r="O731" s="188">
        <v>7046.5364402696596</v>
      </c>
      <c r="P731" s="188">
        <v>3993.5560262396007</v>
      </c>
      <c r="Q731" s="188">
        <v>5370.0650500543925</v>
      </c>
      <c r="R731" s="201">
        <v>0.87384769984074662</v>
      </c>
    </row>
    <row r="732" spans="2:18" x14ac:dyDescent="0.2">
      <c r="B732" s="195">
        <v>729</v>
      </c>
      <c r="C732" s="192">
        <v>0</v>
      </c>
      <c r="D732" s="188">
        <v>0</v>
      </c>
      <c r="E732" s="188">
        <v>1</v>
      </c>
      <c r="F732" s="188">
        <v>2</v>
      </c>
      <c r="G732" s="188">
        <v>6497.2056445102862</v>
      </c>
      <c r="H732" s="188">
        <v>4311.4311331361459</v>
      </c>
      <c r="I732" s="188">
        <v>6872.2676009501529</v>
      </c>
      <c r="J732" s="201">
        <v>0.90050063971719485</v>
      </c>
      <c r="K732" s="192">
        <v>0</v>
      </c>
      <c r="L732" s="188">
        <v>0</v>
      </c>
      <c r="M732" s="188">
        <v>1</v>
      </c>
      <c r="N732" s="188">
        <v>2</v>
      </c>
      <c r="O732" s="188">
        <v>6497.2056445102862</v>
      </c>
      <c r="P732" s="188">
        <v>4311.4311331361459</v>
      </c>
      <c r="Q732" s="188">
        <v>6872.2676009501529</v>
      </c>
      <c r="R732" s="201">
        <v>0.90050063971719485</v>
      </c>
    </row>
    <row r="733" spans="2:18" x14ac:dyDescent="0.2">
      <c r="B733" s="195">
        <v>730</v>
      </c>
      <c r="C733" s="192">
        <v>0</v>
      </c>
      <c r="D733" s="188">
        <v>0</v>
      </c>
      <c r="E733" s="188">
        <v>2</v>
      </c>
      <c r="F733" s="188">
        <v>2</v>
      </c>
      <c r="G733" s="188">
        <v>5302.0872419905827</v>
      </c>
      <c r="H733" s="188">
        <v>1838.2623679296678</v>
      </c>
      <c r="I733" s="188">
        <v>6898.6544400820803</v>
      </c>
      <c r="J733" s="201">
        <v>0.96270309088716499</v>
      </c>
      <c r="K733" s="192">
        <v>0</v>
      </c>
      <c r="L733" s="188">
        <v>0</v>
      </c>
      <c r="M733" s="188">
        <v>2</v>
      </c>
      <c r="N733" s="188">
        <v>2</v>
      </c>
      <c r="O733" s="188">
        <v>5302.0872419905827</v>
      </c>
      <c r="P733" s="188">
        <v>1838.2623679296678</v>
      </c>
      <c r="Q733" s="188">
        <v>6898.6544400820803</v>
      </c>
      <c r="R733" s="201">
        <v>0.96270309088716499</v>
      </c>
    </row>
    <row r="734" spans="2:18" x14ac:dyDescent="0.2">
      <c r="B734" s="195">
        <v>731</v>
      </c>
      <c r="C734" s="192">
        <v>0</v>
      </c>
      <c r="D734" s="188">
        <v>0</v>
      </c>
      <c r="E734" s="188">
        <v>1</v>
      </c>
      <c r="F734" s="188">
        <v>2</v>
      </c>
      <c r="G734" s="188">
        <v>7209.4040973563824</v>
      </c>
      <c r="H734" s="188">
        <v>3657.2933639088665</v>
      </c>
      <c r="I734" s="188">
        <v>5144.1234324470952</v>
      </c>
      <c r="J734" s="201">
        <v>0.92913790108146388</v>
      </c>
      <c r="K734" s="192">
        <v>0</v>
      </c>
      <c r="L734" s="188">
        <v>0</v>
      </c>
      <c r="M734" s="188">
        <v>1</v>
      </c>
      <c r="N734" s="188">
        <v>2</v>
      </c>
      <c r="O734" s="188">
        <v>7209.4040973563824</v>
      </c>
      <c r="P734" s="188">
        <v>3657.2933639088665</v>
      </c>
      <c r="Q734" s="188">
        <v>5144.1234324470952</v>
      </c>
      <c r="R734" s="201">
        <v>0.92913790108146388</v>
      </c>
    </row>
    <row r="735" spans="2:18" x14ac:dyDescent="0.2">
      <c r="B735" s="195">
        <v>732</v>
      </c>
      <c r="C735" s="192">
        <v>0</v>
      </c>
      <c r="D735" s="188">
        <v>0</v>
      </c>
      <c r="E735" s="188">
        <v>2</v>
      </c>
      <c r="F735" s="188">
        <v>0</v>
      </c>
      <c r="G735" s="188">
        <v>4768.8364115655477</v>
      </c>
      <c r="H735" s="188">
        <v>2676.0669688606968</v>
      </c>
      <c r="I735" s="188">
        <v>7935.7294721889366</v>
      </c>
      <c r="J735" s="201">
        <v>0.89597043141953536</v>
      </c>
      <c r="K735" s="192">
        <v>0</v>
      </c>
      <c r="L735" s="188">
        <v>0</v>
      </c>
      <c r="M735" s="188">
        <v>2</v>
      </c>
      <c r="N735" s="188">
        <v>0</v>
      </c>
      <c r="O735" s="188">
        <v>4768.8364115655477</v>
      </c>
      <c r="P735" s="188">
        <v>2676.0669688606968</v>
      </c>
      <c r="Q735" s="188">
        <v>7935.7294721889366</v>
      </c>
      <c r="R735" s="201">
        <v>0.89597043141953536</v>
      </c>
    </row>
    <row r="736" spans="2:18" x14ac:dyDescent="0.2">
      <c r="B736" s="195">
        <v>733</v>
      </c>
      <c r="C736" s="192">
        <v>0</v>
      </c>
      <c r="D736" s="188">
        <v>0</v>
      </c>
      <c r="E736" s="188">
        <v>5</v>
      </c>
      <c r="F736" s="188">
        <v>0</v>
      </c>
      <c r="G736" s="188">
        <v>7261.7258395600838</v>
      </c>
      <c r="H736" s="188">
        <v>2406.4402299376989</v>
      </c>
      <c r="I736" s="188">
        <v>5021.8443279757184</v>
      </c>
      <c r="J736" s="201">
        <v>0.95521258831066447</v>
      </c>
      <c r="K736" s="192">
        <v>0</v>
      </c>
      <c r="L736" s="188">
        <v>0</v>
      </c>
      <c r="M736" s="188">
        <v>5</v>
      </c>
      <c r="N736" s="188">
        <v>0</v>
      </c>
      <c r="O736" s="188">
        <v>7261.7258395600838</v>
      </c>
      <c r="P736" s="188">
        <v>2406.4402299376989</v>
      </c>
      <c r="Q736" s="188">
        <v>5021.8443279757184</v>
      </c>
      <c r="R736" s="201">
        <v>0.95521258831066447</v>
      </c>
    </row>
    <row r="737" spans="2:18" x14ac:dyDescent="0.2">
      <c r="B737" s="195">
        <v>734</v>
      </c>
      <c r="C737" s="192">
        <v>0</v>
      </c>
      <c r="D737" s="188">
        <v>0</v>
      </c>
      <c r="E737" s="188">
        <v>3</v>
      </c>
      <c r="F737" s="188">
        <v>1</v>
      </c>
      <c r="G737" s="188">
        <v>6793.9791076308802</v>
      </c>
      <c r="H737" s="188">
        <v>6271.0800706139989</v>
      </c>
      <c r="I737" s="188">
        <v>8758.6356164578719</v>
      </c>
      <c r="J737" s="201">
        <v>0.89339380107232302</v>
      </c>
      <c r="K737" s="192">
        <v>0</v>
      </c>
      <c r="L737" s="188">
        <v>0</v>
      </c>
      <c r="M737" s="188">
        <v>3</v>
      </c>
      <c r="N737" s="188">
        <v>1</v>
      </c>
      <c r="O737" s="188">
        <v>6793.9791076308802</v>
      </c>
      <c r="P737" s="188">
        <v>6271.0800706139989</v>
      </c>
      <c r="Q737" s="188">
        <v>8758.6356164578719</v>
      </c>
      <c r="R737" s="201">
        <v>0.89339380107232302</v>
      </c>
    </row>
    <row r="738" spans="2:18" x14ac:dyDescent="0.2">
      <c r="B738" s="195">
        <v>735</v>
      </c>
      <c r="C738" s="192">
        <v>0</v>
      </c>
      <c r="D738" s="188">
        <v>0</v>
      </c>
      <c r="E738" s="188">
        <v>0</v>
      </c>
      <c r="F738" s="188">
        <v>0</v>
      </c>
      <c r="G738" s="188">
        <v>4688.8170183844395</v>
      </c>
      <c r="H738" s="188">
        <v>2410.1560913617423</v>
      </c>
      <c r="I738" s="188">
        <v>10863.99036251325</v>
      </c>
      <c r="J738" s="201">
        <v>0.93292805003032298</v>
      </c>
      <c r="K738" s="192">
        <v>0</v>
      </c>
      <c r="L738" s="188">
        <v>0</v>
      </c>
      <c r="M738" s="188">
        <v>0</v>
      </c>
      <c r="N738" s="188">
        <v>0</v>
      </c>
      <c r="O738" s="188">
        <v>4688.8170183844395</v>
      </c>
      <c r="P738" s="188">
        <v>2410.1560913617423</v>
      </c>
      <c r="Q738" s="188">
        <v>10863.99036251325</v>
      </c>
      <c r="R738" s="201">
        <v>0.93292805003032298</v>
      </c>
    </row>
    <row r="739" spans="2:18" x14ac:dyDescent="0.2">
      <c r="B739" s="195">
        <v>736</v>
      </c>
      <c r="C739" s="192">
        <v>0</v>
      </c>
      <c r="D739" s="188">
        <v>0</v>
      </c>
      <c r="E739" s="188">
        <v>2</v>
      </c>
      <c r="F739" s="188">
        <v>1</v>
      </c>
      <c r="G739" s="188">
        <v>7497.2045146067339</v>
      </c>
      <c r="H739" s="188">
        <v>3836.8485541874775</v>
      </c>
      <c r="I739" s="188">
        <v>6449.3537985756939</v>
      </c>
      <c r="J739" s="201">
        <v>0.77539013411113245</v>
      </c>
      <c r="K739" s="192">
        <v>0</v>
      </c>
      <c r="L739" s="188">
        <v>0</v>
      </c>
      <c r="M739" s="188">
        <v>2</v>
      </c>
      <c r="N739" s="188">
        <v>1</v>
      </c>
      <c r="O739" s="188">
        <v>7497.2045146067339</v>
      </c>
      <c r="P739" s="188">
        <v>3836.8485541874775</v>
      </c>
      <c r="Q739" s="188">
        <v>6449.3537985756939</v>
      </c>
      <c r="R739" s="201">
        <v>0.77539013411113245</v>
      </c>
    </row>
    <row r="740" spans="2:18" x14ac:dyDescent="0.2">
      <c r="B740" s="195">
        <v>737</v>
      </c>
      <c r="C740" s="192">
        <v>0</v>
      </c>
      <c r="D740" s="188">
        <v>0</v>
      </c>
      <c r="E740" s="188">
        <v>0</v>
      </c>
      <c r="F740" s="188">
        <v>0</v>
      </c>
      <c r="G740" s="188">
        <v>6629.3316661708041</v>
      </c>
      <c r="H740" s="188">
        <v>3583.8775461469131</v>
      </c>
      <c r="I740" s="188">
        <v>3305.7000017392133</v>
      </c>
      <c r="J740" s="201">
        <v>0.77263363115159633</v>
      </c>
      <c r="K740" s="192">
        <v>0</v>
      </c>
      <c r="L740" s="188">
        <v>0</v>
      </c>
      <c r="M740" s="188">
        <v>0</v>
      </c>
      <c r="N740" s="188">
        <v>0</v>
      </c>
      <c r="O740" s="188">
        <v>6629.3316661708041</v>
      </c>
      <c r="P740" s="188">
        <v>3583.8775461469131</v>
      </c>
      <c r="Q740" s="188">
        <v>3305.7000017392133</v>
      </c>
      <c r="R740" s="201">
        <v>0.77263363115159633</v>
      </c>
    </row>
    <row r="741" spans="2:18" x14ac:dyDescent="0.2">
      <c r="B741" s="195">
        <v>738</v>
      </c>
      <c r="C741" s="192">
        <v>0</v>
      </c>
      <c r="D741" s="188">
        <v>0</v>
      </c>
      <c r="E741" s="188">
        <v>3</v>
      </c>
      <c r="F741" s="188">
        <v>0</v>
      </c>
      <c r="G741" s="188">
        <v>2622.6908045433311</v>
      </c>
      <c r="H741" s="188">
        <v>3720.5322761600128</v>
      </c>
      <c r="I741" s="188">
        <v>11411.238706989787</v>
      </c>
      <c r="J741" s="201">
        <v>0.86814699985052057</v>
      </c>
      <c r="K741" s="192">
        <v>0</v>
      </c>
      <c r="L741" s="188">
        <v>0</v>
      </c>
      <c r="M741" s="188">
        <v>3</v>
      </c>
      <c r="N741" s="188">
        <v>0</v>
      </c>
      <c r="O741" s="188">
        <v>2622.6908045433311</v>
      </c>
      <c r="P741" s="188">
        <v>3720.5322761600128</v>
      </c>
      <c r="Q741" s="188">
        <v>11411.238706989787</v>
      </c>
      <c r="R741" s="201">
        <v>0.86814699985052057</v>
      </c>
    </row>
    <row r="742" spans="2:18" x14ac:dyDescent="0.2">
      <c r="B742" s="195">
        <v>739</v>
      </c>
      <c r="C742" s="192">
        <v>0</v>
      </c>
      <c r="D742" s="188">
        <v>0</v>
      </c>
      <c r="E742" s="188">
        <v>0</v>
      </c>
      <c r="F742" s="188">
        <v>2</v>
      </c>
      <c r="G742" s="188">
        <v>5424.8326641041094</v>
      </c>
      <c r="H742" s="188">
        <v>5851.9656906270666</v>
      </c>
      <c r="I742" s="188">
        <v>2266.8841005034315</v>
      </c>
      <c r="J742" s="201">
        <v>0.95081350942726073</v>
      </c>
      <c r="K742" s="192">
        <v>0</v>
      </c>
      <c r="L742" s="188">
        <v>0</v>
      </c>
      <c r="M742" s="188">
        <v>0</v>
      </c>
      <c r="N742" s="188">
        <v>2</v>
      </c>
      <c r="O742" s="188">
        <v>5424.8326641041094</v>
      </c>
      <c r="P742" s="188">
        <v>5851.9656906270666</v>
      </c>
      <c r="Q742" s="188">
        <v>2266.8841005034315</v>
      </c>
      <c r="R742" s="201">
        <v>0.95081350942726073</v>
      </c>
    </row>
    <row r="743" spans="2:18" x14ac:dyDescent="0.2">
      <c r="B743" s="195">
        <v>740</v>
      </c>
      <c r="C743" s="192">
        <v>0</v>
      </c>
      <c r="D743" s="188">
        <v>0</v>
      </c>
      <c r="E743" s="188">
        <v>1</v>
      </c>
      <c r="F743" s="188">
        <v>0</v>
      </c>
      <c r="G743" s="188">
        <v>6947.9965869163752</v>
      </c>
      <c r="H743" s="188">
        <v>4704.0323733441674</v>
      </c>
      <c r="I743" s="188">
        <v>7177.9889537611534</v>
      </c>
      <c r="J743" s="201">
        <v>0.92085466595948495</v>
      </c>
      <c r="K743" s="192">
        <v>0</v>
      </c>
      <c r="L743" s="188">
        <v>0</v>
      </c>
      <c r="M743" s="188">
        <v>1</v>
      </c>
      <c r="N743" s="188">
        <v>0</v>
      </c>
      <c r="O743" s="188">
        <v>6947.9965869163752</v>
      </c>
      <c r="P743" s="188">
        <v>4704.0323733441674</v>
      </c>
      <c r="Q743" s="188">
        <v>7177.9889537611534</v>
      </c>
      <c r="R743" s="201">
        <v>0.92085466595948495</v>
      </c>
    </row>
    <row r="744" spans="2:18" x14ac:dyDescent="0.2">
      <c r="B744" s="195">
        <v>741</v>
      </c>
      <c r="C744" s="192">
        <v>0</v>
      </c>
      <c r="D744" s="188">
        <v>0</v>
      </c>
      <c r="E744" s="188">
        <v>3</v>
      </c>
      <c r="F744" s="188">
        <v>3</v>
      </c>
      <c r="G744" s="188">
        <v>5052.0894070541954</v>
      </c>
      <c r="H744" s="188">
        <v>2160.8689821429812</v>
      </c>
      <c r="I744" s="188">
        <v>4038.0487835104186</v>
      </c>
      <c r="J744" s="201">
        <v>0.77855340450883315</v>
      </c>
      <c r="K744" s="192">
        <v>0</v>
      </c>
      <c r="L744" s="188">
        <v>0</v>
      </c>
      <c r="M744" s="188">
        <v>3</v>
      </c>
      <c r="N744" s="188">
        <v>3</v>
      </c>
      <c r="O744" s="188">
        <v>5052.0894070541954</v>
      </c>
      <c r="P744" s="188">
        <v>2160.8689821429812</v>
      </c>
      <c r="Q744" s="188">
        <v>4038.0487835104186</v>
      </c>
      <c r="R744" s="201">
        <v>0.77855340450883315</v>
      </c>
    </row>
    <row r="745" spans="2:18" x14ac:dyDescent="0.2">
      <c r="B745" s="195">
        <v>742</v>
      </c>
      <c r="C745" s="192">
        <v>0</v>
      </c>
      <c r="D745" s="188">
        <v>0</v>
      </c>
      <c r="E745" s="188">
        <v>4</v>
      </c>
      <c r="F745" s="188">
        <v>1</v>
      </c>
      <c r="G745" s="188">
        <v>6731.8091891669537</v>
      </c>
      <c r="H745" s="188">
        <v>4154.6163327265585</v>
      </c>
      <c r="I745" s="188">
        <v>4562.4148346052352</v>
      </c>
      <c r="J745" s="201">
        <v>0.95012453972450062</v>
      </c>
      <c r="K745" s="192">
        <v>0</v>
      </c>
      <c r="L745" s="188">
        <v>0</v>
      </c>
      <c r="M745" s="188">
        <v>4</v>
      </c>
      <c r="N745" s="188">
        <v>1</v>
      </c>
      <c r="O745" s="188">
        <v>6731.8091891669537</v>
      </c>
      <c r="P745" s="188">
        <v>4154.6163327265585</v>
      </c>
      <c r="Q745" s="188">
        <v>4562.4148346052352</v>
      </c>
      <c r="R745" s="201">
        <v>0.95012453972450062</v>
      </c>
    </row>
    <row r="746" spans="2:18" x14ac:dyDescent="0.2">
      <c r="B746" s="195">
        <v>743</v>
      </c>
      <c r="C746" s="192">
        <v>0</v>
      </c>
      <c r="D746" s="188">
        <v>0</v>
      </c>
      <c r="E746" s="188">
        <v>3</v>
      </c>
      <c r="F746" s="188">
        <v>3</v>
      </c>
      <c r="G746" s="188">
        <v>6129.8841422447886</v>
      </c>
      <c r="H746" s="188">
        <v>2149.773770630246</v>
      </c>
      <c r="I746" s="188">
        <v>6595.6488054720658</v>
      </c>
      <c r="J746" s="201">
        <v>0.85471506784696794</v>
      </c>
      <c r="K746" s="192">
        <v>0</v>
      </c>
      <c r="L746" s="188">
        <v>0</v>
      </c>
      <c r="M746" s="188">
        <v>3</v>
      </c>
      <c r="N746" s="188">
        <v>3</v>
      </c>
      <c r="O746" s="188">
        <v>6129.8841422447886</v>
      </c>
      <c r="P746" s="188">
        <v>2149.773770630246</v>
      </c>
      <c r="Q746" s="188">
        <v>6595.6488054720658</v>
      </c>
      <c r="R746" s="201">
        <v>0.85471506784696794</v>
      </c>
    </row>
    <row r="747" spans="2:18" x14ac:dyDescent="0.2">
      <c r="B747" s="195">
        <v>744</v>
      </c>
      <c r="C747" s="192">
        <v>0</v>
      </c>
      <c r="D747" s="188">
        <v>0</v>
      </c>
      <c r="E747" s="188">
        <v>3</v>
      </c>
      <c r="F747" s="188">
        <v>2</v>
      </c>
      <c r="G747" s="188">
        <v>5206.6030701601339</v>
      </c>
      <c r="H747" s="188">
        <v>2013.6396757555076</v>
      </c>
      <c r="I747" s="188">
        <v>6690.0609652868316</v>
      </c>
      <c r="J747" s="201">
        <v>0.86982389266539106</v>
      </c>
      <c r="K747" s="192">
        <v>0</v>
      </c>
      <c r="L747" s="188">
        <v>0</v>
      </c>
      <c r="M747" s="188">
        <v>3</v>
      </c>
      <c r="N747" s="188">
        <v>2</v>
      </c>
      <c r="O747" s="188">
        <v>5206.6030701601339</v>
      </c>
      <c r="P747" s="188">
        <v>2013.6396757555076</v>
      </c>
      <c r="Q747" s="188">
        <v>6690.0609652868316</v>
      </c>
      <c r="R747" s="201">
        <v>0.86982389266539106</v>
      </c>
    </row>
    <row r="748" spans="2:18" x14ac:dyDescent="0.2">
      <c r="B748" s="195">
        <v>745</v>
      </c>
      <c r="C748" s="192">
        <v>0</v>
      </c>
      <c r="D748" s="188">
        <v>0</v>
      </c>
      <c r="E748" s="188">
        <v>2</v>
      </c>
      <c r="F748" s="188">
        <v>1</v>
      </c>
      <c r="G748" s="188">
        <v>6871.7651681112211</v>
      </c>
      <c r="H748" s="188">
        <v>3908.3994125529684</v>
      </c>
      <c r="I748" s="188">
        <v>10557.323842887074</v>
      </c>
      <c r="J748" s="201">
        <v>0.95433981112579702</v>
      </c>
      <c r="K748" s="192">
        <v>0</v>
      </c>
      <c r="L748" s="188">
        <v>0</v>
      </c>
      <c r="M748" s="188">
        <v>2</v>
      </c>
      <c r="N748" s="188">
        <v>1</v>
      </c>
      <c r="O748" s="188">
        <v>6871.7651681112211</v>
      </c>
      <c r="P748" s="188">
        <v>3908.3994125529684</v>
      </c>
      <c r="Q748" s="188">
        <v>10557.323842887074</v>
      </c>
      <c r="R748" s="201">
        <v>0.95433981112579702</v>
      </c>
    </row>
    <row r="749" spans="2:18" x14ac:dyDescent="0.2">
      <c r="B749" s="195">
        <v>746</v>
      </c>
      <c r="C749" s="192">
        <v>0</v>
      </c>
      <c r="D749" s="188">
        <v>0</v>
      </c>
      <c r="E749" s="188">
        <v>0</v>
      </c>
      <c r="F749" s="188">
        <v>2</v>
      </c>
      <c r="G749" s="188">
        <v>8443.3496913416184</v>
      </c>
      <c r="H749" s="188">
        <v>3175.3625258996913</v>
      </c>
      <c r="I749" s="188">
        <v>6844.4998243741475</v>
      </c>
      <c r="J749" s="201">
        <v>0.96906453720622598</v>
      </c>
      <c r="K749" s="192">
        <v>0</v>
      </c>
      <c r="L749" s="188">
        <v>0</v>
      </c>
      <c r="M749" s="188">
        <v>0</v>
      </c>
      <c r="N749" s="188">
        <v>2</v>
      </c>
      <c r="O749" s="188">
        <v>8443.3496913416184</v>
      </c>
      <c r="P749" s="188">
        <v>3175.3625258996913</v>
      </c>
      <c r="Q749" s="188">
        <v>6844.4998243741475</v>
      </c>
      <c r="R749" s="201">
        <v>0.96906453720622598</v>
      </c>
    </row>
    <row r="750" spans="2:18" x14ac:dyDescent="0.2">
      <c r="B750" s="195">
        <v>747</v>
      </c>
      <c r="C750" s="192">
        <v>0</v>
      </c>
      <c r="D750" s="188">
        <v>0</v>
      </c>
      <c r="E750" s="188">
        <v>3</v>
      </c>
      <c r="F750" s="188">
        <v>2</v>
      </c>
      <c r="G750" s="188">
        <v>5513.8006946844635</v>
      </c>
      <c r="H750" s="188">
        <v>5153.3825660409266</v>
      </c>
      <c r="I750" s="188">
        <v>11686.625407871821</v>
      </c>
      <c r="J750" s="201">
        <v>0.96209978908742388</v>
      </c>
      <c r="K750" s="192">
        <v>0</v>
      </c>
      <c r="L750" s="188">
        <v>0</v>
      </c>
      <c r="M750" s="188">
        <v>3</v>
      </c>
      <c r="N750" s="188">
        <v>2</v>
      </c>
      <c r="O750" s="188">
        <v>5513.8006946844635</v>
      </c>
      <c r="P750" s="188">
        <v>5153.3825660409266</v>
      </c>
      <c r="Q750" s="188">
        <v>11686.625407871821</v>
      </c>
      <c r="R750" s="201">
        <v>0.96209978908742388</v>
      </c>
    </row>
    <row r="751" spans="2:18" x14ac:dyDescent="0.2">
      <c r="B751" s="195">
        <v>748</v>
      </c>
      <c r="C751" s="192">
        <v>1</v>
      </c>
      <c r="D751" s="188">
        <v>0</v>
      </c>
      <c r="E751" s="188">
        <v>1</v>
      </c>
      <c r="F751" s="188">
        <v>1</v>
      </c>
      <c r="G751" s="188">
        <v>6815.9273617784265</v>
      </c>
      <c r="H751" s="188">
        <v>5333.8343895808193</v>
      </c>
      <c r="I751" s="188">
        <v>1102.3556362456477</v>
      </c>
      <c r="J751" s="201">
        <v>0.81044901933713653</v>
      </c>
      <c r="K751" s="192">
        <v>1</v>
      </c>
      <c r="L751" s="188">
        <v>0</v>
      </c>
      <c r="M751" s="188">
        <v>1</v>
      </c>
      <c r="N751" s="188">
        <v>1</v>
      </c>
      <c r="O751" s="188">
        <v>6815.9273617784265</v>
      </c>
      <c r="P751" s="188">
        <v>5333.8343895808193</v>
      </c>
      <c r="Q751" s="188">
        <v>1102.3556362456477</v>
      </c>
      <c r="R751" s="201">
        <v>0.81044901933713653</v>
      </c>
    </row>
    <row r="752" spans="2:18" x14ac:dyDescent="0.2">
      <c r="B752" s="195">
        <v>749</v>
      </c>
      <c r="C752" s="192">
        <v>0</v>
      </c>
      <c r="D752" s="188">
        <v>0</v>
      </c>
      <c r="E752" s="188">
        <v>3</v>
      </c>
      <c r="F752" s="188">
        <v>1</v>
      </c>
      <c r="G752" s="188">
        <v>6646.6206812948303</v>
      </c>
      <c r="H752" s="188">
        <v>1478.0777852864644</v>
      </c>
      <c r="I752" s="188">
        <v>5460.1102731893079</v>
      </c>
      <c r="J752" s="201">
        <v>0.97112230612262418</v>
      </c>
      <c r="K752" s="192">
        <v>0</v>
      </c>
      <c r="L752" s="188">
        <v>0</v>
      </c>
      <c r="M752" s="188">
        <v>3</v>
      </c>
      <c r="N752" s="188">
        <v>1</v>
      </c>
      <c r="O752" s="188">
        <v>6646.6206812948303</v>
      </c>
      <c r="P752" s="188">
        <v>1478.0777852864644</v>
      </c>
      <c r="Q752" s="188">
        <v>5460.1102731893079</v>
      </c>
      <c r="R752" s="201">
        <v>0.97112230612262418</v>
      </c>
    </row>
    <row r="753" spans="2:18" x14ac:dyDescent="0.2">
      <c r="B753" s="195">
        <v>750</v>
      </c>
      <c r="C753" s="192">
        <v>0</v>
      </c>
      <c r="D753" s="188">
        <v>0</v>
      </c>
      <c r="E753" s="188">
        <v>1</v>
      </c>
      <c r="F753" s="188">
        <v>0</v>
      </c>
      <c r="G753" s="188">
        <v>3144.8319261020083</v>
      </c>
      <c r="H753" s="188">
        <v>3191.5026650531413</v>
      </c>
      <c r="I753" s="188">
        <v>7585.3133233637727</v>
      </c>
      <c r="J753" s="201">
        <v>0.9586384219890377</v>
      </c>
      <c r="K753" s="192">
        <v>0</v>
      </c>
      <c r="L753" s="188">
        <v>0</v>
      </c>
      <c r="M753" s="188">
        <v>1</v>
      </c>
      <c r="N753" s="188">
        <v>0</v>
      </c>
      <c r="O753" s="188">
        <v>3144.8319261020083</v>
      </c>
      <c r="P753" s="188">
        <v>3191.5026650531413</v>
      </c>
      <c r="Q753" s="188">
        <v>7585.3133233637727</v>
      </c>
      <c r="R753" s="201">
        <v>0.9586384219890377</v>
      </c>
    </row>
    <row r="754" spans="2:18" x14ac:dyDescent="0.2">
      <c r="B754" s="195">
        <v>751</v>
      </c>
      <c r="C754" s="192">
        <v>0</v>
      </c>
      <c r="D754" s="188">
        <v>0</v>
      </c>
      <c r="E754" s="188">
        <v>2</v>
      </c>
      <c r="F754" s="188">
        <v>1</v>
      </c>
      <c r="G754" s="188">
        <v>6355.3300124346388</v>
      </c>
      <c r="H754" s="188">
        <v>4273.2328846686069</v>
      </c>
      <c r="I754" s="188">
        <v>14067.11117897172</v>
      </c>
      <c r="J754" s="201">
        <v>0.90964258162323286</v>
      </c>
      <c r="K754" s="192">
        <v>0</v>
      </c>
      <c r="L754" s="188">
        <v>0</v>
      </c>
      <c r="M754" s="188">
        <v>2</v>
      </c>
      <c r="N754" s="188">
        <v>1</v>
      </c>
      <c r="O754" s="188">
        <v>6355.3300124346388</v>
      </c>
      <c r="P754" s="188">
        <v>4273.2328846686069</v>
      </c>
      <c r="Q754" s="188">
        <v>14067.11117897172</v>
      </c>
      <c r="R754" s="201">
        <v>0.90964258162323286</v>
      </c>
    </row>
    <row r="755" spans="2:18" x14ac:dyDescent="0.2">
      <c r="B755" s="195">
        <v>752</v>
      </c>
      <c r="C755" s="192">
        <v>0</v>
      </c>
      <c r="D755" s="188">
        <v>0</v>
      </c>
      <c r="E755" s="188">
        <v>3</v>
      </c>
      <c r="F755" s="188">
        <v>1</v>
      </c>
      <c r="G755" s="188">
        <v>7742.1320670071018</v>
      </c>
      <c r="H755" s="188">
        <v>2123.820550308883</v>
      </c>
      <c r="I755" s="188">
        <v>8113.202126533266</v>
      </c>
      <c r="J755" s="201">
        <v>0.97900316797749998</v>
      </c>
      <c r="K755" s="192">
        <v>0</v>
      </c>
      <c r="L755" s="188">
        <v>0</v>
      </c>
      <c r="M755" s="188">
        <v>3</v>
      </c>
      <c r="N755" s="188">
        <v>1</v>
      </c>
      <c r="O755" s="188">
        <v>7742.1320670071018</v>
      </c>
      <c r="P755" s="188">
        <v>2123.820550308883</v>
      </c>
      <c r="Q755" s="188">
        <v>8113.202126533266</v>
      </c>
      <c r="R755" s="201">
        <v>0.97900316797749998</v>
      </c>
    </row>
    <row r="756" spans="2:18" x14ac:dyDescent="0.2">
      <c r="B756" s="195">
        <v>753</v>
      </c>
      <c r="C756" s="192">
        <v>0</v>
      </c>
      <c r="D756" s="188">
        <v>0</v>
      </c>
      <c r="E756" s="188">
        <v>3</v>
      </c>
      <c r="F756" s="188">
        <v>1</v>
      </c>
      <c r="G756" s="188">
        <v>3661.4839640086648</v>
      </c>
      <c r="H756" s="188">
        <v>3445.1620022817306</v>
      </c>
      <c r="I756" s="188">
        <v>6427.8593998439737</v>
      </c>
      <c r="J756" s="201">
        <v>0.83094602905173631</v>
      </c>
      <c r="K756" s="192">
        <v>0</v>
      </c>
      <c r="L756" s="188">
        <v>0</v>
      </c>
      <c r="M756" s="188">
        <v>3</v>
      </c>
      <c r="N756" s="188">
        <v>1</v>
      </c>
      <c r="O756" s="188">
        <v>3661.4839640086648</v>
      </c>
      <c r="P756" s="188">
        <v>3445.1620022817306</v>
      </c>
      <c r="Q756" s="188">
        <v>6427.8593998439737</v>
      </c>
      <c r="R756" s="201">
        <v>0.83094602905173631</v>
      </c>
    </row>
    <row r="757" spans="2:18" x14ac:dyDescent="0.2">
      <c r="B757" s="195">
        <v>754</v>
      </c>
      <c r="C757" s="192">
        <v>0</v>
      </c>
      <c r="D757" s="188">
        <v>0</v>
      </c>
      <c r="E757" s="188">
        <v>2</v>
      </c>
      <c r="F757" s="188">
        <v>0</v>
      </c>
      <c r="G757" s="188">
        <v>7167.2137031740294</v>
      </c>
      <c r="H757" s="188">
        <v>3704.2850942056216</v>
      </c>
      <c r="I757" s="188">
        <v>4584.8597876115564</v>
      </c>
      <c r="J757" s="201">
        <v>0.87079235752730721</v>
      </c>
      <c r="K757" s="192">
        <v>0</v>
      </c>
      <c r="L757" s="188">
        <v>0</v>
      </c>
      <c r="M757" s="188">
        <v>2</v>
      </c>
      <c r="N757" s="188">
        <v>0</v>
      </c>
      <c r="O757" s="188">
        <v>7167.2137031740294</v>
      </c>
      <c r="P757" s="188">
        <v>3704.2850942056216</v>
      </c>
      <c r="Q757" s="188">
        <v>4584.8597876115564</v>
      </c>
      <c r="R757" s="201">
        <v>0.87079235752730721</v>
      </c>
    </row>
    <row r="758" spans="2:18" x14ac:dyDescent="0.2">
      <c r="B758" s="195">
        <v>755</v>
      </c>
      <c r="C758" s="192">
        <v>0</v>
      </c>
      <c r="D758" s="188">
        <v>0</v>
      </c>
      <c r="E758" s="188">
        <v>1</v>
      </c>
      <c r="F758" s="188">
        <v>2</v>
      </c>
      <c r="G758" s="188">
        <v>5511.1317735488246</v>
      </c>
      <c r="H758" s="188">
        <v>5428.1920901128979</v>
      </c>
      <c r="I758" s="188">
        <v>10101.999693760463</v>
      </c>
      <c r="J758" s="201">
        <v>0.85025310425144729</v>
      </c>
      <c r="K758" s="192">
        <v>0</v>
      </c>
      <c r="L758" s="188">
        <v>0</v>
      </c>
      <c r="M758" s="188">
        <v>1</v>
      </c>
      <c r="N758" s="188">
        <v>2</v>
      </c>
      <c r="O758" s="188">
        <v>5511.1317735488246</v>
      </c>
      <c r="P758" s="188">
        <v>5428.1920901128979</v>
      </c>
      <c r="Q758" s="188">
        <v>10101.999693760463</v>
      </c>
      <c r="R758" s="201">
        <v>0.85025310425144729</v>
      </c>
    </row>
    <row r="759" spans="2:18" x14ac:dyDescent="0.2">
      <c r="B759" s="195">
        <v>756</v>
      </c>
      <c r="C759" s="192">
        <v>0</v>
      </c>
      <c r="D759" s="188">
        <v>0</v>
      </c>
      <c r="E759" s="188">
        <v>3</v>
      </c>
      <c r="F759" s="188">
        <v>0</v>
      </c>
      <c r="G759" s="188">
        <v>8416.8179427726755</v>
      </c>
      <c r="H759" s="188">
        <v>3985.8956477267952</v>
      </c>
      <c r="I759" s="188">
        <v>11484.864549344333</v>
      </c>
      <c r="J759" s="201">
        <v>0.92791920943223682</v>
      </c>
      <c r="K759" s="192">
        <v>0</v>
      </c>
      <c r="L759" s="188">
        <v>0</v>
      </c>
      <c r="M759" s="188">
        <v>3</v>
      </c>
      <c r="N759" s="188">
        <v>0</v>
      </c>
      <c r="O759" s="188">
        <v>8416.8179427726755</v>
      </c>
      <c r="P759" s="188">
        <v>3985.8956477267952</v>
      </c>
      <c r="Q759" s="188">
        <v>11484.864549344333</v>
      </c>
      <c r="R759" s="201">
        <v>0.92791920943223682</v>
      </c>
    </row>
    <row r="760" spans="2:18" x14ac:dyDescent="0.2">
      <c r="B760" s="195">
        <v>757</v>
      </c>
      <c r="C760" s="192">
        <v>0</v>
      </c>
      <c r="D760" s="188">
        <v>0</v>
      </c>
      <c r="E760" s="188">
        <v>0</v>
      </c>
      <c r="F760" s="188">
        <v>1</v>
      </c>
      <c r="G760" s="188">
        <v>4903.6872667636262</v>
      </c>
      <c r="H760" s="188">
        <v>3119.8154754792695</v>
      </c>
      <c r="I760" s="188">
        <v>6750.364841091352</v>
      </c>
      <c r="J760" s="201">
        <v>0.94576736405589101</v>
      </c>
      <c r="K760" s="192">
        <v>0</v>
      </c>
      <c r="L760" s="188">
        <v>0</v>
      </c>
      <c r="M760" s="188">
        <v>0</v>
      </c>
      <c r="N760" s="188">
        <v>1</v>
      </c>
      <c r="O760" s="188">
        <v>4903.6872667636262</v>
      </c>
      <c r="P760" s="188">
        <v>3119.8154754792695</v>
      </c>
      <c r="Q760" s="188">
        <v>6750.364841091352</v>
      </c>
      <c r="R760" s="201">
        <v>0.94576736405589101</v>
      </c>
    </row>
    <row r="761" spans="2:18" x14ac:dyDescent="0.2">
      <c r="B761" s="195">
        <v>758</v>
      </c>
      <c r="C761" s="192">
        <v>0</v>
      </c>
      <c r="D761" s="188">
        <v>0</v>
      </c>
      <c r="E761" s="188">
        <v>5</v>
      </c>
      <c r="F761" s="188">
        <v>2</v>
      </c>
      <c r="G761" s="188">
        <v>4282.5761294005733</v>
      </c>
      <c r="H761" s="188">
        <v>4503.8069927259967</v>
      </c>
      <c r="I761" s="188">
        <v>3956.8891670353864</v>
      </c>
      <c r="J761" s="201">
        <v>0.83709234726932724</v>
      </c>
      <c r="K761" s="192">
        <v>0</v>
      </c>
      <c r="L761" s="188">
        <v>0</v>
      </c>
      <c r="M761" s="188">
        <v>5</v>
      </c>
      <c r="N761" s="188">
        <v>2</v>
      </c>
      <c r="O761" s="188">
        <v>4282.5761294005733</v>
      </c>
      <c r="P761" s="188">
        <v>4503.8069927259967</v>
      </c>
      <c r="Q761" s="188">
        <v>3956.8891670353864</v>
      </c>
      <c r="R761" s="201">
        <v>0.83709234726932724</v>
      </c>
    </row>
    <row r="762" spans="2:18" x14ac:dyDescent="0.2">
      <c r="B762" s="195">
        <v>759</v>
      </c>
      <c r="C762" s="192">
        <v>0</v>
      </c>
      <c r="D762" s="188">
        <v>0</v>
      </c>
      <c r="E762" s="188">
        <v>3</v>
      </c>
      <c r="F762" s="188">
        <v>0</v>
      </c>
      <c r="G762" s="188">
        <v>5591.3571775186774</v>
      </c>
      <c r="H762" s="188">
        <v>2704.1229578982957</v>
      </c>
      <c r="I762" s="188">
        <v>8614.4280629026853</v>
      </c>
      <c r="J762" s="201">
        <v>0.84798814042578263</v>
      </c>
      <c r="K762" s="192">
        <v>0</v>
      </c>
      <c r="L762" s="188">
        <v>0</v>
      </c>
      <c r="M762" s="188">
        <v>3</v>
      </c>
      <c r="N762" s="188">
        <v>0</v>
      </c>
      <c r="O762" s="188">
        <v>5591.3571775186774</v>
      </c>
      <c r="P762" s="188">
        <v>2704.1229578982957</v>
      </c>
      <c r="Q762" s="188">
        <v>8614.4280629026853</v>
      </c>
      <c r="R762" s="201">
        <v>0.84798814042578263</v>
      </c>
    </row>
    <row r="763" spans="2:18" x14ac:dyDescent="0.2">
      <c r="B763" s="195">
        <v>760</v>
      </c>
      <c r="C763" s="192">
        <v>0</v>
      </c>
      <c r="D763" s="188">
        <v>0</v>
      </c>
      <c r="E763" s="188">
        <v>2</v>
      </c>
      <c r="F763" s="188">
        <v>0</v>
      </c>
      <c r="G763" s="188">
        <v>5348.9331974463857</v>
      </c>
      <c r="H763" s="188">
        <v>3240.6763530858652</v>
      </c>
      <c r="I763" s="188">
        <v>9214.6860490896743</v>
      </c>
      <c r="J763" s="201">
        <v>0.96543817562984457</v>
      </c>
      <c r="K763" s="192">
        <v>0</v>
      </c>
      <c r="L763" s="188">
        <v>0</v>
      </c>
      <c r="M763" s="188">
        <v>2</v>
      </c>
      <c r="N763" s="188">
        <v>0</v>
      </c>
      <c r="O763" s="188">
        <v>5348.9331974463857</v>
      </c>
      <c r="P763" s="188">
        <v>3240.6763530858652</v>
      </c>
      <c r="Q763" s="188">
        <v>9214.6860490896743</v>
      </c>
      <c r="R763" s="201">
        <v>0.96543817562984457</v>
      </c>
    </row>
    <row r="764" spans="2:18" x14ac:dyDescent="0.2">
      <c r="B764" s="195">
        <v>761</v>
      </c>
      <c r="C764" s="192">
        <v>0</v>
      </c>
      <c r="D764" s="188">
        <v>0</v>
      </c>
      <c r="E764" s="188">
        <v>1</v>
      </c>
      <c r="F764" s="188">
        <v>1</v>
      </c>
      <c r="G764" s="188">
        <v>7091.3562631243658</v>
      </c>
      <c r="H764" s="188">
        <v>3102.0248379145337</v>
      </c>
      <c r="I764" s="188">
        <v>6998.7928387668653</v>
      </c>
      <c r="J764" s="201">
        <v>0.89133278085170697</v>
      </c>
      <c r="K764" s="192">
        <v>0</v>
      </c>
      <c r="L764" s="188">
        <v>0</v>
      </c>
      <c r="M764" s="188">
        <v>1</v>
      </c>
      <c r="N764" s="188">
        <v>1</v>
      </c>
      <c r="O764" s="188">
        <v>7091.3562631243658</v>
      </c>
      <c r="P764" s="188">
        <v>3102.0248379145337</v>
      </c>
      <c r="Q764" s="188">
        <v>6998.7928387668653</v>
      </c>
      <c r="R764" s="201">
        <v>0.89133278085170697</v>
      </c>
    </row>
    <row r="765" spans="2:18" x14ac:dyDescent="0.2">
      <c r="B765" s="195">
        <v>762</v>
      </c>
      <c r="C765" s="192">
        <v>0</v>
      </c>
      <c r="D765" s="188">
        <v>0</v>
      </c>
      <c r="E765" s="188">
        <v>1</v>
      </c>
      <c r="F765" s="188">
        <v>1</v>
      </c>
      <c r="G765" s="188">
        <v>5153.2187920393653</v>
      </c>
      <c r="H765" s="188">
        <v>2067.6728358834448</v>
      </c>
      <c r="I765" s="188">
        <v>4729.5470832157116</v>
      </c>
      <c r="J765" s="201">
        <v>0.89246837597756634</v>
      </c>
      <c r="K765" s="192">
        <v>0</v>
      </c>
      <c r="L765" s="188">
        <v>0</v>
      </c>
      <c r="M765" s="188">
        <v>1</v>
      </c>
      <c r="N765" s="188">
        <v>1</v>
      </c>
      <c r="O765" s="188">
        <v>5153.2187920393653</v>
      </c>
      <c r="P765" s="188">
        <v>2067.6728358834448</v>
      </c>
      <c r="Q765" s="188">
        <v>4729.5470832157116</v>
      </c>
      <c r="R765" s="201">
        <v>0.89246837597756634</v>
      </c>
    </row>
    <row r="766" spans="2:18" x14ac:dyDescent="0.2">
      <c r="B766" s="195">
        <v>763</v>
      </c>
      <c r="C766" s="192">
        <v>0</v>
      </c>
      <c r="D766" s="188">
        <v>0</v>
      </c>
      <c r="E766" s="188">
        <v>1</v>
      </c>
      <c r="F766" s="188">
        <v>0</v>
      </c>
      <c r="G766" s="188">
        <v>2924.9897805843839</v>
      </c>
      <c r="H766" s="188">
        <v>2211.4074416102808</v>
      </c>
      <c r="I766" s="188">
        <v>2109.6565359218175</v>
      </c>
      <c r="J766" s="201">
        <v>0.88101794081398599</v>
      </c>
      <c r="K766" s="192">
        <v>0</v>
      </c>
      <c r="L766" s="188">
        <v>0</v>
      </c>
      <c r="M766" s="188">
        <v>1</v>
      </c>
      <c r="N766" s="188">
        <v>0</v>
      </c>
      <c r="O766" s="188">
        <v>2924.9897805843839</v>
      </c>
      <c r="P766" s="188">
        <v>2211.4074416102808</v>
      </c>
      <c r="Q766" s="188">
        <v>2109.6565359218175</v>
      </c>
      <c r="R766" s="201">
        <v>0.88101794081398599</v>
      </c>
    </row>
    <row r="767" spans="2:18" x14ac:dyDescent="0.2">
      <c r="B767" s="195">
        <v>764</v>
      </c>
      <c r="C767" s="192">
        <v>0</v>
      </c>
      <c r="D767" s="188">
        <v>0</v>
      </c>
      <c r="E767" s="188">
        <v>0</v>
      </c>
      <c r="F767" s="188">
        <v>0</v>
      </c>
      <c r="G767" s="188">
        <v>7985.1951272012693</v>
      </c>
      <c r="H767" s="188">
        <v>2573.5011916634494</v>
      </c>
      <c r="I767" s="188">
        <v>4273.2952266812208</v>
      </c>
      <c r="J767" s="201">
        <v>0.9085409781187056</v>
      </c>
      <c r="K767" s="192">
        <v>0</v>
      </c>
      <c r="L767" s="188">
        <v>0</v>
      </c>
      <c r="M767" s="188">
        <v>0</v>
      </c>
      <c r="N767" s="188">
        <v>0</v>
      </c>
      <c r="O767" s="188">
        <v>7985.1951272012693</v>
      </c>
      <c r="P767" s="188">
        <v>2573.5011916634494</v>
      </c>
      <c r="Q767" s="188">
        <v>4273.2952266812208</v>
      </c>
      <c r="R767" s="201">
        <v>0.9085409781187056</v>
      </c>
    </row>
    <row r="768" spans="2:18" x14ac:dyDescent="0.2">
      <c r="B768" s="195">
        <v>765</v>
      </c>
      <c r="C768" s="192">
        <v>0</v>
      </c>
      <c r="D768" s="188">
        <v>0</v>
      </c>
      <c r="E768" s="188">
        <v>3</v>
      </c>
      <c r="F768" s="188">
        <v>0</v>
      </c>
      <c r="G768" s="188">
        <v>4087.199449740287</v>
      </c>
      <c r="H768" s="188">
        <v>3935.1929319775586</v>
      </c>
      <c r="I768" s="188">
        <v>10404.657414674126</v>
      </c>
      <c r="J768" s="201">
        <v>0.9819547043976915</v>
      </c>
      <c r="K768" s="192">
        <v>0</v>
      </c>
      <c r="L768" s="188">
        <v>0</v>
      </c>
      <c r="M768" s="188">
        <v>3</v>
      </c>
      <c r="N768" s="188">
        <v>0</v>
      </c>
      <c r="O768" s="188">
        <v>4087.199449740287</v>
      </c>
      <c r="P768" s="188">
        <v>3935.1929319775586</v>
      </c>
      <c r="Q768" s="188">
        <v>10404.657414674126</v>
      </c>
      <c r="R768" s="201">
        <v>0.9819547043976915</v>
      </c>
    </row>
    <row r="769" spans="2:18" x14ac:dyDescent="0.2">
      <c r="B769" s="195">
        <v>766</v>
      </c>
      <c r="C769" s="192">
        <v>0</v>
      </c>
      <c r="D769" s="188">
        <v>0</v>
      </c>
      <c r="E769" s="188">
        <v>2</v>
      </c>
      <c r="F769" s="188">
        <v>0</v>
      </c>
      <c r="G769" s="188">
        <v>8179.8629143451926</v>
      </c>
      <c r="H769" s="188">
        <v>2314.742394572675</v>
      </c>
      <c r="I769" s="188">
        <v>10144.20949265488</v>
      </c>
      <c r="J769" s="201">
        <v>0.88473725659551339</v>
      </c>
      <c r="K769" s="192">
        <v>0</v>
      </c>
      <c r="L769" s="188">
        <v>0</v>
      </c>
      <c r="M769" s="188">
        <v>2</v>
      </c>
      <c r="N769" s="188">
        <v>0</v>
      </c>
      <c r="O769" s="188">
        <v>8179.8629143451926</v>
      </c>
      <c r="P769" s="188">
        <v>2314.742394572675</v>
      </c>
      <c r="Q769" s="188">
        <v>10144.20949265488</v>
      </c>
      <c r="R769" s="201">
        <v>0.88473725659551339</v>
      </c>
    </row>
    <row r="770" spans="2:18" x14ac:dyDescent="0.2">
      <c r="B770" s="195">
        <v>767</v>
      </c>
      <c r="C770" s="192">
        <v>0</v>
      </c>
      <c r="D770" s="188">
        <v>0</v>
      </c>
      <c r="E770" s="188">
        <v>1</v>
      </c>
      <c r="F770" s="188">
        <v>0</v>
      </c>
      <c r="G770" s="188">
        <v>5465.1035362185066</v>
      </c>
      <c r="H770" s="188">
        <v>7922.065258542445</v>
      </c>
      <c r="I770" s="188">
        <v>7242.2583783692062</v>
      </c>
      <c r="J770" s="201">
        <v>0.92516132162114328</v>
      </c>
      <c r="K770" s="192">
        <v>0</v>
      </c>
      <c r="L770" s="188">
        <v>0</v>
      </c>
      <c r="M770" s="188">
        <v>1</v>
      </c>
      <c r="N770" s="188">
        <v>0</v>
      </c>
      <c r="O770" s="188">
        <v>5465.1035362185066</v>
      </c>
      <c r="P770" s="188">
        <v>7922.065258542445</v>
      </c>
      <c r="Q770" s="188">
        <v>7242.2583783692062</v>
      </c>
      <c r="R770" s="201">
        <v>0.92516132162114328</v>
      </c>
    </row>
    <row r="771" spans="2:18" x14ac:dyDescent="0.2">
      <c r="B771" s="195">
        <v>768</v>
      </c>
      <c r="C771" s="192">
        <v>0</v>
      </c>
      <c r="D771" s="188">
        <v>0</v>
      </c>
      <c r="E771" s="188">
        <v>4</v>
      </c>
      <c r="F771" s="188">
        <v>1</v>
      </c>
      <c r="G771" s="188">
        <v>5968.6349970742267</v>
      </c>
      <c r="H771" s="188">
        <v>1483.3151442213252</v>
      </c>
      <c r="I771" s="188">
        <v>13675.660982681939</v>
      </c>
      <c r="J771" s="201">
        <v>0.98517774964579452</v>
      </c>
      <c r="K771" s="192">
        <v>0</v>
      </c>
      <c r="L771" s="188">
        <v>0</v>
      </c>
      <c r="M771" s="188">
        <v>4</v>
      </c>
      <c r="N771" s="188">
        <v>1</v>
      </c>
      <c r="O771" s="188">
        <v>5968.6349970742267</v>
      </c>
      <c r="P771" s="188">
        <v>1483.3151442213252</v>
      </c>
      <c r="Q771" s="188">
        <v>13675.660982681939</v>
      </c>
      <c r="R771" s="201">
        <v>0.98517774964579452</v>
      </c>
    </row>
    <row r="772" spans="2:18" x14ac:dyDescent="0.2">
      <c r="B772" s="195">
        <v>769</v>
      </c>
      <c r="C772" s="192">
        <v>0</v>
      </c>
      <c r="D772" s="188">
        <v>0</v>
      </c>
      <c r="E772" s="188">
        <v>1</v>
      </c>
      <c r="F772" s="188">
        <v>0</v>
      </c>
      <c r="G772" s="188">
        <v>6776.298775036782</v>
      </c>
      <c r="H772" s="188">
        <v>7858.4886171343369</v>
      </c>
      <c r="I772" s="188">
        <v>8101.9063118086588</v>
      </c>
      <c r="J772" s="201">
        <v>0.85620710030357883</v>
      </c>
      <c r="K772" s="192">
        <v>0</v>
      </c>
      <c r="L772" s="188">
        <v>0</v>
      </c>
      <c r="M772" s="188">
        <v>1</v>
      </c>
      <c r="N772" s="188">
        <v>0</v>
      </c>
      <c r="O772" s="188">
        <v>6776.298775036782</v>
      </c>
      <c r="P772" s="188">
        <v>7858.4886171343369</v>
      </c>
      <c r="Q772" s="188">
        <v>8101.9063118086588</v>
      </c>
      <c r="R772" s="201">
        <v>0.85620710030357883</v>
      </c>
    </row>
    <row r="773" spans="2:18" x14ac:dyDescent="0.2">
      <c r="B773" s="195">
        <v>770</v>
      </c>
      <c r="C773" s="192">
        <v>0</v>
      </c>
      <c r="D773" s="188">
        <v>0</v>
      </c>
      <c r="E773" s="188">
        <v>0</v>
      </c>
      <c r="F773" s="188">
        <v>1</v>
      </c>
      <c r="G773" s="188">
        <v>3045.3634237061051</v>
      </c>
      <c r="H773" s="188">
        <v>4221.4020519960359</v>
      </c>
      <c r="I773" s="188">
        <v>9394.3710774617066</v>
      </c>
      <c r="J773" s="201">
        <v>0.89191439957176555</v>
      </c>
      <c r="K773" s="192">
        <v>0</v>
      </c>
      <c r="L773" s="188">
        <v>0</v>
      </c>
      <c r="M773" s="188">
        <v>0</v>
      </c>
      <c r="N773" s="188">
        <v>1</v>
      </c>
      <c r="O773" s="188">
        <v>3045.3634237061051</v>
      </c>
      <c r="P773" s="188">
        <v>4221.4020519960359</v>
      </c>
      <c r="Q773" s="188">
        <v>9394.3710774617066</v>
      </c>
      <c r="R773" s="201">
        <v>0.89191439957176555</v>
      </c>
    </row>
    <row r="774" spans="2:18" x14ac:dyDescent="0.2">
      <c r="B774" s="195">
        <v>771</v>
      </c>
      <c r="C774" s="192">
        <v>0</v>
      </c>
      <c r="D774" s="188">
        <v>0</v>
      </c>
      <c r="E774" s="188">
        <v>1</v>
      </c>
      <c r="F774" s="188">
        <v>4</v>
      </c>
      <c r="G774" s="188">
        <v>3248.0913113052875</v>
      </c>
      <c r="H774" s="188">
        <v>2848.3405502006249</v>
      </c>
      <c r="I774" s="188">
        <v>5288.5223043478854</v>
      </c>
      <c r="J774" s="201">
        <v>0.93471444142814908</v>
      </c>
      <c r="K774" s="192">
        <v>0</v>
      </c>
      <c r="L774" s="188">
        <v>0</v>
      </c>
      <c r="M774" s="188">
        <v>1</v>
      </c>
      <c r="N774" s="188">
        <v>4</v>
      </c>
      <c r="O774" s="188">
        <v>3248.0913113052875</v>
      </c>
      <c r="P774" s="188">
        <v>2848.3405502006249</v>
      </c>
      <c r="Q774" s="188">
        <v>5288.5223043478854</v>
      </c>
      <c r="R774" s="201">
        <v>0.93471444142814908</v>
      </c>
    </row>
    <row r="775" spans="2:18" x14ac:dyDescent="0.2">
      <c r="B775" s="195">
        <v>772</v>
      </c>
      <c r="C775" s="192">
        <v>0</v>
      </c>
      <c r="D775" s="188">
        <v>0</v>
      </c>
      <c r="E775" s="188">
        <v>2</v>
      </c>
      <c r="F775" s="188">
        <v>0</v>
      </c>
      <c r="G775" s="188">
        <v>7523.7606176162717</v>
      </c>
      <c r="H775" s="188">
        <v>3322.8694384955952</v>
      </c>
      <c r="I775" s="188">
        <v>5168.0439131939429</v>
      </c>
      <c r="J775" s="201">
        <v>0.93503864358364241</v>
      </c>
      <c r="K775" s="192">
        <v>0</v>
      </c>
      <c r="L775" s="188">
        <v>0</v>
      </c>
      <c r="M775" s="188">
        <v>2</v>
      </c>
      <c r="N775" s="188">
        <v>0</v>
      </c>
      <c r="O775" s="188">
        <v>7523.7606176162717</v>
      </c>
      <c r="P775" s="188">
        <v>3322.8694384955952</v>
      </c>
      <c r="Q775" s="188">
        <v>5168.0439131939429</v>
      </c>
      <c r="R775" s="201">
        <v>0.93503864358364241</v>
      </c>
    </row>
    <row r="776" spans="2:18" x14ac:dyDescent="0.2">
      <c r="B776" s="195">
        <v>773</v>
      </c>
      <c r="C776" s="192">
        <v>0</v>
      </c>
      <c r="D776" s="188">
        <v>0</v>
      </c>
      <c r="E776" s="188">
        <v>0</v>
      </c>
      <c r="F776" s="188">
        <v>0</v>
      </c>
      <c r="G776" s="188">
        <v>4461.4813762823696</v>
      </c>
      <c r="H776" s="188">
        <v>4971.1284780314309</v>
      </c>
      <c r="I776" s="188">
        <v>5251.875883061387</v>
      </c>
      <c r="J776" s="201">
        <v>0.83389890248068599</v>
      </c>
      <c r="K776" s="192">
        <v>0</v>
      </c>
      <c r="L776" s="188">
        <v>0</v>
      </c>
      <c r="M776" s="188">
        <v>0</v>
      </c>
      <c r="N776" s="188">
        <v>0</v>
      </c>
      <c r="O776" s="188">
        <v>4461.4813762823696</v>
      </c>
      <c r="P776" s="188">
        <v>4971.1284780314309</v>
      </c>
      <c r="Q776" s="188">
        <v>5251.875883061387</v>
      </c>
      <c r="R776" s="201">
        <v>0.83389890248068599</v>
      </c>
    </row>
    <row r="777" spans="2:18" x14ac:dyDescent="0.2">
      <c r="B777" s="195">
        <v>774</v>
      </c>
      <c r="C777" s="192">
        <v>0</v>
      </c>
      <c r="D777" s="188">
        <v>0</v>
      </c>
      <c r="E777" s="188">
        <v>1</v>
      </c>
      <c r="F777" s="188">
        <v>1</v>
      </c>
      <c r="G777" s="188">
        <v>4266.7354144262517</v>
      </c>
      <c r="H777" s="188">
        <v>3090.3460185783242</v>
      </c>
      <c r="I777" s="188">
        <v>2436.210839002274</v>
      </c>
      <c r="J777" s="201">
        <v>0.85323172228965949</v>
      </c>
      <c r="K777" s="192">
        <v>0</v>
      </c>
      <c r="L777" s="188">
        <v>0</v>
      </c>
      <c r="M777" s="188">
        <v>1</v>
      </c>
      <c r="N777" s="188">
        <v>1</v>
      </c>
      <c r="O777" s="188">
        <v>4266.7354144262517</v>
      </c>
      <c r="P777" s="188">
        <v>3090.3460185783242</v>
      </c>
      <c r="Q777" s="188">
        <v>2436.210839002274</v>
      </c>
      <c r="R777" s="201">
        <v>0.85323172228965949</v>
      </c>
    </row>
    <row r="778" spans="2:18" x14ac:dyDescent="0.2">
      <c r="B778" s="195">
        <v>775</v>
      </c>
      <c r="C778" s="192">
        <v>0</v>
      </c>
      <c r="D778" s="188">
        <v>0</v>
      </c>
      <c r="E778" s="188">
        <v>1</v>
      </c>
      <c r="F778" s="188">
        <v>1</v>
      </c>
      <c r="G778" s="188">
        <v>3367.8985360235947</v>
      </c>
      <c r="H778" s="188">
        <v>6732.6378976118249</v>
      </c>
      <c r="I778" s="188">
        <v>6499.7791544108695</v>
      </c>
      <c r="J778" s="201">
        <v>0.9779184014794069</v>
      </c>
      <c r="K778" s="192">
        <v>0</v>
      </c>
      <c r="L778" s="188">
        <v>0</v>
      </c>
      <c r="M778" s="188">
        <v>1</v>
      </c>
      <c r="N778" s="188">
        <v>1</v>
      </c>
      <c r="O778" s="188">
        <v>3367.8985360235947</v>
      </c>
      <c r="P778" s="188">
        <v>6732.6378976118249</v>
      </c>
      <c r="Q778" s="188">
        <v>6499.7791544108695</v>
      </c>
      <c r="R778" s="201">
        <v>0.9779184014794069</v>
      </c>
    </row>
    <row r="779" spans="2:18" x14ac:dyDescent="0.2">
      <c r="B779" s="195">
        <v>776</v>
      </c>
      <c r="C779" s="192">
        <v>0</v>
      </c>
      <c r="D779" s="188">
        <v>0</v>
      </c>
      <c r="E779" s="188">
        <v>1</v>
      </c>
      <c r="F779" s="188">
        <v>0</v>
      </c>
      <c r="G779" s="188">
        <v>6112.6786740121715</v>
      </c>
      <c r="H779" s="188">
        <v>3073.6062081462183</v>
      </c>
      <c r="I779" s="188">
        <v>3496.7858338189735</v>
      </c>
      <c r="J779" s="201">
        <v>0.87530226027974889</v>
      </c>
      <c r="K779" s="192">
        <v>0</v>
      </c>
      <c r="L779" s="188">
        <v>0</v>
      </c>
      <c r="M779" s="188">
        <v>1</v>
      </c>
      <c r="N779" s="188">
        <v>0</v>
      </c>
      <c r="O779" s="188">
        <v>6112.6786740121715</v>
      </c>
      <c r="P779" s="188">
        <v>3073.6062081462183</v>
      </c>
      <c r="Q779" s="188">
        <v>3496.7858338189735</v>
      </c>
      <c r="R779" s="201">
        <v>0.87530226027974889</v>
      </c>
    </row>
    <row r="780" spans="2:18" x14ac:dyDescent="0.2">
      <c r="B780" s="195">
        <v>777</v>
      </c>
      <c r="C780" s="192">
        <v>0</v>
      </c>
      <c r="D780" s="188">
        <v>0</v>
      </c>
      <c r="E780" s="188">
        <v>1</v>
      </c>
      <c r="F780" s="188">
        <v>1</v>
      </c>
      <c r="G780" s="188">
        <v>4408.5117077397372</v>
      </c>
      <c r="H780" s="188">
        <v>2215.2208888878922</v>
      </c>
      <c r="I780" s="188">
        <v>1900.3743967840442</v>
      </c>
      <c r="J780" s="201">
        <v>0.89552053866910164</v>
      </c>
      <c r="K780" s="192">
        <v>0</v>
      </c>
      <c r="L780" s="188">
        <v>0</v>
      </c>
      <c r="M780" s="188">
        <v>1</v>
      </c>
      <c r="N780" s="188">
        <v>1</v>
      </c>
      <c r="O780" s="188">
        <v>4408.5117077397372</v>
      </c>
      <c r="P780" s="188">
        <v>2215.2208888878922</v>
      </c>
      <c r="Q780" s="188">
        <v>1900.3743967840442</v>
      </c>
      <c r="R780" s="201">
        <v>0.89552053866910164</v>
      </c>
    </row>
    <row r="781" spans="2:18" x14ac:dyDescent="0.2">
      <c r="B781" s="195">
        <v>778</v>
      </c>
      <c r="C781" s="192">
        <v>0</v>
      </c>
      <c r="D781" s="188">
        <v>0</v>
      </c>
      <c r="E781" s="188">
        <v>1</v>
      </c>
      <c r="F781" s="188">
        <v>1</v>
      </c>
      <c r="G781" s="188">
        <v>6457.5170788512878</v>
      </c>
      <c r="H781" s="188">
        <v>1901.7510889177124</v>
      </c>
      <c r="I781" s="188">
        <v>3039.31204961906</v>
      </c>
      <c r="J781" s="201">
        <v>0.93830497837396809</v>
      </c>
      <c r="K781" s="192">
        <v>0</v>
      </c>
      <c r="L781" s="188">
        <v>0</v>
      </c>
      <c r="M781" s="188">
        <v>1</v>
      </c>
      <c r="N781" s="188">
        <v>1</v>
      </c>
      <c r="O781" s="188">
        <v>6457.5170788512878</v>
      </c>
      <c r="P781" s="188">
        <v>1901.7510889177124</v>
      </c>
      <c r="Q781" s="188">
        <v>3039.31204961906</v>
      </c>
      <c r="R781" s="201">
        <v>0.93830497837396809</v>
      </c>
    </row>
    <row r="782" spans="2:18" x14ac:dyDescent="0.2">
      <c r="B782" s="195">
        <v>779</v>
      </c>
      <c r="C782" s="192">
        <v>0</v>
      </c>
      <c r="D782" s="188">
        <v>0</v>
      </c>
      <c r="E782" s="188">
        <v>2</v>
      </c>
      <c r="F782" s="188">
        <v>1</v>
      </c>
      <c r="G782" s="188">
        <v>6130.7909408190326</v>
      </c>
      <c r="H782" s="188">
        <v>2857.3742023425411</v>
      </c>
      <c r="I782" s="188">
        <v>5572.528185435518</v>
      </c>
      <c r="J782" s="201">
        <v>0.96770348497977465</v>
      </c>
      <c r="K782" s="192">
        <v>0</v>
      </c>
      <c r="L782" s="188">
        <v>0</v>
      </c>
      <c r="M782" s="188">
        <v>2</v>
      </c>
      <c r="N782" s="188">
        <v>1</v>
      </c>
      <c r="O782" s="188">
        <v>6130.7909408190326</v>
      </c>
      <c r="P782" s="188">
        <v>2857.3742023425411</v>
      </c>
      <c r="Q782" s="188">
        <v>5572.528185435518</v>
      </c>
      <c r="R782" s="201">
        <v>0.96770348497977465</v>
      </c>
    </row>
    <row r="783" spans="2:18" x14ac:dyDescent="0.2">
      <c r="B783" s="195">
        <v>780</v>
      </c>
      <c r="C783" s="192">
        <v>0</v>
      </c>
      <c r="D783" s="188">
        <v>0</v>
      </c>
      <c r="E783" s="188">
        <v>1</v>
      </c>
      <c r="F783" s="188">
        <v>1</v>
      </c>
      <c r="G783" s="188">
        <v>3597.0187521097432</v>
      </c>
      <c r="H783" s="188">
        <v>3814.6630528903943</v>
      </c>
      <c r="I783" s="188">
        <v>8810.9337967654319</v>
      </c>
      <c r="J783" s="201">
        <v>0.95870707074968675</v>
      </c>
      <c r="K783" s="192">
        <v>0</v>
      </c>
      <c r="L783" s="188">
        <v>0</v>
      </c>
      <c r="M783" s="188">
        <v>1</v>
      </c>
      <c r="N783" s="188">
        <v>1</v>
      </c>
      <c r="O783" s="188">
        <v>3597.0187521097432</v>
      </c>
      <c r="P783" s="188">
        <v>3814.6630528903943</v>
      </c>
      <c r="Q783" s="188">
        <v>8810.9337967654319</v>
      </c>
      <c r="R783" s="201">
        <v>0.95870707074968675</v>
      </c>
    </row>
    <row r="784" spans="2:18" x14ac:dyDescent="0.2">
      <c r="B784" s="195">
        <v>781</v>
      </c>
      <c r="C784" s="192">
        <v>0</v>
      </c>
      <c r="D784" s="188">
        <v>0</v>
      </c>
      <c r="E784" s="188">
        <v>1</v>
      </c>
      <c r="F784" s="188">
        <v>0</v>
      </c>
      <c r="G784" s="188">
        <v>4154.3228380221772</v>
      </c>
      <c r="H784" s="188">
        <v>4868.3828470088001</v>
      </c>
      <c r="I784" s="188">
        <v>15356.735697980752</v>
      </c>
      <c r="J784" s="201">
        <v>0.91888561292602</v>
      </c>
      <c r="K784" s="192">
        <v>0</v>
      </c>
      <c r="L784" s="188">
        <v>0</v>
      </c>
      <c r="M784" s="188">
        <v>1</v>
      </c>
      <c r="N784" s="188">
        <v>0</v>
      </c>
      <c r="O784" s="188">
        <v>4154.3228380221772</v>
      </c>
      <c r="P784" s="188">
        <v>4868.3828470088001</v>
      </c>
      <c r="Q784" s="188">
        <v>15356.735697980752</v>
      </c>
      <c r="R784" s="201">
        <v>0.91888561292602</v>
      </c>
    </row>
    <row r="785" spans="2:18" x14ac:dyDescent="0.2">
      <c r="B785" s="195">
        <v>782</v>
      </c>
      <c r="C785" s="192">
        <v>0</v>
      </c>
      <c r="D785" s="188">
        <v>0</v>
      </c>
      <c r="E785" s="188">
        <v>0</v>
      </c>
      <c r="F785" s="188">
        <v>1</v>
      </c>
      <c r="G785" s="188">
        <v>4519.423879625846</v>
      </c>
      <c r="H785" s="188">
        <v>5660.7545548020116</v>
      </c>
      <c r="I785" s="188">
        <v>12761.712836687289</v>
      </c>
      <c r="J785" s="201">
        <v>0.85054014634895925</v>
      </c>
      <c r="K785" s="192">
        <v>0</v>
      </c>
      <c r="L785" s="188">
        <v>0</v>
      </c>
      <c r="M785" s="188">
        <v>0</v>
      </c>
      <c r="N785" s="188">
        <v>1</v>
      </c>
      <c r="O785" s="188">
        <v>4519.423879625846</v>
      </c>
      <c r="P785" s="188">
        <v>5660.7545548020116</v>
      </c>
      <c r="Q785" s="188">
        <v>12761.712836687289</v>
      </c>
      <c r="R785" s="201">
        <v>0.85054014634895925</v>
      </c>
    </row>
    <row r="786" spans="2:18" x14ac:dyDescent="0.2">
      <c r="B786" s="195">
        <v>783</v>
      </c>
      <c r="C786" s="192">
        <v>0</v>
      </c>
      <c r="D786" s="188">
        <v>0</v>
      </c>
      <c r="E786" s="188">
        <v>1</v>
      </c>
      <c r="F786" s="188">
        <v>1</v>
      </c>
      <c r="G786" s="188">
        <v>5081.1940013419025</v>
      </c>
      <c r="H786" s="188">
        <v>3848.5291474273713</v>
      </c>
      <c r="I786" s="188">
        <v>2252.9738687356567</v>
      </c>
      <c r="J786" s="201">
        <v>0.83519203393807828</v>
      </c>
      <c r="K786" s="192">
        <v>0</v>
      </c>
      <c r="L786" s="188">
        <v>0</v>
      </c>
      <c r="M786" s="188">
        <v>1</v>
      </c>
      <c r="N786" s="188">
        <v>1</v>
      </c>
      <c r="O786" s="188">
        <v>5081.1940013419025</v>
      </c>
      <c r="P786" s="188">
        <v>3848.5291474273713</v>
      </c>
      <c r="Q786" s="188">
        <v>2252.9738687356567</v>
      </c>
      <c r="R786" s="201">
        <v>0.83519203393807828</v>
      </c>
    </row>
    <row r="787" spans="2:18" x14ac:dyDescent="0.2">
      <c r="B787" s="195">
        <v>784</v>
      </c>
      <c r="C787" s="192">
        <v>0</v>
      </c>
      <c r="D787" s="188">
        <v>0</v>
      </c>
      <c r="E787" s="188">
        <v>0</v>
      </c>
      <c r="F787" s="188">
        <v>1</v>
      </c>
      <c r="G787" s="188">
        <v>3118.6272546292225</v>
      </c>
      <c r="H787" s="188">
        <v>5934.3213608615379</v>
      </c>
      <c r="I787" s="188">
        <v>6825.6065235972092</v>
      </c>
      <c r="J787" s="201">
        <v>0.88437112764008941</v>
      </c>
      <c r="K787" s="192">
        <v>0</v>
      </c>
      <c r="L787" s="188">
        <v>0</v>
      </c>
      <c r="M787" s="188">
        <v>0</v>
      </c>
      <c r="N787" s="188">
        <v>1</v>
      </c>
      <c r="O787" s="188">
        <v>3118.6272546292225</v>
      </c>
      <c r="P787" s="188">
        <v>5934.3213608615379</v>
      </c>
      <c r="Q787" s="188">
        <v>6825.6065235972092</v>
      </c>
      <c r="R787" s="201">
        <v>0.88437112764008941</v>
      </c>
    </row>
    <row r="788" spans="2:18" x14ac:dyDescent="0.2">
      <c r="B788" s="195">
        <v>785</v>
      </c>
      <c r="C788" s="192">
        <v>0</v>
      </c>
      <c r="D788" s="188">
        <v>0</v>
      </c>
      <c r="E788" s="188">
        <v>5</v>
      </c>
      <c r="F788" s="188">
        <v>3</v>
      </c>
      <c r="G788" s="188">
        <v>4767.0942129689793</v>
      </c>
      <c r="H788" s="188">
        <v>4906.7266192957741</v>
      </c>
      <c r="I788" s="188">
        <v>3997.0574356411403</v>
      </c>
      <c r="J788" s="201">
        <v>0.84513220482014662</v>
      </c>
      <c r="K788" s="192">
        <v>0</v>
      </c>
      <c r="L788" s="188">
        <v>0</v>
      </c>
      <c r="M788" s="188">
        <v>5</v>
      </c>
      <c r="N788" s="188">
        <v>3</v>
      </c>
      <c r="O788" s="188">
        <v>4767.0942129689793</v>
      </c>
      <c r="P788" s="188">
        <v>4906.7266192957741</v>
      </c>
      <c r="Q788" s="188">
        <v>3997.0574356411403</v>
      </c>
      <c r="R788" s="201">
        <v>0.84513220482014662</v>
      </c>
    </row>
    <row r="789" spans="2:18" x14ac:dyDescent="0.2">
      <c r="B789" s="195">
        <v>786</v>
      </c>
      <c r="C789" s="192">
        <v>0</v>
      </c>
      <c r="D789" s="188">
        <v>0</v>
      </c>
      <c r="E789" s="188">
        <v>2</v>
      </c>
      <c r="F789" s="188">
        <v>1</v>
      </c>
      <c r="G789" s="188">
        <v>5171.8233892215376</v>
      </c>
      <c r="H789" s="188">
        <v>3674.5585534606485</v>
      </c>
      <c r="I789" s="188">
        <v>11318.492698066269</v>
      </c>
      <c r="J789" s="201">
        <v>0.96812164001337164</v>
      </c>
      <c r="K789" s="192">
        <v>0</v>
      </c>
      <c r="L789" s="188">
        <v>0</v>
      </c>
      <c r="M789" s="188">
        <v>2</v>
      </c>
      <c r="N789" s="188">
        <v>1</v>
      </c>
      <c r="O789" s="188">
        <v>5171.8233892215376</v>
      </c>
      <c r="P789" s="188">
        <v>3674.5585534606485</v>
      </c>
      <c r="Q789" s="188">
        <v>11318.492698066269</v>
      </c>
      <c r="R789" s="201">
        <v>0.96812164001337164</v>
      </c>
    </row>
    <row r="790" spans="2:18" x14ac:dyDescent="0.2">
      <c r="B790" s="195">
        <v>787</v>
      </c>
      <c r="C790" s="192">
        <v>0</v>
      </c>
      <c r="D790" s="188">
        <v>0</v>
      </c>
      <c r="E790" s="188">
        <v>1</v>
      </c>
      <c r="F790" s="188">
        <v>1</v>
      </c>
      <c r="G790" s="188">
        <v>4868.9010829048038</v>
      </c>
      <c r="H790" s="188">
        <v>5121.2958930092946</v>
      </c>
      <c r="I790" s="188">
        <v>4019.2783497937062</v>
      </c>
      <c r="J790" s="201">
        <v>0.9775217076132614</v>
      </c>
      <c r="K790" s="192">
        <v>0</v>
      </c>
      <c r="L790" s="188">
        <v>0</v>
      </c>
      <c r="M790" s="188">
        <v>1</v>
      </c>
      <c r="N790" s="188">
        <v>1</v>
      </c>
      <c r="O790" s="188">
        <v>4868.9010829048038</v>
      </c>
      <c r="P790" s="188">
        <v>5121.2958930092946</v>
      </c>
      <c r="Q790" s="188">
        <v>4019.2783497937062</v>
      </c>
      <c r="R790" s="201">
        <v>0.9775217076132614</v>
      </c>
    </row>
    <row r="791" spans="2:18" x14ac:dyDescent="0.2">
      <c r="B791" s="195">
        <v>788</v>
      </c>
      <c r="C791" s="192">
        <v>0</v>
      </c>
      <c r="D791" s="188">
        <v>0</v>
      </c>
      <c r="E791" s="188">
        <v>2</v>
      </c>
      <c r="F791" s="188">
        <v>1</v>
      </c>
      <c r="G791" s="188">
        <v>8533.2484972764432</v>
      </c>
      <c r="H791" s="188">
        <v>768.21011427322651</v>
      </c>
      <c r="I791" s="188">
        <v>5831.574946563308</v>
      </c>
      <c r="J791" s="201">
        <v>0.74960491775533822</v>
      </c>
      <c r="K791" s="192">
        <v>0</v>
      </c>
      <c r="L791" s="188">
        <v>0</v>
      </c>
      <c r="M791" s="188">
        <v>2</v>
      </c>
      <c r="N791" s="188">
        <v>1</v>
      </c>
      <c r="O791" s="188">
        <v>8533.2484972764432</v>
      </c>
      <c r="P791" s="188">
        <v>768.21011427322651</v>
      </c>
      <c r="Q791" s="188">
        <v>5831.574946563308</v>
      </c>
      <c r="R791" s="201">
        <v>0.74960491775533822</v>
      </c>
    </row>
    <row r="792" spans="2:18" x14ac:dyDescent="0.2">
      <c r="B792" s="195">
        <v>789</v>
      </c>
      <c r="C792" s="192">
        <v>0</v>
      </c>
      <c r="D792" s="188">
        <v>0</v>
      </c>
      <c r="E792" s="188">
        <v>0</v>
      </c>
      <c r="F792" s="188">
        <v>1</v>
      </c>
      <c r="G792" s="188">
        <v>6250.7141429087897</v>
      </c>
      <c r="H792" s="188">
        <v>2769.8052363975894</v>
      </c>
      <c r="I792" s="188">
        <v>8398.3662088349647</v>
      </c>
      <c r="J792" s="201">
        <v>0.92550115920716436</v>
      </c>
      <c r="K792" s="192">
        <v>0</v>
      </c>
      <c r="L792" s="188">
        <v>0</v>
      </c>
      <c r="M792" s="188">
        <v>0</v>
      </c>
      <c r="N792" s="188">
        <v>1</v>
      </c>
      <c r="O792" s="188">
        <v>6250.7141429087897</v>
      </c>
      <c r="P792" s="188">
        <v>2769.8052363975894</v>
      </c>
      <c r="Q792" s="188">
        <v>8398.3662088349647</v>
      </c>
      <c r="R792" s="201">
        <v>0.92550115920716436</v>
      </c>
    </row>
    <row r="793" spans="2:18" x14ac:dyDescent="0.2">
      <c r="B793" s="195">
        <v>790</v>
      </c>
      <c r="C793" s="192">
        <v>0</v>
      </c>
      <c r="D793" s="188">
        <v>0</v>
      </c>
      <c r="E793" s="188">
        <v>2</v>
      </c>
      <c r="F793" s="188">
        <v>1</v>
      </c>
      <c r="G793" s="188">
        <v>6469.4572651482058</v>
      </c>
      <c r="H793" s="188">
        <v>1281.3598133295332</v>
      </c>
      <c r="I793" s="188">
        <v>4548.0556284146842</v>
      </c>
      <c r="J793" s="201">
        <v>0.91717319404293896</v>
      </c>
      <c r="K793" s="192">
        <v>0</v>
      </c>
      <c r="L793" s="188">
        <v>0</v>
      </c>
      <c r="M793" s="188">
        <v>2</v>
      </c>
      <c r="N793" s="188">
        <v>1</v>
      </c>
      <c r="O793" s="188">
        <v>6469.4572651482058</v>
      </c>
      <c r="P793" s="188">
        <v>1281.3598133295332</v>
      </c>
      <c r="Q793" s="188">
        <v>4548.0556284146842</v>
      </c>
      <c r="R793" s="201">
        <v>0.91717319404293896</v>
      </c>
    </row>
    <row r="794" spans="2:18" x14ac:dyDescent="0.2">
      <c r="B794" s="195">
        <v>791</v>
      </c>
      <c r="C794" s="192">
        <v>0</v>
      </c>
      <c r="D794" s="188">
        <v>0</v>
      </c>
      <c r="E794" s="188">
        <v>3</v>
      </c>
      <c r="F794" s="188">
        <v>0</v>
      </c>
      <c r="G794" s="188">
        <v>4948.8199334707206</v>
      </c>
      <c r="H794" s="188">
        <v>2820.0080042396025</v>
      </c>
      <c r="I794" s="188">
        <v>11099.396043266886</v>
      </c>
      <c r="J794" s="201">
        <v>0.83577631089686544</v>
      </c>
      <c r="K794" s="192">
        <v>0</v>
      </c>
      <c r="L794" s="188">
        <v>0</v>
      </c>
      <c r="M794" s="188">
        <v>3</v>
      </c>
      <c r="N794" s="188">
        <v>0</v>
      </c>
      <c r="O794" s="188">
        <v>4948.8199334707206</v>
      </c>
      <c r="P794" s="188">
        <v>2820.0080042396025</v>
      </c>
      <c r="Q794" s="188">
        <v>11099.396043266886</v>
      </c>
      <c r="R794" s="201">
        <v>0.83577631089686544</v>
      </c>
    </row>
    <row r="795" spans="2:18" x14ac:dyDescent="0.2">
      <c r="B795" s="195">
        <v>792</v>
      </c>
      <c r="C795" s="192">
        <v>0</v>
      </c>
      <c r="D795" s="188">
        <v>0</v>
      </c>
      <c r="E795" s="188">
        <v>1</v>
      </c>
      <c r="F795" s="188">
        <v>1</v>
      </c>
      <c r="G795" s="188">
        <v>3276.2098317925074</v>
      </c>
      <c r="H795" s="188">
        <v>5089.4815534596537</v>
      </c>
      <c r="I795" s="188">
        <v>12075.776841839614</v>
      </c>
      <c r="J795" s="201">
        <v>0.80172326008934258</v>
      </c>
      <c r="K795" s="192">
        <v>0</v>
      </c>
      <c r="L795" s="188">
        <v>0</v>
      </c>
      <c r="M795" s="188">
        <v>1</v>
      </c>
      <c r="N795" s="188">
        <v>1</v>
      </c>
      <c r="O795" s="188">
        <v>3276.2098317925074</v>
      </c>
      <c r="P795" s="188">
        <v>5089.4815534596537</v>
      </c>
      <c r="Q795" s="188">
        <v>12075.776841839614</v>
      </c>
      <c r="R795" s="201">
        <v>0.80172326008934258</v>
      </c>
    </row>
    <row r="796" spans="2:18" x14ac:dyDescent="0.2">
      <c r="B796" s="195">
        <v>793</v>
      </c>
      <c r="C796" s="192">
        <v>0</v>
      </c>
      <c r="D796" s="188">
        <v>0</v>
      </c>
      <c r="E796" s="188">
        <v>3</v>
      </c>
      <c r="F796" s="188">
        <v>1</v>
      </c>
      <c r="G796" s="188">
        <v>5673.7330464261686</v>
      </c>
      <c r="H796" s="188">
        <v>2568.3237919827307</v>
      </c>
      <c r="I796" s="188">
        <v>3708.2178250673674</v>
      </c>
      <c r="J796" s="201">
        <v>0.82723381755422376</v>
      </c>
      <c r="K796" s="192">
        <v>0</v>
      </c>
      <c r="L796" s="188">
        <v>0</v>
      </c>
      <c r="M796" s="188">
        <v>3</v>
      </c>
      <c r="N796" s="188">
        <v>1</v>
      </c>
      <c r="O796" s="188">
        <v>5673.7330464261686</v>
      </c>
      <c r="P796" s="188">
        <v>2568.3237919827307</v>
      </c>
      <c r="Q796" s="188">
        <v>3708.2178250673674</v>
      </c>
      <c r="R796" s="201">
        <v>0.82723381755422376</v>
      </c>
    </row>
    <row r="797" spans="2:18" x14ac:dyDescent="0.2">
      <c r="B797" s="195">
        <v>794</v>
      </c>
      <c r="C797" s="192">
        <v>0</v>
      </c>
      <c r="D797" s="188">
        <v>0</v>
      </c>
      <c r="E797" s="188">
        <v>3</v>
      </c>
      <c r="F797" s="188">
        <v>0</v>
      </c>
      <c r="G797" s="188">
        <v>4780.5117843672406</v>
      </c>
      <c r="H797" s="188">
        <v>5830.224453164903</v>
      </c>
      <c r="I797" s="188">
        <v>6405.8283591004365</v>
      </c>
      <c r="J797" s="201">
        <v>0.80634855114925863</v>
      </c>
      <c r="K797" s="192">
        <v>0</v>
      </c>
      <c r="L797" s="188">
        <v>0</v>
      </c>
      <c r="M797" s="188">
        <v>3</v>
      </c>
      <c r="N797" s="188">
        <v>0</v>
      </c>
      <c r="O797" s="188">
        <v>4780.5117843672406</v>
      </c>
      <c r="P797" s="188">
        <v>5830.224453164903</v>
      </c>
      <c r="Q797" s="188">
        <v>6405.8283591004365</v>
      </c>
      <c r="R797" s="201">
        <v>0.80634855114925863</v>
      </c>
    </row>
    <row r="798" spans="2:18" x14ac:dyDescent="0.2">
      <c r="B798" s="195">
        <v>795</v>
      </c>
      <c r="C798" s="192">
        <v>0</v>
      </c>
      <c r="D798" s="188">
        <v>0</v>
      </c>
      <c r="E798" s="188">
        <v>1</v>
      </c>
      <c r="F798" s="188">
        <v>2</v>
      </c>
      <c r="G798" s="188">
        <v>5250.0679804071005</v>
      </c>
      <c r="H798" s="188">
        <v>6102.0040584955677</v>
      </c>
      <c r="I798" s="188">
        <v>8156.4271892352353</v>
      </c>
      <c r="J798" s="201">
        <v>0.96897355284813358</v>
      </c>
      <c r="K798" s="192">
        <v>0</v>
      </c>
      <c r="L798" s="188">
        <v>0</v>
      </c>
      <c r="M798" s="188">
        <v>1</v>
      </c>
      <c r="N798" s="188">
        <v>2</v>
      </c>
      <c r="O798" s="188">
        <v>5250.0679804071005</v>
      </c>
      <c r="P798" s="188">
        <v>6102.0040584955677</v>
      </c>
      <c r="Q798" s="188">
        <v>8156.4271892352353</v>
      </c>
      <c r="R798" s="201">
        <v>0.96897355284813358</v>
      </c>
    </row>
    <row r="799" spans="2:18" x14ac:dyDescent="0.2">
      <c r="B799" s="195">
        <v>796</v>
      </c>
      <c r="C799" s="192">
        <v>0</v>
      </c>
      <c r="D799" s="188">
        <v>0</v>
      </c>
      <c r="E799" s="188">
        <v>2</v>
      </c>
      <c r="F799" s="188">
        <v>1</v>
      </c>
      <c r="G799" s="188">
        <v>4508.9468472995304</v>
      </c>
      <c r="H799" s="188">
        <v>1939.5930017669955</v>
      </c>
      <c r="I799" s="188">
        <v>2688.4654921292513</v>
      </c>
      <c r="J799" s="201">
        <v>0.91154694297197758</v>
      </c>
      <c r="K799" s="192">
        <v>0</v>
      </c>
      <c r="L799" s="188">
        <v>0</v>
      </c>
      <c r="M799" s="188">
        <v>2</v>
      </c>
      <c r="N799" s="188">
        <v>1</v>
      </c>
      <c r="O799" s="188">
        <v>4508.9468472995304</v>
      </c>
      <c r="P799" s="188">
        <v>1939.5930017669955</v>
      </c>
      <c r="Q799" s="188">
        <v>2688.4654921292513</v>
      </c>
      <c r="R799" s="201">
        <v>0.91154694297197758</v>
      </c>
    </row>
    <row r="800" spans="2:18" x14ac:dyDescent="0.2">
      <c r="B800" s="195">
        <v>797</v>
      </c>
      <c r="C800" s="192">
        <v>0</v>
      </c>
      <c r="D800" s="188">
        <v>0</v>
      </c>
      <c r="E800" s="188">
        <v>3</v>
      </c>
      <c r="F800" s="188">
        <v>0</v>
      </c>
      <c r="G800" s="188">
        <v>6824.5795043922508</v>
      </c>
      <c r="H800" s="188">
        <v>3563.0508958589103</v>
      </c>
      <c r="I800" s="188">
        <v>7141.2678797286817</v>
      </c>
      <c r="J800" s="201">
        <v>0.96459338561160823</v>
      </c>
      <c r="K800" s="192">
        <v>0</v>
      </c>
      <c r="L800" s="188">
        <v>0</v>
      </c>
      <c r="M800" s="188">
        <v>3</v>
      </c>
      <c r="N800" s="188">
        <v>0</v>
      </c>
      <c r="O800" s="188">
        <v>6824.5795043922508</v>
      </c>
      <c r="P800" s="188">
        <v>3563.0508958589103</v>
      </c>
      <c r="Q800" s="188">
        <v>7141.2678797286817</v>
      </c>
      <c r="R800" s="201">
        <v>0.96459338561160823</v>
      </c>
    </row>
    <row r="801" spans="2:18" x14ac:dyDescent="0.2">
      <c r="B801" s="195">
        <v>798</v>
      </c>
      <c r="C801" s="192">
        <v>0</v>
      </c>
      <c r="D801" s="188">
        <v>0</v>
      </c>
      <c r="E801" s="188">
        <v>1</v>
      </c>
      <c r="F801" s="188">
        <v>0</v>
      </c>
      <c r="G801" s="188">
        <v>3803.850443076366</v>
      </c>
      <c r="H801" s="188">
        <v>1318.5526735524622</v>
      </c>
      <c r="I801" s="188">
        <v>2832.1772473388191</v>
      </c>
      <c r="J801" s="201">
        <v>0.9522541803882103</v>
      </c>
      <c r="K801" s="192">
        <v>0</v>
      </c>
      <c r="L801" s="188">
        <v>0</v>
      </c>
      <c r="M801" s="188">
        <v>1</v>
      </c>
      <c r="N801" s="188">
        <v>0</v>
      </c>
      <c r="O801" s="188">
        <v>3803.850443076366</v>
      </c>
      <c r="P801" s="188">
        <v>1318.5526735524622</v>
      </c>
      <c r="Q801" s="188">
        <v>2832.1772473388191</v>
      </c>
      <c r="R801" s="201">
        <v>0.9522541803882103</v>
      </c>
    </row>
    <row r="802" spans="2:18" x14ac:dyDescent="0.2">
      <c r="B802" s="195">
        <v>799</v>
      </c>
      <c r="C802" s="192">
        <v>0</v>
      </c>
      <c r="D802" s="188">
        <v>0</v>
      </c>
      <c r="E802" s="188">
        <v>0</v>
      </c>
      <c r="F802" s="188">
        <v>2</v>
      </c>
      <c r="G802" s="188">
        <v>5664.5913464989371</v>
      </c>
      <c r="H802" s="188">
        <v>2944.6334755009011</v>
      </c>
      <c r="I802" s="188">
        <v>7516.1512611397175</v>
      </c>
      <c r="J802" s="201">
        <v>0.83614552888378313</v>
      </c>
      <c r="K802" s="192">
        <v>0</v>
      </c>
      <c r="L802" s="188">
        <v>0</v>
      </c>
      <c r="M802" s="188">
        <v>0</v>
      </c>
      <c r="N802" s="188">
        <v>2</v>
      </c>
      <c r="O802" s="188">
        <v>5664.5913464989371</v>
      </c>
      <c r="P802" s="188">
        <v>2944.6334755009011</v>
      </c>
      <c r="Q802" s="188">
        <v>7516.1512611397175</v>
      </c>
      <c r="R802" s="201">
        <v>0.83614552888378313</v>
      </c>
    </row>
    <row r="803" spans="2:18" x14ac:dyDescent="0.2">
      <c r="B803" s="195">
        <v>800</v>
      </c>
      <c r="C803" s="192">
        <v>0</v>
      </c>
      <c r="D803" s="188">
        <v>0</v>
      </c>
      <c r="E803" s="188">
        <v>4</v>
      </c>
      <c r="F803" s="188">
        <v>2</v>
      </c>
      <c r="G803" s="188">
        <v>5002.0866849666936</v>
      </c>
      <c r="H803" s="188">
        <v>2556.0967285036495</v>
      </c>
      <c r="I803" s="188">
        <v>10832.438169761264</v>
      </c>
      <c r="J803" s="201">
        <v>0.87222257482572141</v>
      </c>
      <c r="K803" s="192">
        <v>0</v>
      </c>
      <c r="L803" s="188">
        <v>0</v>
      </c>
      <c r="M803" s="188">
        <v>4</v>
      </c>
      <c r="N803" s="188">
        <v>2</v>
      </c>
      <c r="O803" s="188">
        <v>5002.0866849666936</v>
      </c>
      <c r="P803" s="188">
        <v>2556.0967285036495</v>
      </c>
      <c r="Q803" s="188">
        <v>10832.438169761264</v>
      </c>
      <c r="R803" s="201">
        <v>0.87222257482572141</v>
      </c>
    </row>
    <row r="804" spans="2:18" x14ac:dyDescent="0.2">
      <c r="B804" s="195">
        <v>801</v>
      </c>
      <c r="C804" s="192">
        <v>0</v>
      </c>
      <c r="D804" s="188">
        <v>0</v>
      </c>
      <c r="E804" s="188">
        <v>1</v>
      </c>
      <c r="F804" s="188">
        <v>2</v>
      </c>
      <c r="G804" s="188">
        <v>5948.3301225425894</v>
      </c>
      <c r="H804" s="188">
        <v>1189.5375785296642</v>
      </c>
      <c r="I804" s="188">
        <v>6348.4325261958829</v>
      </c>
      <c r="J804" s="201">
        <v>0.82892139279495625</v>
      </c>
      <c r="K804" s="192">
        <v>0</v>
      </c>
      <c r="L804" s="188">
        <v>0</v>
      </c>
      <c r="M804" s="188">
        <v>1</v>
      </c>
      <c r="N804" s="188">
        <v>2</v>
      </c>
      <c r="O804" s="188">
        <v>5948.3301225425894</v>
      </c>
      <c r="P804" s="188">
        <v>1189.5375785296642</v>
      </c>
      <c r="Q804" s="188">
        <v>6348.4325261958829</v>
      </c>
      <c r="R804" s="201">
        <v>0.82892139279495625</v>
      </c>
    </row>
    <row r="805" spans="2:18" x14ac:dyDescent="0.2">
      <c r="B805" s="195">
        <v>802</v>
      </c>
      <c r="C805" s="192">
        <v>0</v>
      </c>
      <c r="D805" s="188">
        <v>0</v>
      </c>
      <c r="E805" s="188">
        <v>1</v>
      </c>
      <c r="F805" s="188">
        <v>1</v>
      </c>
      <c r="G805" s="188">
        <v>6218.8482819387436</v>
      </c>
      <c r="H805" s="188">
        <v>1346.7741594026304</v>
      </c>
      <c r="I805" s="188">
        <v>4329.2412979104129</v>
      </c>
      <c r="J805" s="201">
        <v>0.93535420404758196</v>
      </c>
      <c r="K805" s="192">
        <v>0</v>
      </c>
      <c r="L805" s="188">
        <v>0</v>
      </c>
      <c r="M805" s="188">
        <v>1</v>
      </c>
      <c r="N805" s="188">
        <v>1</v>
      </c>
      <c r="O805" s="188">
        <v>6218.8482819387436</v>
      </c>
      <c r="P805" s="188">
        <v>1346.7741594026304</v>
      </c>
      <c r="Q805" s="188">
        <v>4329.2412979104129</v>
      </c>
      <c r="R805" s="201">
        <v>0.93535420404758196</v>
      </c>
    </row>
    <row r="806" spans="2:18" x14ac:dyDescent="0.2">
      <c r="B806" s="195">
        <v>803</v>
      </c>
      <c r="C806" s="192">
        <v>0</v>
      </c>
      <c r="D806" s="188">
        <v>0</v>
      </c>
      <c r="E806" s="188">
        <v>2</v>
      </c>
      <c r="F806" s="188">
        <v>1</v>
      </c>
      <c r="G806" s="188">
        <v>6517.6261835278856</v>
      </c>
      <c r="H806" s="188">
        <v>2662.2661423318164</v>
      </c>
      <c r="I806" s="188">
        <v>7262.0027166820437</v>
      </c>
      <c r="J806" s="201">
        <v>0.94082426465196289</v>
      </c>
      <c r="K806" s="192">
        <v>0</v>
      </c>
      <c r="L806" s="188">
        <v>0</v>
      </c>
      <c r="M806" s="188">
        <v>2</v>
      </c>
      <c r="N806" s="188">
        <v>1</v>
      </c>
      <c r="O806" s="188">
        <v>6517.6261835278856</v>
      </c>
      <c r="P806" s="188">
        <v>2662.2661423318164</v>
      </c>
      <c r="Q806" s="188">
        <v>7262.0027166820437</v>
      </c>
      <c r="R806" s="201">
        <v>0.94082426465196289</v>
      </c>
    </row>
    <row r="807" spans="2:18" x14ac:dyDescent="0.2">
      <c r="B807" s="195">
        <v>804</v>
      </c>
      <c r="C807" s="192">
        <v>0</v>
      </c>
      <c r="D807" s="188">
        <v>0</v>
      </c>
      <c r="E807" s="188">
        <v>1</v>
      </c>
      <c r="F807" s="188">
        <v>0</v>
      </c>
      <c r="G807" s="188">
        <v>5684.193840870601</v>
      </c>
      <c r="H807" s="188">
        <v>4890.2634839744815</v>
      </c>
      <c r="I807" s="188">
        <v>10537.410132287601</v>
      </c>
      <c r="J807" s="201">
        <v>0.93333318747521887</v>
      </c>
      <c r="K807" s="192">
        <v>0</v>
      </c>
      <c r="L807" s="188">
        <v>0</v>
      </c>
      <c r="M807" s="188">
        <v>1</v>
      </c>
      <c r="N807" s="188">
        <v>0</v>
      </c>
      <c r="O807" s="188">
        <v>5684.193840870601</v>
      </c>
      <c r="P807" s="188">
        <v>4890.2634839744815</v>
      </c>
      <c r="Q807" s="188">
        <v>10537.410132287601</v>
      </c>
      <c r="R807" s="201">
        <v>0.93333318747521887</v>
      </c>
    </row>
    <row r="808" spans="2:18" x14ac:dyDescent="0.2">
      <c r="B808" s="195">
        <v>805</v>
      </c>
      <c r="C808" s="192">
        <v>0</v>
      </c>
      <c r="D808" s="188">
        <v>0</v>
      </c>
      <c r="E808" s="188">
        <v>2</v>
      </c>
      <c r="F808" s="188">
        <v>5</v>
      </c>
      <c r="G808" s="188">
        <v>3170.5622206590319</v>
      </c>
      <c r="H808" s="188">
        <v>4590.5311925277947</v>
      </c>
      <c r="I808" s="188">
        <v>5274.9822392112628</v>
      </c>
      <c r="J808" s="201">
        <v>0.96660167142688624</v>
      </c>
      <c r="K808" s="192">
        <v>0</v>
      </c>
      <c r="L808" s="188">
        <v>0</v>
      </c>
      <c r="M808" s="188">
        <v>2</v>
      </c>
      <c r="N808" s="188">
        <v>5</v>
      </c>
      <c r="O808" s="188">
        <v>3170.5622206590319</v>
      </c>
      <c r="P808" s="188">
        <v>4590.5311925277947</v>
      </c>
      <c r="Q808" s="188">
        <v>5274.9822392112628</v>
      </c>
      <c r="R808" s="201">
        <v>0.96660167142688624</v>
      </c>
    </row>
    <row r="809" spans="2:18" x14ac:dyDescent="0.2">
      <c r="B809" s="195">
        <v>806</v>
      </c>
      <c r="C809" s="192">
        <v>0</v>
      </c>
      <c r="D809" s="188">
        <v>0</v>
      </c>
      <c r="E809" s="188">
        <v>2</v>
      </c>
      <c r="F809" s="188">
        <v>0</v>
      </c>
      <c r="G809" s="188">
        <v>6227.45408165353</v>
      </c>
      <c r="H809" s="188">
        <v>2041.6039675853731</v>
      </c>
      <c r="I809" s="188">
        <v>9079.9466760024061</v>
      </c>
      <c r="J809" s="201">
        <v>0.86845099341628418</v>
      </c>
      <c r="K809" s="192">
        <v>0</v>
      </c>
      <c r="L809" s="188">
        <v>0</v>
      </c>
      <c r="M809" s="188">
        <v>2</v>
      </c>
      <c r="N809" s="188">
        <v>0</v>
      </c>
      <c r="O809" s="188">
        <v>6227.45408165353</v>
      </c>
      <c r="P809" s="188">
        <v>2041.6039675853731</v>
      </c>
      <c r="Q809" s="188">
        <v>9079.9466760024061</v>
      </c>
      <c r="R809" s="201">
        <v>0.86845099341628418</v>
      </c>
    </row>
    <row r="810" spans="2:18" x14ac:dyDescent="0.2">
      <c r="B810" s="195">
        <v>807</v>
      </c>
      <c r="C810" s="192">
        <v>0</v>
      </c>
      <c r="D810" s="188">
        <v>0</v>
      </c>
      <c r="E810" s="188">
        <v>2</v>
      </c>
      <c r="F810" s="188">
        <v>1</v>
      </c>
      <c r="G810" s="188">
        <v>5862.905640644527</v>
      </c>
      <c r="H810" s="188">
        <v>5346.6107886337604</v>
      </c>
      <c r="I810" s="188">
        <v>9654.8303621528903</v>
      </c>
      <c r="J810" s="201">
        <v>0.91566068067760509</v>
      </c>
      <c r="K810" s="192">
        <v>0</v>
      </c>
      <c r="L810" s="188">
        <v>0</v>
      </c>
      <c r="M810" s="188">
        <v>2</v>
      </c>
      <c r="N810" s="188">
        <v>1</v>
      </c>
      <c r="O810" s="188">
        <v>5862.905640644527</v>
      </c>
      <c r="P810" s="188">
        <v>5346.6107886337604</v>
      </c>
      <c r="Q810" s="188">
        <v>9654.8303621528903</v>
      </c>
      <c r="R810" s="201">
        <v>0.91566068067760509</v>
      </c>
    </row>
    <row r="811" spans="2:18" x14ac:dyDescent="0.2">
      <c r="B811" s="195">
        <v>808</v>
      </c>
      <c r="C811" s="192">
        <v>0</v>
      </c>
      <c r="D811" s="188">
        <v>0</v>
      </c>
      <c r="E811" s="188">
        <v>0</v>
      </c>
      <c r="F811" s="188">
        <v>2</v>
      </c>
      <c r="G811" s="188">
        <v>4466.4778152171493</v>
      </c>
      <c r="H811" s="188">
        <v>6589.452593432874</v>
      </c>
      <c r="I811" s="188">
        <v>4514.2377673501687</v>
      </c>
      <c r="J811" s="201">
        <v>0.83288566895870331</v>
      </c>
      <c r="K811" s="192">
        <v>0</v>
      </c>
      <c r="L811" s="188">
        <v>0</v>
      </c>
      <c r="M811" s="188">
        <v>0</v>
      </c>
      <c r="N811" s="188">
        <v>2</v>
      </c>
      <c r="O811" s="188">
        <v>4466.4778152171493</v>
      </c>
      <c r="P811" s="188">
        <v>6589.452593432874</v>
      </c>
      <c r="Q811" s="188">
        <v>4514.2377673501687</v>
      </c>
      <c r="R811" s="201">
        <v>0.83288566895870331</v>
      </c>
    </row>
    <row r="812" spans="2:18" x14ac:dyDescent="0.2">
      <c r="B812" s="195">
        <v>809</v>
      </c>
      <c r="C812" s="192">
        <v>0</v>
      </c>
      <c r="D812" s="188">
        <v>0</v>
      </c>
      <c r="E812" s="188">
        <v>2</v>
      </c>
      <c r="F812" s="188">
        <v>2</v>
      </c>
      <c r="G812" s="188">
        <v>7754.7328279935819</v>
      </c>
      <c r="H812" s="188">
        <v>2726.483397217075</v>
      </c>
      <c r="I812" s="188">
        <v>14968.34955631097</v>
      </c>
      <c r="J812" s="201">
        <v>0.92781419323688974</v>
      </c>
      <c r="K812" s="192">
        <v>0</v>
      </c>
      <c r="L812" s="188">
        <v>0</v>
      </c>
      <c r="M812" s="188">
        <v>2</v>
      </c>
      <c r="N812" s="188">
        <v>2</v>
      </c>
      <c r="O812" s="188">
        <v>7754.7328279935819</v>
      </c>
      <c r="P812" s="188">
        <v>2726.483397217075</v>
      </c>
      <c r="Q812" s="188">
        <v>14968.34955631097</v>
      </c>
      <c r="R812" s="201">
        <v>0.92781419323688974</v>
      </c>
    </row>
    <row r="813" spans="2:18" x14ac:dyDescent="0.2">
      <c r="B813" s="195">
        <v>810</v>
      </c>
      <c r="C813" s="192">
        <v>0</v>
      </c>
      <c r="D813" s="188">
        <v>0</v>
      </c>
      <c r="E813" s="188">
        <v>0</v>
      </c>
      <c r="F813" s="188">
        <v>1</v>
      </c>
      <c r="G813" s="188">
        <v>4439.7656947841933</v>
      </c>
      <c r="H813" s="188">
        <v>1060.5255059732322</v>
      </c>
      <c r="I813" s="188">
        <v>7096.4018407104149</v>
      </c>
      <c r="J813" s="201">
        <v>0.89866180112887384</v>
      </c>
      <c r="K813" s="192">
        <v>0</v>
      </c>
      <c r="L813" s="188">
        <v>0</v>
      </c>
      <c r="M813" s="188">
        <v>0</v>
      </c>
      <c r="N813" s="188">
        <v>1</v>
      </c>
      <c r="O813" s="188">
        <v>4439.7656947841933</v>
      </c>
      <c r="P813" s="188">
        <v>1060.5255059732322</v>
      </c>
      <c r="Q813" s="188">
        <v>7096.4018407104149</v>
      </c>
      <c r="R813" s="201">
        <v>0.89866180112887384</v>
      </c>
    </row>
    <row r="814" spans="2:18" x14ac:dyDescent="0.2">
      <c r="B814" s="195">
        <v>811</v>
      </c>
      <c r="C814" s="192">
        <v>0</v>
      </c>
      <c r="D814" s="188">
        <v>0</v>
      </c>
      <c r="E814" s="188">
        <v>2</v>
      </c>
      <c r="F814" s="188">
        <v>2</v>
      </c>
      <c r="G814" s="188">
        <v>8409.5972037268439</v>
      </c>
      <c r="H814" s="188">
        <v>4617.906851053569</v>
      </c>
      <c r="I814" s="188">
        <v>4980.8590352032734</v>
      </c>
      <c r="J814" s="201">
        <v>0.85704150788898581</v>
      </c>
      <c r="K814" s="192">
        <v>0</v>
      </c>
      <c r="L814" s="188">
        <v>0</v>
      </c>
      <c r="M814" s="188">
        <v>2</v>
      </c>
      <c r="N814" s="188">
        <v>2</v>
      </c>
      <c r="O814" s="188">
        <v>8409.5972037268439</v>
      </c>
      <c r="P814" s="188">
        <v>4617.906851053569</v>
      </c>
      <c r="Q814" s="188">
        <v>4980.8590352032734</v>
      </c>
      <c r="R814" s="201">
        <v>0.85704150788898581</v>
      </c>
    </row>
    <row r="815" spans="2:18" x14ac:dyDescent="0.2">
      <c r="B815" s="195">
        <v>812</v>
      </c>
      <c r="C815" s="192">
        <v>0</v>
      </c>
      <c r="D815" s="188">
        <v>0</v>
      </c>
      <c r="E815" s="188">
        <v>1</v>
      </c>
      <c r="F815" s="188">
        <v>0</v>
      </c>
      <c r="G815" s="188">
        <v>6025.6655473099181</v>
      </c>
      <c r="H815" s="188">
        <v>2498.9351279299135</v>
      </c>
      <c r="I815" s="188">
        <v>4834.640138105713</v>
      </c>
      <c r="J815" s="201">
        <v>0.98127866090057414</v>
      </c>
      <c r="K815" s="192">
        <v>0</v>
      </c>
      <c r="L815" s="188">
        <v>0</v>
      </c>
      <c r="M815" s="188">
        <v>1</v>
      </c>
      <c r="N815" s="188">
        <v>0</v>
      </c>
      <c r="O815" s="188">
        <v>6025.6655473099181</v>
      </c>
      <c r="P815" s="188">
        <v>2498.9351279299135</v>
      </c>
      <c r="Q815" s="188">
        <v>4834.640138105713</v>
      </c>
      <c r="R815" s="201">
        <v>0.98127866090057414</v>
      </c>
    </row>
    <row r="816" spans="2:18" x14ac:dyDescent="0.2">
      <c r="B816" s="195">
        <v>813</v>
      </c>
      <c r="C816" s="192">
        <v>0</v>
      </c>
      <c r="D816" s="188">
        <v>0</v>
      </c>
      <c r="E816" s="188">
        <v>1</v>
      </c>
      <c r="F816" s="188">
        <v>0</v>
      </c>
      <c r="G816" s="188">
        <v>3797.4231045245451</v>
      </c>
      <c r="H816" s="188">
        <v>4976.5258679308618</v>
      </c>
      <c r="I816" s="188">
        <v>5414.1297457450619</v>
      </c>
      <c r="J816" s="201">
        <v>0.81668469986276593</v>
      </c>
      <c r="K816" s="192">
        <v>0</v>
      </c>
      <c r="L816" s="188">
        <v>0</v>
      </c>
      <c r="M816" s="188">
        <v>1</v>
      </c>
      <c r="N816" s="188">
        <v>0</v>
      </c>
      <c r="O816" s="188">
        <v>3797.4231045245451</v>
      </c>
      <c r="P816" s="188">
        <v>4976.5258679308618</v>
      </c>
      <c r="Q816" s="188">
        <v>5414.1297457450619</v>
      </c>
      <c r="R816" s="201">
        <v>0.81668469986276593</v>
      </c>
    </row>
    <row r="817" spans="2:18" x14ac:dyDescent="0.2">
      <c r="B817" s="195">
        <v>814</v>
      </c>
      <c r="C817" s="192">
        <v>0</v>
      </c>
      <c r="D817" s="188">
        <v>0</v>
      </c>
      <c r="E817" s="188">
        <v>2</v>
      </c>
      <c r="F817" s="188">
        <v>1</v>
      </c>
      <c r="G817" s="188">
        <v>5696.955182171555</v>
      </c>
      <c r="H817" s="188">
        <v>2782.4961600209767</v>
      </c>
      <c r="I817" s="188">
        <v>5486.3684541589528</v>
      </c>
      <c r="J817" s="201">
        <v>0.8139550173939657</v>
      </c>
      <c r="K817" s="192">
        <v>0</v>
      </c>
      <c r="L817" s="188">
        <v>0</v>
      </c>
      <c r="M817" s="188">
        <v>2</v>
      </c>
      <c r="N817" s="188">
        <v>1</v>
      </c>
      <c r="O817" s="188">
        <v>5696.955182171555</v>
      </c>
      <c r="P817" s="188">
        <v>2782.4961600209767</v>
      </c>
      <c r="Q817" s="188">
        <v>5486.3684541589528</v>
      </c>
      <c r="R817" s="201">
        <v>0.8139550173939657</v>
      </c>
    </row>
    <row r="818" spans="2:18" x14ac:dyDescent="0.2">
      <c r="B818" s="195">
        <v>815</v>
      </c>
      <c r="C818" s="192">
        <v>0</v>
      </c>
      <c r="D818" s="188">
        <v>0</v>
      </c>
      <c r="E818" s="188">
        <v>2</v>
      </c>
      <c r="F818" s="188">
        <v>3</v>
      </c>
      <c r="G818" s="188">
        <v>5209.0628905034337</v>
      </c>
      <c r="H818" s="188">
        <v>2843.0908457364999</v>
      </c>
      <c r="I818" s="188">
        <v>6023.834883224974</v>
      </c>
      <c r="J818" s="201">
        <v>0.8470057879385765</v>
      </c>
      <c r="K818" s="192">
        <v>0</v>
      </c>
      <c r="L818" s="188">
        <v>0</v>
      </c>
      <c r="M818" s="188">
        <v>2</v>
      </c>
      <c r="N818" s="188">
        <v>3</v>
      </c>
      <c r="O818" s="188">
        <v>5209.0628905034337</v>
      </c>
      <c r="P818" s="188">
        <v>2843.0908457364999</v>
      </c>
      <c r="Q818" s="188">
        <v>6023.834883224974</v>
      </c>
      <c r="R818" s="201">
        <v>0.8470057879385765</v>
      </c>
    </row>
    <row r="819" spans="2:18" x14ac:dyDescent="0.2">
      <c r="B819" s="195">
        <v>816</v>
      </c>
      <c r="C819" s="192">
        <v>0</v>
      </c>
      <c r="D819" s="188">
        <v>0</v>
      </c>
      <c r="E819" s="188">
        <v>3</v>
      </c>
      <c r="F819" s="188">
        <v>0</v>
      </c>
      <c r="G819" s="188">
        <v>4789.0633135552725</v>
      </c>
      <c r="H819" s="188">
        <v>6131.8006861514323</v>
      </c>
      <c r="I819" s="188">
        <v>9499.121189551448</v>
      </c>
      <c r="J819" s="201">
        <v>0.83826936426905441</v>
      </c>
      <c r="K819" s="192">
        <v>0</v>
      </c>
      <c r="L819" s="188">
        <v>0</v>
      </c>
      <c r="M819" s="188">
        <v>3</v>
      </c>
      <c r="N819" s="188">
        <v>0</v>
      </c>
      <c r="O819" s="188">
        <v>4789.0633135552725</v>
      </c>
      <c r="P819" s="188">
        <v>6131.8006861514323</v>
      </c>
      <c r="Q819" s="188">
        <v>9499.121189551448</v>
      </c>
      <c r="R819" s="201">
        <v>0.83826936426905441</v>
      </c>
    </row>
    <row r="820" spans="2:18" x14ac:dyDescent="0.2">
      <c r="B820" s="195">
        <v>817</v>
      </c>
      <c r="C820" s="192">
        <v>0</v>
      </c>
      <c r="D820" s="188">
        <v>0</v>
      </c>
      <c r="E820" s="188">
        <v>1</v>
      </c>
      <c r="F820" s="188">
        <v>1</v>
      </c>
      <c r="G820" s="188">
        <v>4676.0649284007104</v>
      </c>
      <c r="H820" s="188">
        <v>7051.2564374484973</v>
      </c>
      <c r="I820" s="188">
        <v>8187.1082636734809</v>
      </c>
      <c r="J820" s="201">
        <v>0.89694545281183868</v>
      </c>
      <c r="K820" s="192">
        <v>0</v>
      </c>
      <c r="L820" s="188">
        <v>0</v>
      </c>
      <c r="M820" s="188">
        <v>1</v>
      </c>
      <c r="N820" s="188">
        <v>1</v>
      </c>
      <c r="O820" s="188">
        <v>4676.0649284007104</v>
      </c>
      <c r="P820" s="188">
        <v>7051.2564374484973</v>
      </c>
      <c r="Q820" s="188">
        <v>8187.1082636734809</v>
      </c>
      <c r="R820" s="201">
        <v>0.89694545281183868</v>
      </c>
    </row>
    <row r="821" spans="2:18" x14ac:dyDescent="0.2">
      <c r="B821" s="195">
        <v>818</v>
      </c>
      <c r="C821" s="192">
        <v>0</v>
      </c>
      <c r="D821" s="188">
        <v>0</v>
      </c>
      <c r="E821" s="188">
        <v>2</v>
      </c>
      <c r="F821" s="188">
        <v>1</v>
      </c>
      <c r="G821" s="188">
        <v>4030.4000316682022</v>
      </c>
      <c r="H821" s="188">
        <v>1719.6146114340954</v>
      </c>
      <c r="I821" s="188">
        <v>10284.250587728793</v>
      </c>
      <c r="J821" s="201">
        <v>0.89842774331571007</v>
      </c>
      <c r="K821" s="192">
        <v>0</v>
      </c>
      <c r="L821" s="188">
        <v>0</v>
      </c>
      <c r="M821" s="188">
        <v>2</v>
      </c>
      <c r="N821" s="188">
        <v>1</v>
      </c>
      <c r="O821" s="188">
        <v>4030.4000316682022</v>
      </c>
      <c r="P821" s="188">
        <v>1719.6146114340954</v>
      </c>
      <c r="Q821" s="188">
        <v>10284.250587728793</v>
      </c>
      <c r="R821" s="201">
        <v>0.89842774331571007</v>
      </c>
    </row>
    <row r="822" spans="2:18" x14ac:dyDescent="0.2">
      <c r="B822" s="195">
        <v>819</v>
      </c>
      <c r="C822" s="192">
        <v>1</v>
      </c>
      <c r="D822" s="188">
        <v>0</v>
      </c>
      <c r="E822" s="188">
        <v>2</v>
      </c>
      <c r="F822" s="188">
        <v>0</v>
      </c>
      <c r="G822" s="188">
        <v>5370.2427328271569</v>
      </c>
      <c r="H822" s="188">
        <v>2105.8366607756902</v>
      </c>
      <c r="I822" s="188">
        <v>8122.4984257110746</v>
      </c>
      <c r="J822" s="201">
        <v>0.81713082161559136</v>
      </c>
      <c r="K822" s="192">
        <v>1</v>
      </c>
      <c r="L822" s="188">
        <v>0</v>
      </c>
      <c r="M822" s="188">
        <v>2</v>
      </c>
      <c r="N822" s="188">
        <v>0</v>
      </c>
      <c r="O822" s="188">
        <v>5370.2427328271569</v>
      </c>
      <c r="P822" s="188">
        <v>2105.8366607756902</v>
      </c>
      <c r="Q822" s="188">
        <v>8122.4984257110746</v>
      </c>
      <c r="R822" s="201">
        <v>0.81713082161559136</v>
      </c>
    </row>
    <row r="823" spans="2:18" x14ac:dyDescent="0.2">
      <c r="B823" s="195">
        <v>820</v>
      </c>
      <c r="C823" s="192">
        <v>0</v>
      </c>
      <c r="D823" s="188">
        <v>0</v>
      </c>
      <c r="E823" s="188">
        <v>1</v>
      </c>
      <c r="F823" s="188">
        <v>1</v>
      </c>
      <c r="G823" s="188">
        <v>2734.9379447890828</v>
      </c>
      <c r="H823" s="188">
        <v>3028.6461003799527</v>
      </c>
      <c r="I823" s="188">
        <v>4287.6876393445636</v>
      </c>
      <c r="J823" s="201">
        <v>0.93016207860091837</v>
      </c>
      <c r="K823" s="192">
        <v>0</v>
      </c>
      <c r="L823" s="188">
        <v>0</v>
      </c>
      <c r="M823" s="188">
        <v>1</v>
      </c>
      <c r="N823" s="188">
        <v>1</v>
      </c>
      <c r="O823" s="188">
        <v>2734.9379447890828</v>
      </c>
      <c r="P823" s="188">
        <v>3028.6461003799527</v>
      </c>
      <c r="Q823" s="188">
        <v>4287.6876393445636</v>
      </c>
      <c r="R823" s="201">
        <v>0.93016207860091837</v>
      </c>
    </row>
    <row r="824" spans="2:18" x14ac:dyDescent="0.2">
      <c r="B824" s="195">
        <v>821</v>
      </c>
      <c r="C824" s="192">
        <v>0</v>
      </c>
      <c r="D824" s="188">
        <v>0</v>
      </c>
      <c r="E824" s="188">
        <v>3</v>
      </c>
      <c r="F824" s="188">
        <v>1</v>
      </c>
      <c r="G824" s="188">
        <v>3565.8911081257334</v>
      </c>
      <c r="H824" s="188">
        <v>3684.3254011113099</v>
      </c>
      <c r="I824" s="188">
        <v>9828.5665638990831</v>
      </c>
      <c r="J824" s="201">
        <v>0.93380157569566546</v>
      </c>
      <c r="K824" s="192">
        <v>0</v>
      </c>
      <c r="L824" s="188">
        <v>0</v>
      </c>
      <c r="M824" s="188">
        <v>3</v>
      </c>
      <c r="N824" s="188">
        <v>1</v>
      </c>
      <c r="O824" s="188">
        <v>3565.8911081257334</v>
      </c>
      <c r="P824" s="188">
        <v>3684.3254011113099</v>
      </c>
      <c r="Q824" s="188">
        <v>9828.5665638990831</v>
      </c>
      <c r="R824" s="201">
        <v>0.93380157569566546</v>
      </c>
    </row>
    <row r="825" spans="2:18" x14ac:dyDescent="0.2">
      <c r="B825" s="195">
        <v>822</v>
      </c>
      <c r="C825" s="192">
        <v>0</v>
      </c>
      <c r="D825" s="188">
        <v>0</v>
      </c>
      <c r="E825" s="188">
        <v>2</v>
      </c>
      <c r="F825" s="188">
        <v>3</v>
      </c>
      <c r="G825" s="188">
        <v>9193.4291247218298</v>
      </c>
      <c r="H825" s="188">
        <v>4669.2762902480727</v>
      </c>
      <c r="I825" s="188">
        <v>8676.67886240804</v>
      </c>
      <c r="J825" s="201">
        <v>0.89032714327521489</v>
      </c>
      <c r="K825" s="192">
        <v>0</v>
      </c>
      <c r="L825" s="188">
        <v>0</v>
      </c>
      <c r="M825" s="188">
        <v>2</v>
      </c>
      <c r="N825" s="188">
        <v>3</v>
      </c>
      <c r="O825" s="188">
        <v>9193.4291247218298</v>
      </c>
      <c r="P825" s="188">
        <v>4669.2762902480727</v>
      </c>
      <c r="Q825" s="188">
        <v>8676.67886240804</v>
      </c>
      <c r="R825" s="201">
        <v>0.89032714327521489</v>
      </c>
    </row>
    <row r="826" spans="2:18" x14ac:dyDescent="0.2">
      <c r="B826" s="195">
        <v>823</v>
      </c>
      <c r="C826" s="192">
        <v>0</v>
      </c>
      <c r="D826" s="188">
        <v>0</v>
      </c>
      <c r="E826" s="188">
        <v>0</v>
      </c>
      <c r="F826" s="188">
        <v>1</v>
      </c>
      <c r="G826" s="188">
        <v>6403.1014125860793</v>
      </c>
      <c r="H826" s="188">
        <v>2448.7778264843091</v>
      </c>
      <c r="I826" s="188">
        <v>9625.7599764924435</v>
      </c>
      <c r="J826" s="201">
        <v>0.89062329910719518</v>
      </c>
      <c r="K826" s="192">
        <v>0</v>
      </c>
      <c r="L826" s="188">
        <v>0</v>
      </c>
      <c r="M826" s="188">
        <v>0</v>
      </c>
      <c r="N826" s="188">
        <v>1</v>
      </c>
      <c r="O826" s="188">
        <v>6403.1014125860793</v>
      </c>
      <c r="P826" s="188">
        <v>2448.7778264843091</v>
      </c>
      <c r="Q826" s="188">
        <v>9625.7599764924435</v>
      </c>
      <c r="R826" s="201">
        <v>0.89062329910719518</v>
      </c>
    </row>
    <row r="827" spans="2:18" x14ac:dyDescent="0.2">
      <c r="B827" s="195">
        <v>824</v>
      </c>
      <c r="C827" s="192">
        <v>0</v>
      </c>
      <c r="D827" s="188">
        <v>0</v>
      </c>
      <c r="E827" s="188">
        <v>2</v>
      </c>
      <c r="F827" s="188">
        <v>3</v>
      </c>
      <c r="G827" s="188">
        <v>3089.3575952415358</v>
      </c>
      <c r="H827" s="188">
        <v>5976.6523355425097</v>
      </c>
      <c r="I827" s="188">
        <v>3905.6277956352851</v>
      </c>
      <c r="J827" s="201">
        <v>0.78511549648041101</v>
      </c>
      <c r="K827" s="192">
        <v>0</v>
      </c>
      <c r="L827" s="188">
        <v>0</v>
      </c>
      <c r="M827" s="188">
        <v>2</v>
      </c>
      <c r="N827" s="188">
        <v>3</v>
      </c>
      <c r="O827" s="188">
        <v>3089.3575952415358</v>
      </c>
      <c r="P827" s="188">
        <v>5976.6523355425097</v>
      </c>
      <c r="Q827" s="188">
        <v>3905.6277956352851</v>
      </c>
      <c r="R827" s="201">
        <v>0.78511549648041101</v>
      </c>
    </row>
    <row r="828" spans="2:18" x14ac:dyDescent="0.2">
      <c r="B828" s="195">
        <v>825</v>
      </c>
      <c r="C828" s="192">
        <v>0</v>
      </c>
      <c r="D828" s="188">
        <v>0</v>
      </c>
      <c r="E828" s="188">
        <v>0</v>
      </c>
      <c r="F828" s="188">
        <v>0</v>
      </c>
      <c r="G828" s="188">
        <v>4143.0878547745569</v>
      </c>
      <c r="H828" s="188">
        <v>2117.8083899648927</v>
      </c>
      <c r="I828" s="188">
        <v>9792.5026473157177</v>
      </c>
      <c r="J828" s="201">
        <v>0.92733823293175277</v>
      </c>
      <c r="K828" s="192">
        <v>0</v>
      </c>
      <c r="L828" s="188">
        <v>0</v>
      </c>
      <c r="M828" s="188">
        <v>0</v>
      </c>
      <c r="N828" s="188">
        <v>0</v>
      </c>
      <c r="O828" s="188">
        <v>4143.0878547745569</v>
      </c>
      <c r="P828" s="188">
        <v>2117.8083899648927</v>
      </c>
      <c r="Q828" s="188">
        <v>9792.5026473157177</v>
      </c>
      <c r="R828" s="201">
        <v>0.92733823293175277</v>
      </c>
    </row>
    <row r="829" spans="2:18" x14ac:dyDescent="0.2">
      <c r="B829" s="195">
        <v>826</v>
      </c>
      <c r="C829" s="192">
        <v>0</v>
      </c>
      <c r="D829" s="188">
        <v>0</v>
      </c>
      <c r="E829" s="188">
        <v>2</v>
      </c>
      <c r="F829" s="188">
        <v>0</v>
      </c>
      <c r="G829" s="188">
        <v>7461.042069636509</v>
      </c>
      <c r="H829" s="188">
        <v>1532.9676022256381</v>
      </c>
      <c r="I829" s="188">
        <v>5838.8629473279452</v>
      </c>
      <c r="J829" s="201">
        <v>0.90350380023580079</v>
      </c>
      <c r="K829" s="192">
        <v>0</v>
      </c>
      <c r="L829" s="188">
        <v>0</v>
      </c>
      <c r="M829" s="188">
        <v>2</v>
      </c>
      <c r="N829" s="188">
        <v>0</v>
      </c>
      <c r="O829" s="188">
        <v>7461.042069636509</v>
      </c>
      <c r="P829" s="188">
        <v>1532.9676022256381</v>
      </c>
      <c r="Q829" s="188">
        <v>5838.8629473279452</v>
      </c>
      <c r="R829" s="201">
        <v>0.90350380023580079</v>
      </c>
    </row>
    <row r="830" spans="2:18" x14ac:dyDescent="0.2">
      <c r="B830" s="195">
        <v>827</v>
      </c>
      <c r="C830" s="192">
        <v>0</v>
      </c>
      <c r="D830" s="188">
        <v>0</v>
      </c>
      <c r="E830" s="188">
        <v>1</v>
      </c>
      <c r="F830" s="188">
        <v>1</v>
      </c>
      <c r="G830" s="188">
        <v>4404.855494516918</v>
      </c>
      <c r="H830" s="188">
        <v>2763.8966000882174</v>
      </c>
      <c r="I830" s="188">
        <v>8332.3603548045794</v>
      </c>
      <c r="J830" s="201">
        <v>0.97665075052719796</v>
      </c>
      <c r="K830" s="192">
        <v>0</v>
      </c>
      <c r="L830" s="188">
        <v>0</v>
      </c>
      <c r="M830" s="188">
        <v>1</v>
      </c>
      <c r="N830" s="188">
        <v>1</v>
      </c>
      <c r="O830" s="188">
        <v>4404.855494516918</v>
      </c>
      <c r="P830" s="188">
        <v>2763.8966000882174</v>
      </c>
      <c r="Q830" s="188">
        <v>8332.3603548045794</v>
      </c>
      <c r="R830" s="201">
        <v>0.97665075052719796</v>
      </c>
    </row>
    <row r="831" spans="2:18" x14ac:dyDescent="0.2">
      <c r="B831" s="195">
        <v>828</v>
      </c>
      <c r="C831" s="192">
        <v>0</v>
      </c>
      <c r="D831" s="188">
        <v>0</v>
      </c>
      <c r="E831" s="188">
        <v>6</v>
      </c>
      <c r="F831" s="188">
        <v>2</v>
      </c>
      <c r="G831" s="188">
        <v>6137.3901061545766</v>
      </c>
      <c r="H831" s="188">
        <v>4677.253096698485</v>
      </c>
      <c r="I831" s="188">
        <v>6214.0412335459278</v>
      </c>
      <c r="J831" s="201">
        <v>0.93207642627072596</v>
      </c>
      <c r="K831" s="192">
        <v>0</v>
      </c>
      <c r="L831" s="188">
        <v>0</v>
      </c>
      <c r="M831" s="188">
        <v>6</v>
      </c>
      <c r="N831" s="188">
        <v>2</v>
      </c>
      <c r="O831" s="188">
        <v>6137.3901061545766</v>
      </c>
      <c r="P831" s="188">
        <v>4677.253096698485</v>
      </c>
      <c r="Q831" s="188">
        <v>6214.0412335459278</v>
      </c>
      <c r="R831" s="201">
        <v>0.93207642627072596</v>
      </c>
    </row>
    <row r="832" spans="2:18" x14ac:dyDescent="0.2">
      <c r="B832" s="195">
        <v>829</v>
      </c>
      <c r="C832" s="192">
        <v>0</v>
      </c>
      <c r="D832" s="188">
        <v>0</v>
      </c>
      <c r="E832" s="188">
        <v>4</v>
      </c>
      <c r="F832" s="188">
        <v>0</v>
      </c>
      <c r="G832" s="188">
        <v>5193.3824942099836</v>
      </c>
      <c r="H832" s="188">
        <v>8648.8241741542115</v>
      </c>
      <c r="I832" s="188">
        <v>5854.1944860734493</v>
      </c>
      <c r="J832" s="201">
        <v>0.87559181873553349</v>
      </c>
      <c r="K832" s="192">
        <v>0</v>
      </c>
      <c r="L832" s="188">
        <v>0</v>
      </c>
      <c r="M832" s="188">
        <v>4</v>
      </c>
      <c r="N832" s="188">
        <v>0</v>
      </c>
      <c r="O832" s="188">
        <v>5193.3824942099836</v>
      </c>
      <c r="P832" s="188">
        <v>8648.8241741542115</v>
      </c>
      <c r="Q832" s="188">
        <v>5854.1944860734493</v>
      </c>
      <c r="R832" s="201">
        <v>0.87559181873553349</v>
      </c>
    </row>
    <row r="833" spans="2:18" x14ac:dyDescent="0.2">
      <c r="B833" s="195">
        <v>830</v>
      </c>
      <c r="C833" s="192">
        <v>0</v>
      </c>
      <c r="D833" s="188">
        <v>0</v>
      </c>
      <c r="E833" s="188">
        <v>2</v>
      </c>
      <c r="F833" s="188">
        <v>1</v>
      </c>
      <c r="G833" s="188">
        <v>2903.9784509136016</v>
      </c>
      <c r="H833" s="188">
        <v>6430.9616681681619</v>
      </c>
      <c r="I833" s="188">
        <v>2586.4690370795433</v>
      </c>
      <c r="J833" s="201">
        <v>0.90747960900581959</v>
      </c>
      <c r="K833" s="192">
        <v>0</v>
      </c>
      <c r="L833" s="188">
        <v>0</v>
      </c>
      <c r="M833" s="188">
        <v>2</v>
      </c>
      <c r="N833" s="188">
        <v>1</v>
      </c>
      <c r="O833" s="188">
        <v>2903.9784509136016</v>
      </c>
      <c r="P833" s="188">
        <v>6430.9616681681619</v>
      </c>
      <c r="Q833" s="188">
        <v>2586.4690370795433</v>
      </c>
      <c r="R833" s="201">
        <v>0.90747960900581959</v>
      </c>
    </row>
    <row r="834" spans="2:18" x14ac:dyDescent="0.2">
      <c r="B834" s="195">
        <v>831</v>
      </c>
      <c r="C834" s="192">
        <v>0</v>
      </c>
      <c r="D834" s="188">
        <v>0</v>
      </c>
      <c r="E834" s="188">
        <v>5</v>
      </c>
      <c r="F834" s="188">
        <v>0</v>
      </c>
      <c r="G834" s="188">
        <v>8206.3335886246787</v>
      </c>
      <c r="H834" s="188">
        <v>2928.0144497415999</v>
      </c>
      <c r="I834" s="188">
        <v>14816.503462739875</v>
      </c>
      <c r="J834" s="201">
        <v>0.74393070186753685</v>
      </c>
      <c r="K834" s="192">
        <v>0</v>
      </c>
      <c r="L834" s="188">
        <v>0</v>
      </c>
      <c r="M834" s="188">
        <v>5</v>
      </c>
      <c r="N834" s="188">
        <v>0</v>
      </c>
      <c r="O834" s="188">
        <v>8206.3335886246787</v>
      </c>
      <c r="P834" s="188">
        <v>2928.0144497415999</v>
      </c>
      <c r="Q834" s="188">
        <v>14816.503462739875</v>
      </c>
      <c r="R834" s="201">
        <v>0.74393070186753685</v>
      </c>
    </row>
    <row r="835" spans="2:18" x14ac:dyDescent="0.2">
      <c r="B835" s="195">
        <v>832</v>
      </c>
      <c r="C835" s="192">
        <v>0</v>
      </c>
      <c r="D835" s="188">
        <v>0</v>
      </c>
      <c r="E835" s="188">
        <v>3</v>
      </c>
      <c r="F835" s="188">
        <v>1</v>
      </c>
      <c r="G835" s="188">
        <v>4220.6144622187039</v>
      </c>
      <c r="H835" s="188">
        <v>5276.6244088901794</v>
      </c>
      <c r="I835" s="188">
        <v>7073.5824164352543</v>
      </c>
      <c r="J835" s="201">
        <v>0.98024627956058819</v>
      </c>
      <c r="K835" s="192">
        <v>0</v>
      </c>
      <c r="L835" s="188">
        <v>0</v>
      </c>
      <c r="M835" s="188">
        <v>3</v>
      </c>
      <c r="N835" s="188">
        <v>1</v>
      </c>
      <c r="O835" s="188">
        <v>4220.6144622187039</v>
      </c>
      <c r="P835" s="188">
        <v>5276.6244088901794</v>
      </c>
      <c r="Q835" s="188">
        <v>7073.5824164352543</v>
      </c>
      <c r="R835" s="201">
        <v>0.98024627956058819</v>
      </c>
    </row>
    <row r="836" spans="2:18" x14ac:dyDescent="0.2">
      <c r="B836" s="195">
        <v>833</v>
      </c>
      <c r="C836" s="192">
        <v>0</v>
      </c>
      <c r="D836" s="188">
        <v>0</v>
      </c>
      <c r="E836" s="188">
        <v>2</v>
      </c>
      <c r="F836" s="188">
        <v>0</v>
      </c>
      <c r="G836" s="188">
        <v>5020.2927250805815</v>
      </c>
      <c r="H836" s="188">
        <v>4206.0269253740371</v>
      </c>
      <c r="I836" s="188">
        <v>3032.2982222072515</v>
      </c>
      <c r="J836" s="201">
        <v>0.94119800327687486</v>
      </c>
      <c r="K836" s="192">
        <v>0</v>
      </c>
      <c r="L836" s="188">
        <v>0</v>
      </c>
      <c r="M836" s="188">
        <v>2</v>
      </c>
      <c r="N836" s="188">
        <v>0</v>
      </c>
      <c r="O836" s="188">
        <v>5020.2927250805815</v>
      </c>
      <c r="P836" s="188">
        <v>4206.0269253740371</v>
      </c>
      <c r="Q836" s="188">
        <v>3032.2982222072515</v>
      </c>
      <c r="R836" s="201">
        <v>0.94119800327687486</v>
      </c>
    </row>
    <row r="837" spans="2:18" x14ac:dyDescent="0.2">
      <c r="B837" s="195">
        <v>834</v>
      </c>
      <c r="C837" s="192">
        <v>0</v>
      </c>
      <c r="D837" s="188">
        <v>0</v>
      </c>
      <c r="E837" s="188">
        <v>1</v>
      </c>
      <c r="F837" s="188">
        <v>1</v>
      </c>
      <c r="G837" s="188">
        <v>6963.4333189211766</v>
      </c>
      <c r="H837" s="188">
        <v>2025.9817803550793</v>
      </c>
      <c r="I837" s="188">
        <v>4315.9955340646202</v>
      </c>
      <c r="J837" s="201">
        <v>0.86319895518153267</v>
      </c>
      <c r="K837" s="192">
        <v>0</v>
      </c>
      <c r="L837" s="188">
        <v>0</v>
      </c>
      <c r="M837" s="188">
        <v>1</v>
      </c>
      <c r="N837" s="188">
        <v>1</v>
      </c>
      <c r="O837" s="188">
        <v>6963.4333189211766</v>
      </c>
      <c r="P837" s="188">
        <v>2025.9817803550793</v>
      </c>
      <c r="Q837" s="188">
        <v>4315.9955340646202</v>
      </c>
      <c r="R837" s="201">
        <v>0.86319895518153267</v>
      </c>
    </row>
    <row r="838" spans="2:18" x14ac:dyDescent="0.2">
      <c r="B838" s="195">
        <v>835</v>
      </c>
      <c r="C838" s="192">
        <v>0</v>
      </c>
      <c r="D838" s="188">
        <v>0</v>
      </c>
      <c r="E838" s="188">
        <v>0</v>
      </c>
      <c r="F838" s="188">
        <v>3</v>
      </c>
      <c r="G838" s="188">
        <v>2779.4423893880708</v>
      </c>
      <c r="H838" s="188">
        <v>2938.2647381493548</v>
      </c>
      <c r="I838" s="188">
        <v>8041.2816040790458</v>
      </c>
      <c r="J838" s="201">
        <v>0.9502196576745382</v>
      </c>
      <c r="K838" s="192">
        <v>0</v>
      </c>
      <c r="L838" s="188">
        <v>0</v>
      </c>
      <c r="M838" s="188">
        <v>0</v>
      </c>
      <c r="N838" s="188">
        <v>3</v>
      </c>
      <c r="O838" s="188">
        <v>2779.4423893880708</v>
      </c>
      <c r="P838" s="188">
        <v>2938.2647381493548</v>
      </c>
      <c r="Q838" s="188">
        <v>8041.2816040790458</v>
      </c>
      <c r="R838" s="201">
        <v>0.9502196576745382</v>
      </c>
    </row>
    <row r="839" spans="2:18" x14ac:dyDescent="0.2">
      <c r="B839" s="195">
        <v>836</v>
      </c>
      <c r="C839" s="192">
        <v>0</v>
      </c>
      <c r="D839" s="188">
        <v>0</v>
      </c>
      <c r="E839" s="188">
        <v>4</v>
      </c>
      <c r="F839" s="188">
        <v>3</v>
      </c>
      <c r="G839" s="188">
        <v>4663.8722679657985</v>
      </c>
      <c r="H839" s="188">
        <v>5437.8343365981682</v>
      </c>
      <c r="I839" s="188">
        <v>6222.4212386438721</v>
      </c>
      <c r="J839" s="201">
        <v>0.98876467164693005</v>
      </c>
      <c r="K839" s="192">
        <v>0</v>
      </c>
      <c r="L839" s="188">
        <v>0</v>
      </c>
      <c r="M839" s="188">
        <v>4</v>
      </c>
      <c r="N839" s="188">
        <v>3</v>
      </c>
      <c r="O839" s="188">
        <v>4663.8722679657985</v>
      </c>
      <c r="P839" s="188">
        <v>5437.8343365981682</v>
      </c>
      <c r="Q839" s="188">
        <v>6222.4212386438721</v>
      </c>
      <c r="R839" s="201">
        <v>0.98876467164693005</v>
      </c>
    </row>
    <row r="840" spans="2:18" x14ac:dyDescent="0.2">
      <c r="B840" s="195">
        <v>837</v>
      </c>
      <c r="C840" s="192">
        <v>0</v>
      </c>
      <c r="D840" s="188">
        <v>0</v>
      </c>
      <c r="E840" s="188">
        <v>4</v>
      </c>
      <c r="F840" s="188">
        <v>2</v>
      </c>
      <c r="G840" s="188">
        <v>5337.1335080145309</v>
      </c>
      <c r="H840" s="188">
        <v>2291.0704669371898</v>
      </c>
      <c r="I840" s="188">
        <v>10365.182669825461</v>
      </c>
      <c r="J840" s="201">
        <v>0.88825957520369847</v>
      </c>
      <c r="K840" s="192">
        <v>0</v>
      </c>
      <c r="L840" s="188">
        <v>0</v>
      </c>
      <c r="M840" s="188">
        <v>4</v>
      </c>
      <c r="N840" s="188">
        <v>2</v>
      </c>
      <c r="O840" s="188">
        <v>5337.1335080145309</v>
      </c>
      <c r="P840" s="188">
        <v>2291.0704669371898</v>
      </c>
      <c r="Q840" s="188">
        <v>10365.182669825461</v>
      </c>
      <c r="R840" s="201">
        <v>0.88825957520369847</v>
      </c>
    </row>
    <row r="841" spans="2:18" x14ac:dyDescent="0.2">
      <c r="B841" s="195">
        <v>838</v>
      </c>
      <c r="C841" s="192">
        <v>0</v>
      </c>
      <c r="D841" s="188">
        <v>0</v>
      </c>
      <c r="E841" s="188">
        <v>4</v>
      </c>
      <c r="F841" s="188">
        <v>1</v>
      </c>
      <c r="G841" s="188">
        <v>5149.2001945034135</v>
      </c>
      <c r="H841" s="188">
        <v>1851.3602462476099</v>
      </c>
      <c r="I841" s="188">
        <v>5824.46417267366</v>
      </c>
      <c r="J841" s="201">
        <v>0.98100686948350591</v>
      </c>
      <c r="K841" s="192">
        <v>0</v>
      </c>
      <c r="L841" s="188">
        <v>0</v>
      </c>
      <c r="M841" s="188">
        <v>4</v>
      </c>
      <c r="N841" s="188">
        <v>1</v>
      </c>
      <c r="O841" s="188">
        <v>5149.2001945034135</v>
      </c>
      <c r="P841" s="188">
        <v>1851.3602462476099</v>
      </c>
      <c r="Q841" s="188">
        <v>5824.46417267366</v>
      </c>
      <c r="R841" s="201">
        <v>0.98100686948350591</v>
      </c>
    </row>
    <row r="842" spans="2:18" x14ac:dyDescent="0.2">
      <c r="B842" s="195">
        <v>839</v>
      </c>
      <c r="C842" s="192">
        <v>0</v>
      </c>
      <c r="D842" s="188">
        <v>0</v>
      </c>
      <c r="E842" s="188">
        <v>2</v>
      </c>
      <c r="F842" s="188">
        <v>0</v>
      </c>
      <c r="G842" s="188">
        <v>3668.3403121561514</v>
      </c>
      <c r="H842" s="188">
        <v>3147.4103194061126</v>
      </c>
      <c r="I842" s="188">
        <v>3077.6409251328701</v>
      </c>
      <c r="J842" s="201">
        <v>0.89750455815899899</v>
      </c>
      <c r="K842" s="192">
        <v>0</v>
      </c>
      <c r="L842" s="188">
        <v>0</v>
      </c>
      <c r="M842" s="188">
        <v>2</v>
      </c>
      <c r="N842" s="188">
        <v>0</v>
      </c>
      <c r="O842" s="188">
        <v>3668.3403121561514</v>
      </c>
      <c r="P842" s="188">
        <v>3147.4103194061126</v>
      </c>
      <c r="Q842" s="188">
        <v>3077.6409251328701</v>
      </c>
      <c r="R842" s="201">
        <v>0.89750455815899899</v>
      </c>
    </row>
    <row r="843" spans="2:18" x14ac:dyDescent="0.2">
      <c r="B843" s="195">
        <v>840</v>
      </c>
      <c r="C843" s="192">
        <v>0</v>
      </c>
      <c r="D843" s="188">
        <v>0</v>
      </c>
      <c r="E843" s="188">
        <v>0</v>
      </c>
      <c r="F843" s="188">
        <v>0</v>
      </c>
      <c r="G843" s="188">
        <v>7372.361352597336</v>
      </c>
      <c r="H843" s="188">
        <v>4029.1015974533716</v>
      </c>
      <c r="I843" s="188">
        <v>9739.3290165000999</v>
      </c>
      <c r="J843" s="201">
        <v>0.89920351497623541</v>
      </c>
      <c r="K843" s="192">
        <v>0</v>
      </c>
      <c r="L843" s="188">
        <v>0</v>
      </c>
      <c r="M843" s="188">
        <v>0</v>
      </c>
      <c r="N843" s="188">
        <v>0</v>
      </c>
      <c r="O843" s="188">
        <v>7372.361352597336</v>
      </c>
      <c r="P843" s="188">
        <v>4029.1015974533716</v>
      </c>
      <c r="Q843" s="188">
        <v>9739.3290165000999</v>
      </c>
      <c r="R843" s="201">
        <v>0.89920351497623541</v>
      </c>
    </row>
    <row r="844" spans="2:18" x14ac:dyDescent="0.2">
      <c r="B844" s="195">
        <v>841</v>
      </c>
      <c r="C844" s="192">
        <v>0</v>
      </c>
      <c r="D844" s="188">
        <v>0</v>
      </c>
      <c r="E844" s="188">
        <v>2</v>
      </c>
      <c r="F844" s="188">
        <v>1</v>
      </c>
      <c r="G844" s="188">
        <v>6107.6271066606969</v>
      </c>
      <c r="H844" s="188">
        <v>6146.1945900603741</v>
      </c>
      <c r="I844" s="188">
        <v>9544.743467499442</v>
      </c>
      <c r="J844" s="201">
        <v>0.94800199364158455</v>
      </c>
      <c r="K844" s="192">
        <v>0</v>
      </c>
      <c r="L844" s="188">
        <v>0</v>
      </c>
      <c r="M844" s="188">
        <v>2</v>
      </c>
      <c r="N844" s="188">
        <v>1</v>
      </c>
      <c r="O844" s="188">
        <v>6107.6271066606969</v>
      </c>
      <c r="P844" s="188">
        <v>6146.1945900603741</v>
      </c>
      <c r="Q844" s="188">
        <v>9544.743467499442</v>
      </c>
      <c r="R844" s="201">
        <v>0.94800199364158455</v>
      </c>
    </row>
    <row r="845" spans="2:18" x14ac:dyDescent="0.2">
      <c r="B845" s="195">
        <v>842</v>
      </c>
      <c r="C845" s="192">
        <v>1</v>
      </c>
      <c r="D845" s="188">
        <v>0</v>
      </c>
      <c r="E845" s="188">
        <v>4</v>
      </c>
      <c r="F845" s="188">
        <v>0</v>
      </c>
      <c r="G845" s="188">
        <v>7361.8597563399462</v>
      </c>
      <c r="H845" s="188">
        <v>8990.1224800641648</v>
      </c>
      <c r="I845" s="188">
        <v>5546.2766011444692</v>
      </c>
      <c r="J845" s="201">
        <v>0.9660244987642258</v>
      </c>
      <c r="K845" s="192">
        <v>1</v>
      </c>
      <c r="L845" s="188">
        <v>0</v>
      </c>
      <c r="M845" s="188">
        <v>4</v>
      </c>
      <c r="N845" s="188">
        <v>0</v>
      </c>
      <c r="O845" s="188">
        <v>7361.8597563399462</v>
      </c>
      <c r="P845" s="188">
        <v>8990.1224800641648</v>
      </c>
      <c r="Q845" s="188">
        <v>5546.2766011444692</v>
      </c>
      <c r="R845" s="201">
        <v>0.9660244987642258</v>
      </c>
    </row>
    <row r="846" spans="2:18" x14ac:dyDescent="0.2">
      <c r="B846" s="195">
        <v>843</v>
      </c>
      <c r="C846" s="192">
        <v>0</v>
      </c>
      <c r="D846" s="188">
        <v>0</v>
      </c>
      <c r="E846" s="188">
        <v>3</v>
      </c>
      <c r="F846" s="188">
        <v>0</v>
      </c>
      <c r="G846" s="188">
        <v>4164.3348798651559</v>
      </c>
      <c r="H846" s="188">
        <v>1304.2589700216856</v>
      </c>
      <c r="I846" s="188">
        <v>10224.876348521644</v>
      </c>
      <c r="J846" s="201">
        <v>0.83916750131495066</v>
      </c>
      <c r="K846" s="192">
        <v>0</v>
      </c>
      <c r="L846" s="188">
        <v>0</v>
      </c>
      <c r="M846" s="188">
        <v>3</v>
      </c>
      <c r="N846" s="188">
        <v>0</v>
      </c>
      <c r="O846" s="188">
        <v>4164.3348798651559</v>
      </c>
      <c r="P846" s="188">
        <v>1304.2589700216856</v>
      </c>
      <c r="Q846" s="188">
        <v>10224.876348521644</v>
      </c>
      <c r="R846" s="201">
        <v>0.83916750131495066</v>
      </c>
    </row>
    <row r="847" spans="2:18" x14ac:dyDescent="0.2">
      <c r="B847" s="195">
        <v>844</v>
      </c>
      <c r="C847" s="192">
        <v>0</v>
      </c>
      <c r="D847" s="188">
        <v>0</v>
      </c>
      <c r="E847" s="188">
        <v>1</v>
      </c>
      <c r="F847" s="188">
        <v>2</v>
      </c>
      <c r="G847" s="188">
        <v>3132.2890456413202</v>
      </c>
      <c r="H847" s="188">
        <v>4367.7881084703495</v>
      </c>
      <c r="I847" s="188">
        <v>7308.0488181450537</v>
      </c>
      <c r="J847" s="201">
        <v>0.91507594827854921</v>
      </c>
      <c r="K847" s="192">
        <v>0</v>
      </c>
      <c r="L847" s="188">
        <v>0</v>
      </c>
      <c r="M847" s="188">
        <v>1</v>
      </c>
      <c r="N847" s="188">
        <v>2</v>
      </c>
      <c r="O847" s="188">
        <v>3132.2890456413202</v>
      </c>
      <c r="P847" s="188">
        <v>4367.7881084703495</v>
      </c>
      <c r="Q847" s="188">
        <v>7308.0488181450537</v>
      </c>
      <c r="R847" s="201">
        <v>0.91507594827854921</v>
      </c>
    </row>
    <row r="848" spans="2:18" x14ac:dyDescent="0.2">
      <c r="B848" s="195">
        <v>845</v>
      </c>
      <c r="C848" s="192">
        <v>0</v>
      </c>
      <c r="D848" s="188">
        <v>0</v>
      </c>
      <c r="E848" s="188">
        <v>3</v>
      </c>
      <c r="F848" s="188">
        <v>3</v>
      </c>
      <c r="G848" s="188">
        <v>4320.9865481833194</v>
      </c>
      <c r="H848" s="188">
        <v>2793.6000255070526</v>
      </c>
      <c r="I848" s="188">
        <v>5996.084207187987</v>
      </c>
      <c r="J848" s="201">
        <v>0.96529293088755785</v>
      </c>
      <c r="K848" s="192">
        <v>0</v>
      </c>
      <c r="L848" s="188">
        <v>0</v>
      </c>
      <c r="M848" s="188">
        <v>3</v>
      </c>
      <c r="N848" s="188">
        <v>3</v>
      </c>
      <c r="O848" s="188">
        <v>4320.9865481833194</v>
      </c>
      <c r="P848" s="188">
        <v>2793.6000255070526</v>
      </c>
      <c r="Q848" s="188">
        <v>5996.084207187987</v>
      </c>
      <c r="R848" s="201">
        <v>0.96529293088755785</v>
      </c>
    </row>
    <row r="849" spans="2:18" x14ac:dyDescent="0.2">
      <c r="B849" s="195">
        <v>846</v>
      </c>
      <c r="C849" s="192">
        <v>0</v>
      </c>
      <c r="D849" s="188">
        <v>1</v>
      </c>
      <c r="E849" s="188">
        <v>0</v>
      </c>
      <c r="F849" s="188">
        <v>0</v>
      </c>
      <c r="G849" s="188">
        <v>7802.5889535116166</v>
      </c>
      <c r="H849" s="188">
        <v>6978.2701667923084</v>
      </c>
      <c r="I849" s="188">
        <v>5065.1920625997582</v>
      </c>
      <c r="J849" s="201">
        <v>0.98381741153683588</v>
      </c>
      <c r="K849" s="192">
        <v>0</v>
      </c>
      <c r="L849" s="188">
        <v>1</v>
      </c>
      <c r="M849" s="188">
        <v>0</v>
      </c>
      <c r="N849" s="188">
        <v>0</v>
      </c>
      <c r="O849" s="188">
        <v>7802.5889535116166</v>
      </c>
      <c r="P849" s="188">
        <v>6978.2701667923084</v>
      </c>
      <c r="Q849" s="188">
        <v>5065.1920625997582</v>
      </c>
      <c r="R849" s="201">
        <v>0.98381741153683588</v>
      </c>
    </row>
    <row r="850" spans="2:18" x14ac:dyDescent="0.2">
      <c r="B850" s="195">
        <v>847</v>
      </c>
      <c r="C850" s="192">
        <v>0</v>
      </c>
      <c r="D850" s="188">
        <v>0</v>
      </c>
      <c r="E850" s="188">
        <v>3</v>
      </c>
      <c r="F850" s="188">
        <v>1</v>
      </c>
      <c r="G850" s="188">
        <v>4019.5224332563967</v>
      </c>
      <c r="H850" s="188">
        <v>3482.9727646298838</v>
      </c>
      <c r="I850" s="188">
        <v>4867.3712405515798</v>
      </c>
      <c r="J850" s="201">
        <v>0.91177715717747698</v>
      </c>
      <c r="K850" s="192">
        <v>0</v>
      </c>
      <c r="L850" s="188">
        <v>0</v>
      </c>
      <c r="M850" s="188">
        <v>3</v>
      </c>
      <c r="N850" s="188">
        <v>1</v>
      </c>
      <c r="O850" s="188">
        <v>4019.5224332563967</v>
      </c>
      <c r="P850" s="188">
        <v>3482.9727646298838</v>
      </c>
      <c r="Q850" s="188">
        <v>4867.3712405515798</v>
      </c>
      <c r="R850" s="201">
        <v>0.91177715717747698</v>
      </c>
    </row>
    <row r="851" spans="2:18" x14ac:dyDescent="0.2">
      <c r="B851" s="195">
        <v>848</v>
      </c>
      <c r="C851" s="192">
        <v>0</v>
      </c>
      <c r="D851" s="188">
        <v>0</v>
      </c>
      <c r="E851" s="188">
        <v>1</v>
      </c>
      <c r="F851" s="188">
        <v>0</v>
      </c>
      <c r="G851" s="188">
        <v>7316.9663417235342</v>
      </c>
      <c r="H851" s="188">
        <v>2085.5645487003376</v>
      </c>
      <c r="I851" s="188">
        <v>5978.042323203691</v>
      </c>
      <c r="J851" s="201">
        <v>0.86151288863395215</v>
      </c>
      <c r="K851" s="192">
        <v>0</v>
      </c>
      <c r="L851" s="188">
        <v>0</v>
      </c>
      <c r="M851" s="188">
        <v>1</v>
      </c>
      <c r="N851" s="188">
        <v>0</v>
      </c>
      <c r="O851" s="188">
        <v>7316.9663417235342</v>
      </c>
      <c r="P851" s="188">
        <v>2085.5645487003376</v>
      </c>
      <c r="Q851" s="188">
        <v>5978.042323203691</v>
      </c>
      <c r="R851" s="201">
        <v>0.86151288863395215</v>
      </c>
    </row>
    <row r="852" spans="2:18" x14ac:dyDescent="0.2">
      <c r="B852" s="195">
        <v>849</v>
      </c>
      <c r="C852" s="192">
        <v>0</v>
      </c>
      <c r="D852" s="188">
        <v>0</v>
      </c>
      <c r="E852" s="188">
        <v>3</v>
      </c>
      <c r="F852" s="188">
        <v>2</v>
      </c>
      <c r="G852" s="188">
        <v>5028.3724982854728</v>
      </c>
      <c r="H852" s="188">
        <v>3508.1150212526372</v>
      </c>
      <c r="I852" s="188">
        <v>1744.4876651563686</v>
      </c>
      <c r="J852" s="201">
        <v>0.78124278761216781</v>
      </c>
      <c r="K852" s="192">
        <v>0</v>
      </c>
      <c r="L852" s="188">
        <v>0</v>
      </c>
      <c r="M852" s="188">
        <v>3</v>
      </c>
      <c r="N852" s="188">
        <v>2</v>
      </c>
      <c r="O852" s="188">
        <v>5028.3724982854728</v>
      </c>
      <c r="P852" s="188">
        <v>3508.1150212526372</v>
      </c>
      <c r="Q852" s="188">
        <v>1744.4876651563686</v>
      </c>
      <c r="R852" s="201">
        <v>0.78124278761216781</v>
      </c>
    </row>
    <row r="853" spans="2:18" x14ac:dyDescent="0.2">
      <c r="B853" s="195">
        <v>850</v>
      </c>
      <c r="C853" s="192">
        <v>0</v>
      </c>
      <c r="D853" s="188">
        <v>0</v>
      </c>
      <c r="E853" s="188">
        <v>1</v>
      </c>
      <c r="F853" s="188">
        <v>1</v>
      </c>
      <c r="G853" s="188">
        <v>6760.1451570491718</v>
      </c>
      <c r="H853" s="188">
        <v>4755.5151334258808</v>
      </c>
      <c r="I853" s="188">
        <v>4260.7267221368493</v>
      </c>
      <c r="J853" s="201">
        <v>0.90883131909761061</v>
      </c>
      <c r="K853" s="192">
        <v>0</v>
      </c>
      <c r="L853" s="188">
        <v>0</v>
      </c>
      <c r="M853" s="188">
        <v>1</v>
      </c>
      <c r="N853" s="188">
        <v>1</v>
      </c>
      <c r="O853" s="188">
        <v>6760.1451570491718</v>
      </c>
      <c r="P853" s="188">
        <v>4755.5151334258808</v>
      </c>
      <c r="Q853" s="188">
        <v>4260.7267221368493</v>
      </c>
      <c r="R853" s="201">
        <v>0.90883131909761061</v>
      </c>
    </row>
    <row r="854" spans="2:18" x14ac:dyDescent="0.2">
      <c r="B854" s="195">
        <v>851</v>
      </c>
      <c r="C854" s="192">
        <v>0</v>
      </c>
      <c r="D854" s="188">
        <v>0</v>
      </c>
      <c r="E854" s="188">
        <v>1</v>
      </c>
      <c r="F854" s="188">
        <v>1</v>
      </c>
      <c r="G854" s="188">
        <v>6212.3612589486256</v>
      </c>
      <c r="H854" s="188">
        <v>1708.0426049354357</v>
      </c>
      <c r="I854" s="188">
        <v>3115.5764415691519</v>
      </c>
      <c r="J854" s="201">
        <v>0.92839773845932905</v>
      </c>
      <c r="K854" s="192">
        <v>0</v>
      </c>
      <c r="L854" s="188">
        <v>0</v>
      </c>
      <c r="M854" s="188">
        <v>1</v>
      </c>
      <c r="N854" s="188">
        <v>1</v>
      </c>
      <c r="O854" s="188">
        <v>6212.3612589486256</v>
      </c>
      <c r="P854" s="188">
        <v>1708.0426049354357</v>
      </c>
      <c r="Q854" s="188">
        <v>3115.5764415691519</v>
      </c>
      <c r="R854" s="201">
        <v>0.92839773845932905</v>
      </c>
    </row>
    <row r="855" spans="2:18" x14ac:dyDescent="0.2">
      <c r="B855" s="195">
        <v>852</v>
      </c>
      <c r="C855" s="192">
        <v>1</v>
      </c>
      <c r="D855" s="188">
        <v>0</v>
      </c>
      <c r="E855" s="188">
        <v>3</v>
      </c>
      <c r="F855" s="188">
        <v>2</v>
      </c>
      <c r="G855" s="188">
        <v>7625.5294097707883</v>
      </c>
      <c r="H855" s="188">
        <v>1618.6660456128322</v>
      </c>
      <c r="I855" s="188">
        <v>10917.102704105215</v>
      </c>
      <c r="J855" s="201">
        <v>0.82111165139741138</v>
      </c>
      <c r="K855" s="192">
        <v>1</v>
      </c>
      <c r="L855" s="188">
        <v>0</v>
      </c>
      <c r="M855" s="188">
        <v>3</v>
      </c>
      <c r="N855" s="188">
        <v>2</v>
      </c>
      <c r="O855" s="188">
        <v>7625.5294097707883</v>
      </c>
      <c r="P855" s="188">
        <v>1618.6660456128322</v>
      </c>
      <c r="Q855" s="188">
        <v>10917.102704105215</v>
      </c>
      <c r="R855" s="201">
        <v>0.82111165139741138</v>
      </c>
    </row>
    <row r="856" spans="2:18" x14ac:dyDescent="0.2">
      <c r="B856" s="195">
        <v>853</v>
      </c>
      <c r="C856" s="192">
        <v>0</v>
      </c>
      <c r="D856" s="188">
        <v>0</v>
      </c>
      <c r="E856" s="188">
        <v>1</v>
      </c>
      <c r="F856" s="188">
        <v>1</v>
      </c>
      <c r="G856" s="188">
        <v>3946.6330677692158</v>
      </c>
      <c r="H856" s="188">
        <v>3418.4600700967931</v>
      </c>
      <c r="I856" s="188">
        <v>3724.5513032430358</v>
      </c>
      <c r="J856" s="201">
        <v>0.98320068004268601</v>
      </c>
      <c r="K856" s="192">
        <v>0</v>
      </c>
      <c r="L856" s="188">
        <v>0</v>
      </c>
      <c r="M856" s="188">
        <v>1</v>
      </c>
      <c r="N856" s="188">
        <v>1</v>
      </c>
      <c r="O856" s="188">
        <v>3946.6330677692158</v>
      </c>
      <c r="P856" s="188">
        <v>3418.4600700967931</v>
      </c>
      <c r="Q856" s="188">
        <v>3724.5513032430358</v>
      </c>
      <c r="R856" s="201">
        <v>0.98320068004268601</v>
      </c>
    </row>
    <row r="857" spans="2:18" x14ac:dyDescent="0.2">
      <c r="B857" s="195">
        <v>854</v>
      </c>
      <c r="C857" s="192">
        <v>0</v>
      </c>
      <c r="D857" s="188">
        <v>0</v>
      </c>
      <c r="E857" s="188">
        <v>0</v>
      </c>
      <c r="F857" s="188">
        <v>1</v>
      </c>
      <c r="G857" s="188">
        <v>8719.431495612429</v>
      </c>
      <c r="H857" s="188">
        <v>3307.3555798450257</v>
      </c>
      <c r="I857" s="188">
        <v>5239.9823320138667</v>
      </c>
      <c r="J857" s="201">
        <v>0.73811791599031995</v>
      </c>
      <c r="K857" s="192">
        <v>0</v>
      </c>
      <c r="L857" s="188">
        <v>0</v>
      </c>
      <c r="M857" s="188">
        <v>0</v>
      </c>
      <c r="N857" s="188">
        <v>1</v>
      </c>
      <c r="O857" s="188">
        <v>8719.431495612429</v>
      </c>
      <c r="P857" s="188">
        <v>3307.3555798450257</v>
      </c>
      <c r="Q857" s="188">
        <v>5239.9823320138667</v>
      </c>
      <c r="R857" s="201">
        <v>0.73811791599031995</v>
      </c>
    </row>
    <row r="858" spans="2:18" x14ac:dyDescent="0.2">
      <c r="B858" s="195">
        <v>855</v>
      </c>
      <c r="C858" s="192">
        <v>0</v>
      </c>
      <c r="D858" s="188">
        <v>0</v>
      </c>
      <c r="E858" s="188">
        <v>2</v>
      </c>
      <c r="F858" s="188">
        <v>1</v>
      </c>
      <c r="G858" s="188">
        <v>3308.6374430912483</v>
      </c>
      <c r="H858" s="188">
        <v>3899.9778304455008</v>
      </c>
      <c r="I858" s="188">
        <v>4647.1602648320222</v>
      </c>
      <c r="J858" s="201">
        <v>0.94627484182818611</v>
      </c>
      <c r="K858" s="192">
        <v>0</v>
      </c>
      <c r="L858" s="188">
        <v>0</v>
      </c>
      <c r="M858" s="188">
        <v>2</v>
      </c>
      <c r="N858" s="188">
        <v>1</v>
      </c>
      <c r="O858" s="188">
        <v>3308.6374430912483</v>
      </c>
      <c r="P858" s="188">
        <v>3899.9778304455008</v>
      </c>
      <c r="Q858" s="188">
        <v>4647.1602648320222</v>
      </c>
      <c r="R858" s="201">
        <v>0.94627484182818611</v>
      </c>
    </row>
    <row r="859" spans="2:18" x14ac:dyDescent="0.2">
      <c r="B859" s="195">
        <v>856</v>
      </c>
      <c r="C859" s="192">
        <v>0</v>
      </c>
      <c r="D859" s="188">
        <v>0</v>
      </c>
      <c r="E859" s="188">
        <v>2</v>
      </c>
      <c r="F859" s="188">
        <v>1</v>
      </c>
      <c r="G859" s="188">
        <v>3721.8333445788357</v>
      </c>
      <c r="H859" s="188">
        <v>3892.4808024491167</v>
      </c>
      <c r="I859" s="188">
        <v>3221.14743089801</v>
      </c>
      <c r="J859" s="201">
        <v>0.886979916975001</v>
      </c>
      <c r="K859" s="192">
        <v>0</v>
      </c>
      <c r="L859" s="188">
        <v>0</v>
      </c>
      <c r="M859" s="188">
        <v>2</v>
      </c>
      <c r="N859" s="188">
        <v>1</v>
      </c>
      <c r="O859" s="188">
        <v>3721.8333445788357</v>
      </c>
      <c r="P859" s="188">
        <v>3892.4808024491167</v>
      </c>
      <c r="Q859" s="188">
        <v>3221.14743089801</v>
      </c>
      <c r="R859" s="201">
        <v>0.886979916975001</v>
      </c>
    </row>
    <row r="860" spans="2:18" x14ac:dyDescent="0.2">
      <c r="B860" s="195">
        <v>857</v>
      </c>
      <c r="C860" s="192">
        <v>0</v>
      </c>
      <c r="D860" s="188">
        <v>0</v>
      </c>
      <c r="E860" s="188">
        <v>5</v>
      </c>
      <c r="F860" s="188">
        <v>2</v>
      </c>
      <c r="G860" s="188">
        <v>3789.6374645243732</v>
      </c>
      <c r="H860" s="188">
        <v>5610.2785147123695</v>
      </c>
      <c r="I860" s="188">
        <v>7057.3149235713281</v>
      </c>
      <c r="J860" s="201">
        <v>0.96864904392676121</v>
      </c>
      <c r="K860" s="192">
        <v>0</v>
      </c>
      <c r="L860" s="188">
        <v>0</v>
      </c>
      <c r="M860" s="188">
        <v>5</v>
      </c>
      <c r="N860" s="188">
        <v>2</v>
      </c>
      <c r="O860" s="188">
        <v>3789.6374645243732</v>
      </c>
      <c r="P860" s="188">
        <v>5610.2785147123695</v>
      </c>
      <c r="Q860" s="188">
        <v>7057.3149235713281</v>
      </c>
      <c r="R860" s="201">
        <v>0.96864904392676121</v>
      </c>
    </row>
    <row r="861" spans="2:18" x14ac:dyDescent="0.2">
      <c r="B861" s="195">
        <v>858</v>
      </c>
      <c r="C861" s="192">
        <v>0</v>
      </c>
      <c r="D861" s="188">
        <v>0</v>
      </c>
      <c r="E861" s="188">
        <v>2</v>
      </c>
      <c r="F861" s="188">
        <v>0</v>
      </c>
      <c r="G861" s="188">
        <v>4621.4687386884252</v>
      </c>
      <c r="H861" s="188">
        <v>2692.5300841343051</v>
      </c>
      <c r="I861" s="188">
        <v>3459.4445395281177</v>
      </c>
      <c r="J861" s="201">
        <v>0.92963308164822933</v>
      </c>
      <c r="K861" s="192">
        <v>0</v>
      </c>
      <c r="L861" s="188">
        <v>0</v>
      </c>
      <c r="M861" s="188">
        <v>2</v>
      </c>
      <c r="N861" s="188">
        <v>0</v>
      </c>
      <c r="O861" s="188">
        <v>4621.4687386884252</v>
      </c>
      <c r="P861" s="188">
        <v>2692.5300841343051</v>
      </c>
      <c r="Q861" s="188">
        <v>3459.4445395281177</v>
      </c>
      <c r="R861" s="201">
        <v>0.92963308164822933</v>
      </c>
    </row>
    <row r="862" spans="2:18" x14ac:dyDescent="0.2">
      <c r="B862" s="195">
        <v>859</v>
      </c>
      <c r="C862" s="192">
        <v>0</v>
      </c>
      <c r="D862" s="188">
        <v>0</v>
      </c>
      <c r="E862" s="188">
        <v>0</v>
      </c>
      <c r="F862" s="188">
        <v>1</v>
      </c>
      <c r="G862" s="188">
        <v>6853.2389837688825</v>
      </c>
      <c r="H862" s="188">
        <v>1737.2151281818726</v>
      </c>
      <c r="I862" s="188">
        <v>14581.15971850656</v>
      </c>
      <c r="J862" s="201">
        <v>0.88850527222898756</v>
      </c>
      <c r="K862" s="192">
        <v>0</v>
      </c>
      <c r="L862" s="188">
        <v>0</v>
      </c>
      <c r="M862" s="188">
        <v>0</v>
      </c>
      <c r="N862" s="188">
        <v>1</v>
      </c>
      <c r="O862" s="188">
        <v>6853.2389837688825</v>
      </c>
      <c r="P862" s="188">
        <v>1737.2151281818726</v>
      </c>
      <c r="Q862" s="188">
        <v>14581.15971850656</v>
      </c>
      <c r="R862" s="201">
        <v>0.88850527222898756</v>
      </c>
    </row>
    <row r="863" spans="2:18" x14ac:dyDescent="0.2">
      <c r="B863" s="195">
        <v>860</v>
      </c>
      <c r="C863" s="192">
        <v>0</v>
      </c>
      <c r="D863" s="188">
        <v>0</v>
      </c>
      <c r="E863" s="188">
        <v>3</v>
      </c>
      <c r="F863" s="188">
        <v>0</v>
      </c>
      <c r="G863" s="188">
        <v>4633.9339051918669</v>
      </c>
      <c r="H863" s="188">
        <v>2594.2351516974622</v>
      </c>
      <c r="I863" s="188">
        <v>2348.1629584353209</v>
      </c>
      <c r="J863" s="201">
        <v>0.85757777534603186</v>
      </c>
      <c r="K863" s="192">
        <v>0</v>
      </c>
      <c r="L863" s="188">
        <v>0</v>
      </c>
      <c r="M863" s="188">
        <v>3</v>
      </c>
      <c r="N863" s="188">
        <v>0</v>
      </c>
      <c r="O863" s="188">
        <v>4633.9339051918669</v>
      </c>
      <c r="P863" s="188">
        <v>2594.2351516974622</v>
      </c>
      <c r="Q863" s="188">
        <v>2348.1629584353209</v>
      </c>
      <c r="R863" s="201">
        <v>0.85757777534603186</v>
      </c>
    </row>
    <row r="864" spans="2:18" x14ac:dyDescent="0.2">
      <c r="B864" s="195">
        <v>861</v>
      </c>
      <c r="C864" s="192">
        <v>0</v>
      </c>
      <c r="D864" s="188">
        <v>0</v>
      </c>
      <c r="E864" s="188">
        <v>3</v>
      </c>
      <c r="F864" s="188">
        <v>0</v>
      </c>
      <c r="G864" s="188">
        <v>6122.0249755543209</v>
      </c>
      <c r="H864" s="188">
        <v>1667.1348983433263</v>
      </c>
      <c r="I864" s="188">
        <v>5081.0263113062829</v>
      </c>
      <c r="J864" s="201">
        <v>0.95338608685859394</v>
      </c>
      <c r="K864" s="192">
        <v>0</v>
      </c>
      <c r="L864" s="188">
        <v>0</v>
      </c>
      <c r="M864" s="188">
        <v>3</v>
      </c>
      <c r="N864" s="188">
        <v>0</v>
      </c>
      <c r="O864" s="188">
        <v>6122.0249755543209</v>
      </c>
      <c r="P864" s="188">
        <v>1667.1348983433263</v>
      </c>
      <c r="Q864" s="188">
        <v>5081.0263113062829</v>
      </c>
      <c r="R864" s="201">
        <v>0.95338608685859394</v>
      </c>
    </row>
    <row r="865" spans="2:18" x14ac:dyDescent="0.2">
      <c r="B865" s="195">
        <v>862</v>
      </c>
      <c r="C865" s="192">
        <v>0</v>
      </c>
      <c r="D865" s="188">
        <v>0</v>
      </c>
      <c r="E865" s="188">
        <v>1</v>
      </c>
      <c r="F865" s="188">
        <v>0</v>
      </c>
      <c r="G865" s="188">
        <v>4568.3712974132713</v>
      </c>
      <c r="H865" s="188">
        <v>2364.9879149080052</v>
      </c>
      <c r="I865" s="188">
        <v>2883.7318593308992</v>
      </c>
      <c r="J865" s="201">
        <v>0.92811057902048888</v>
      </c>
      <c r="K865" s="192">
        <v>0</v>
      </c>
      <c r="L865" s="188">
        <v>0</v>
      </c>
      <c r="M865" s="188">
        <v>1</v>
      </c>
      <c r="N865" s="188">
        <v>0</v>
      </c>
      <c r="O865" s="188">
        <v>4568.3712974132713</v>
      </c>
      <c r="P865" s="188">
        <v>2364.9879149080052</v>
      </c>
      <c r="Q865" s="188">
        <v>2883.7318593308992</v>
      </c>
      <c r="R865" s="201">
        <v>0.92811057902048888</v>
      </c>
    </row>
    <row r="866" spans="2:18" x14ac:dyDescent="0.2">
      <c r="B866" s="195">
        <v>863</v>
      </c>
      <c r="C866" s="192">
        <v>0</v>
      </c>
      <c r="D866" s="188">
        <v>0</v>
      </c>
      <c r="E866" s="188">
        <v>1</v>
      </c>
      <c r="F866" s="188">
        <v>1</v>
      </c>
      <c r="G866" s="188">
        <v>7188.4105365658206</v>
      </c>
      <c r="H866" s="188">
        <v>1799.7579251219222</v>
      </c>
      <c r="I866" s="188">
        <v>1856.1834399710608</v>
      </c>
      <c r="J866" s="201">
        <v>0.97658691962840494</v>
      </c>
      <c r="K866" s="192">
        <v>0</v>
      </c>
      <c r="L866" s="188">
        <v>0</v>
      </c>
      <c r="M866" s="188">
        <v>1</v>
      </c>
      <c r="N866" s="188">
        <v>1</v>
      </c>
      <c r="O866" s="188">
        <v>7188.4105365658206</v>
      </c>
      <c r="P866" s="188">
        <v>1799.7579251219222</v>
      </c>
      <c r="Q866" s="188">
        <v>1856.1834399710608</v>
      </c>
      <c r="R866" s="201">
        <v>0.97658691962840494</v>
      </c>
    </row>
    <row r="867" spans="2:18" x14ac:dyDescent="0.2">
      <c r="B867" s="195">
        <v>864</v>
      </c>
      <c r="C867" s="192">
        <v>0</v>
      </c>
      <c r="D867" s="188">
        <v>0</v>
      </c>
      <c r="E867" s="188">
        <v>4</v>
      </c>
      <c r="F867" s="188">
        <v>0</v>
      </c>
      <c r="G867" s="188">
        <v>5841.5960898294998</v>
      </c>
      <c r="H867" s="188">
        <v>2937.4643190626166</v>
      </c>
      <c r="I867" s="188">
        <v>4716.2520884566038</v>
      </c>
      <c r="J867" s="201">
        <v>0.89351370965002685</v>
      </c>
      <c r="K867" s="192">
        <v>0</v>
      </c>
      <c r="L867" s="188">
        <v>0</v>
      </c>
      <c r="M867" s="188">
        <v>4</v>
      </c>
      <c r="N867" s="188">
        <v>0</v>
      </c>
      <c r="O867" s="188">
        <v>5841.5960898294998</v>
      </c>
      <c r="P867" s="188">
        <v>2937.4643190626166</v>
      </c>
      <c r="Q867" s="188">
        <v>4716.2520884566038</v>
      </c>
      <c r="R867" s="201">
        <v>0.89351370965002685</v>
      </c>
    </row>
    <row r="868" spans="2:18" x14ac:dyDescent="0.2">
      <c r="B868" s="195">
        <v>865</v>
      </c>
      <c r="C868" s="192">
        <v>0</v>
      </c>
      <c r="D868" s="188">
        <v>1</v>
      </c>
      <c r="E868" s="188">
        <v>1</v>
      </c>
      <c r="F868" s="188">
        <v>3</v>
      </c>
      <c r="G868" s="188">
        <v>3331.247934056631</v>
      </c>
      <c r="H868" s="188">
        <v>5792.2848896655241</v>
      </c>
      <c r="I868" s="188">
        <v>3396.5842606968858</v>
      </c>
      <c r="J868" s="201">
        <v>0.87594972712943053</v>
      </c>
      <c r="K868" s="192">
        <v>0</v>
      </c>
      <c r="L868" s="188">
        <v>1</v>
      </c>
      <c r="M868" s="188">
        <v>1</v>
      </c>
      <c r="N868" s="188">
        <v>3</v>
      </c>
      <c r="O868" s="188">
        <v>3331.247934056631</v>
      </c>
      <c r="P868" s="188">
        <v>5792.2848896655241</v>
      </c>
      <c r="Q868" s="188">
        <v>3396.5842606968858</v>
      </c>
      <c r="R868" s="201">
        <v>0.87594972712943053</v>
      </c>
    </row>
    <row r="869" spans="2:18" x14ac:dyDescent="0.2">
      <c r="B869" s="195">
        <v>866</v>
      </c>
      <c r="C869" s="192">
        <v>0</v>
      </c>
      <c r="D869" s="188">
        <v>0</v>
      </c>
      <c r="E869" s="188">
        <v>1</v>
      </c>
      <c r="F869" s="188">
        <v>1</v>
      </c>
      <c r="G869" s="188">
        <v>7981.5802190759478</v>
      </c>
      <c r="H869" s="188">
        <v>5267.2473069507623</v>
      </c>
      <c r="I869" s="188">
        <v>3639.3389978913028</v>
      </c>
      <c r="J869" s="201">
        <v>0.96692710613939803</v>
      </c>
      <c r="K869" s="192">
        <v>0</v>
      </c>
      <c r="L869" s="188">
        <v>0</v>
      </c>
      <c r="M869" s="188">
        <v>1</v>
      </c>
      <c r="N869" s="188">
        <v>1</v>
      </c>
      <c r="O869" s="188">
        <v>7981.5802190759478</v>
      </c>
      <c r="P869" s="188">
        <v>5267.2473069507623</v>
      </c>
      <c r="Q869" s="188">
        <v>3639.3389978913028</v>
      </c>
      <c r="R869" s="201">
        <v>0.96692710613939803</v>
      </c>
    </row>
    <row r="870" spans="2:18" x14ac:dyDescent="0.2">
      <c r="B870" s="195">
        <v>867</v>
      </c>
      <c r="C870" s="192">
        <v>0</v>
      </c>
      <c r="D870" s="188">
        <v>0</v>
      </c>
      <c r="E870" s="188">
        <v>0</v>
      </c>
      <c r="F870" s="188">
        <v>0</v>
      </c>
      <c r="G870" s="188">
        <v>7282.6856568907824</v>
      </c>
      <c r="H870" s="188">
        <v>4144.6265621443617</v>
      </c>
      <c r="I870" s="188">
        <v>6879.063210090063</v>
      </c>
      <c r="J870" s="201">
        <v>0.87309499858343076</v>
      </c>
      <c r="K870" s="192">
        <v>0</v>
      </c>
      <c r="L870" s="188">
        <v>0</v>
      </c>
      <c r="M870" s="188">
        <v>0</v>
      </c>
      <c r="N870" s="188">
        <v>0</v>
      </c>
      <c r="O870" s="188">
        <v>7282.6856568907824</v>
      </c>
      <c r="P870" s="188">
        <v>4144.6265621443617</v>
      </c>
      <c r="Q870" s="188">
        <v>6879.063210090063</v>
      </c>
      <c r="R870" s="201">
        <v>0.87309499858343076</v>
      </c>
    </row>
    <row r="871" spans="2:18" x14ac:dyDescent="0.2">
      <c r="B871" s="195">
        <v>868</v>
      </c>
      <c r="C871" s="192">
        <v>0</v>
      </c>
      <c r="D871" s="188">
        <v>0</v>
      </c>
      <c r="E871" s="188">
        <v>3</v>
      </c>
      <c r="F871" s="188">
        <v>1</v>
      </c>
      <c r="G871" s="188">
        <v>7718.053051939336</v>
      </c>
      <c r="H871" s="188">
        <v>4200.1898682615865</v>
      </c>
      <c r="I871" s="188">
        <v>13808.454096992516</v>
      </c>
      <c r="J871" s="201">
        <v>0.81796564209121958</v>
      </c>
      <c r="K871" s="192">
        <v>0</v>
      </c>
      <c r="L871" s="188">
        <v>0</v>
      </c>
      <c r="M871" s="188">
        <v>3</v>
      </c>
      <c r="N871" s="188">
        <v>1</v>
      </c>
      <c r="O871" s="188">
        <v>7718.053051939336</v>
      </c>
      <c r="P871" s="188">
        <v>4200.1898682615865</v>
      </c>
      <c r="Q871" s="188">
        <v>13808.454096992516</v>
      </c>
      <c r="R871" s="201">
        <v>0.81796564209121958</v>
      </c>
    </row>
    <row r="872" spans="2:18" x14ac:dyDescent="0.2">
      <c r="B872" s="195">
        <v>869</v>
      </c>
      <c r="C872" s="192">
        <v>0</v>
      </c>
      <c r="D872" s="188">
        <v>0</v>
      </c>
      <c r="E872" s="188">
        <v>1</v>
      </c>
      <c r="F872" s="188">
        <v>0</v>
      </c>
      <c r="G872" s="188">
        <v>7175.8078312663793</v>
      </c>
      <c r="H872" s="188">
        <v>5948.2659511268603</v>
      </c>
      <c r="I872" s="188">
        <v>7921.2512753703222</v>
      </c>
      <c r="J872" s="201">
        <v>0.93234891626992766</v>
      </c>
      <c r="K872" s="192">
        <v>0</v>
      </c>
      <c r="L872" s="188">
        <v>0</v>
      </c>
      <c r="M872" s="188">
        <v>1</v>
      </c>
      <c r="N872" s="188">
        <v>0</v>
      </c>
      <c r="O872" s="188">
        <v>7175.8078312663793</v>
      </c>
      <c r="P872" s="188">
        <v>5948.2659511268603</v>
      </c>
      <c r="Q872" s="188">
        <v>7921.2512753703222</v>
      </c>
      <c r="R872" s="201">
        <v>0.93234891626992766</v>
      </c>
    </row>
    <row r="873" spans="2:18" x14ac:dyDescent="0.2">
      <c r="B873" s="195">
        <v>870</v>
      </c>
      <c r="C873" s="192">
        <v>0</v>
      </c>
      <c r="D873" s="188">
        <v>0</v>
      </c>
      <c r="E873" s="188">
        <v>3</v>
      </c>
      <c r="F873" s="188">
        <v>1</v>
      </c>
      <c r="G873" s="188">
        <v>5793.510485554234</v>
      </c>
      <c r="H873" s="188">
        <v>3591.3725144685459</v>
      </c>
      <c r="I873" s="188">
        <v>5332.8271205325154</v>
      </c>
      <c r="J873" s="201">
        <v>0.96739528411621967</v>
      </c>
      <c r="K873" s="192">
        <v>0</v>
      </c>
      <c r="L873" s="188">
        <v>0</v>
      </c>
      <c r="M873" s="188">
        <v>3</v>
      </c>
      <c r="N873" s="188">
        <v>1</v>
      </c>
      <c r="O873" s="188">
        <v>5793.510485554234</v>
      </c>
      <c r="P873" s="188">
        <v>3591.3725144685459</v>
      </c>
      <c r="Q873" s="188">
        <v>5332.8271205325154</v>
      </c>
      <c r="R873" s="201">
        <v>0.96739528411621967</v>
      </c>
    </row>
    <row r="874" spans="2:18" x14ac:dyDescent="0.2">
      <c r="B874" s="195">
        <v>871</v>
      </c>
      <c r="C874" s="192">
        <v>0</v>
      </c>
      <c r="D874" s="188">
        <v>0</v>
      </c>
      <c r="E874" s="188">
        <v>3</v>
      </c>
      <c r="F874" s="188">
        <v>2</v>
      </c>
      <c r="G874" s="188">
        <v>4894.3783760963524</v>
      </c>
      <c r="H874" s="188">
        <v>2443.9176728291895</v>
      </c>
      <c r="I874" s="188">
        <v>6769.727282106257</v>
      </c>
      <c r="J874" s="201">
        <v>0.95447237845864485</v>
      </c>
      <c r="K874" s="192">
        <v>0</v>
      </c>
      <c r="L874" s="188">
        <v>0</v>
      </c>
      <c r="M874" s="188">
        <v>3</v>
      </c>
      <c r="N874" s="188">
        <v>2</v>
      </c>
      <c r="O874" s="188">
        <v>4894.3783760963524</v>
      </c>
      <c r="P874" s="188">
        <v>2443.9176728291895</v>
      </c>
      <c r="Q874" s="188">
        <v>6769.727282106257</v>
      </c>
      <c r="R874" s="201">
        <v>0.95447237845864485</v>
      </c>
    </row>
    <row r="875" spans="2:18" x14ac:dyDescent="0.2">
      <c r="B875" s="195">
        <v>872</v>
      </c>
      <c r="C875" s="192">
        <v>0</v>
      </c>
      <c r="D875" s="188">
        <v>0</v>
      </c>
      <c r="E875" s="188">
        <v>2</v>
      </c>
      <c r="F875" s="188">
        <v>2</v>
      </c>
      <c r="G875" s="188">
        <v>5017.1965850552961</v>
      </c>
      <c r="H875" s="188">
        <v>3547.4867948886149</v>
      </c>
      <c r="I875" s="188">
        <v>9168.4818903383893</v>
      </c>
      <c r="J875" s="201">
        <v>0.96717058734124328</v>
      </c>
      <c r="K875" s="192">
        <v>0</v>
      </c>
      <c r="L875" s="188">
        <v>0</v>
      </c>
      <c r="M875" s="188">
        <v>2</v>
      </c>
      <c r="N875" s="188">
        <v>2</v>
      </c>
      <c r="O875" s="188">
        <v>5017.1965850552961</v>
      </c>
      <c r="P875" s="188">
        <v>3547.4867948886149</v>
      </c>
      <c r="Q875" s="188">
        <v>9168.4818903383893</v>
      </c>
      <c r="R875" s="201">
        <v>0.96717058734124328</v>
      </c>
    </row>
    <row r="876" spans="2:18" x14ac:dyDescent="0.2">
      <c r="B876" s="195">
        <v>873</v>
      </c>
      <c r="C876" s="192">
        <v>0</v>
      </c>
      <c r="D876" s="188">
        <v>0</v>
      </c>
      <c r="E876" s="188">
        <v>1</v>
      </c>
      <c r="F876" s="188">
        <v>1</v>
      </c>
      <c r="G876" s="188">
        <v>9385.5505329421794</v>
      </c>
      <c r="H876" s="188">
        <v>4954.546418125793</v>
      </c>
      <c r="I876" s="188">
        <v>5802.6093409131108</v>
      </c>
      <c r="J876" s="201">
        <v>0.74592169943904496</v>
      </c>
      <c r="K876" s="192">
        <v>0</v>
      </c>
      <c r="L876" s="188">
        <v>0</v>
      </c>
      <c r="M876" s="188">
        <v>1</v>
      </c>
      <c r="N876" s="188">
        <v>1</v>
      </c>
      <c r="O876" s="188">
        <v>9385.5505329421794</v>
      </c>
      <c r="P876" s="188">
        <v>4954.546418125793</v>
      </c>
      <c r="Q876" s="188">
        <v>5802.6093409131108</v>
      </c>
      <c r="R876" s="201">
        <v>0.74592169943904496</v>
      </c>
    </row>
    <row r="877" spans="2:18" x14ac:dyDescent="0.2">
      <c r="B877" s="195">
        <v>874</v>
      </c>
      <c r="C877" s="192">
        <v>0</v>
      </c>
      <c r="D877" s="188">
        <v>0</v>
      </c>
      <c r="E877" s="188">
        <v>5</v>
      </c>
      <c r="F877" s="188">
        <v>1</v>
      </c>
      <c r="G877" s="188">
        <v>3518.2092091742802</v>
      </c>
      <c r="H877" s="188">
        <v>2167.566906635082</v>
      </c>
      <c r="I877" s="188">
        <v>6297.7039862622705</v>
      </c>
      <c r="J877" s="201">
        <v>0.8072146994682976</v>
      </c>
      <c r="K877" s="192">
        <v>0</v>
      </c>
      <c r="L877" s="188">
        <v>0</v>
      </c>
      <c r="M877" s="188">
        <v>5</v>
      </c>
      <c r="N877" s="188">
        <v>1</v>
      </c>
      <c r="O877" s="188">
        <v>3518.2092091742802</v>
      </c>
      <c r="P877" s="188">
        <v>2167.566906635082</v>
      </c>
      <c r="Q877" s="188">
        <v>6297.7039862622705</v>
      </c>
      <c r="R877" s="201">
        <v>0.8072146994682976</v>
      </c>
    </row>
    <row r="878" spans="2:18" x14ac:dyDescent="0.2">
      <c r="B878" s="195">
        <v>875</v>
      </c>
      <c r="C878" s="192">
        <v>0</v>
      </c>
      <c r="D878" s="188">
        <v>0</v>
      </c>
      <c r="E878" s="188">
        <v>3</v>
      </c>
      <c r="F878" s="188">
        <v>2</v>
      </c>
      <c r="G878" s="188">
        <v>7029.3164738439182</v>
      </c>
      <c r="H878" s="188">
        <v>1702.5256555854382</v>
      </c>
      <c r="I878" s="188">
        <v>3589.741993731313</v>
      </c>
      <c r="J878" s="201">
        <v>0.96119822233289853</v>
      </c>
      <c r="K878" s="192">
        <v>0</v>
      </c>
      <c r="L878" s="188">
        <v>0</v>
      </c>
      <c r="M878" s="188">
        <v>3</v>
      </c>
      <c r="N878" s="188">
        <v>2</v>
      </c>
      <c r="O878" s="188">
        <v>7029.3164738439182</v>
      </c>
      <c r="P878" s="188">
        <v>1702.5256555854382</v>
      </c>
      <c r="Q878" s="188">
        <v>3589.741993731313</v>
      </c>
      <c r="R878" s="201">
        <v>0.96119822233289853</v>
      </c>
    </row>
    <row r="879" spans="2:18" x14ac:dyDescent="0.2">
      <c r="B879" s="195">
        <v>876</v>
      </c>
      <c r="C879" s="192">
        <v>0</v>
      </c>
      <c r="D879" s="188">
        <v>0</v>
      </c>
      <c r="E879" s="188">
        <v>0</v>
      </c>
      <c r="F879" s="188">
        <v>1</v>
      </c>
      <c r="G879" s="188">
        <v>7100.2777872387005</v>
      </c>
      <c r="H879" s="188">
        <v>7519.8940417807189</v>
      </c>
      <c r="I879" s="188">
        <v>3700.6915098964637</v>
      </c>
      <c r="J879" s="201">
        <v>0.93621968045332271</v>
      </c>
      <c r="K879" s="192">
        <v>0</v>
      </c>
      <c r="L879" s="188">
        <v>0</v>
      </c>
      <c r="M879" s="188">
        <v>0</v>
      </c>
      <c r="N879" s="188">
        <v>1</v>
      </c>
      <c r="O879" s="188">
        <v>7100.2777872387005</v>
      </c>
      <c r="P879" s="188">
        <v>7519.8940417807189</v>
      </c>
      <c r="Q879" s="188">
        <v>3700.6915098964637</v>
      </c>
      <c r="R879" s="201">
        <v>0.93621968045332271</v>
      </c>
    </row>
    <row r="880" spans="2:18" x14ac:dyDescent="0.2">
      <c r="B880" s="195">
        <v>877</v>
      </c>
      <c r="C880" s="192">
        <v>0</v>
      </c>
      <c r="D880" s="188">
        <v>0</v>
      </c>
      <c r="E880" s="188">
        <v>2</v>
      </c>
      <c r="F880" s="188">
        <v>0</v>
      </c>
      <c r="G880" s="188">
        <v>5528.8458679860978</v>
      </c>
      <c r="H880" s="188">
        <v>3979.5845249821532</v>
      </c>
      <c r="I880" s="188">
        <v>4208.6827047435327</v>
      </c>
      <c r="J880" s="201">
        <v>0.92148781901360577</v>
      </c>
      <c r="K880" s="192">
        <v>0</v>
      </c>
      <c r="L880" s="188">
        <v>0</v>
      </c>
      <c r="M880" s="188">
        <v>2</v>
      </c>
      <c r="N880" s="188">
        <v>0</v>
      </c>
      <c r="O880" s="188">
        <v>5528.8458679860978</v>
      </c>
      <c r="P880" s="188">
        <v>3979.5845249821532</v>
      </c>
      <c r="Q880" s="188">
        <v>4208.6827047435327</v>
      </c>
      <c r="R880" s="201">
        <v>0.92148781901360577</v>
      </c>
    </row>
    <row r="881" spans="2:18" x14ac:dyDescent="0.2">
      <c r="B881" s="195">
        <v>878</v>
      </c>
      <c r="C881" s="192">
        <v>0</v>
      </c>
      <c r="D881" s="188">
        <v>0</v>
      </c>
      <c r="E881" s="188">
        <v>4</v>
      </c>
      <c r="F881" s="188">
        <v>2</v>
      </c>
      <c r="G881" s="188">
        <v>6016.9940085869775</v>
      </c>
      <c r="H881" s="188">
        <v>5513.507483498418</v>
      </c>
      <c r="I881" s="188">
        <v>3474.0980806616053</v>
      </c>
      <c r="J881" s="201">
        <v>0.86042910059106503</v>
      </c>
      <c r="K881" s="192">
        <v>0</v>
      </c>
      <c r="L881" s="188">
        <v>0</v>
      </c>
      <c r="M881" s="188">
        <v>4</v>
      </c>
      <c r="N881" s="188">
        <v>2</v>
      </c>
      <c r="O881" s="188">
        <v>6016.9940085869775</v>
      </c>
      <c r="P881" s="188">
        <v>5513.507483498418</v>
      </c>
      <c r="Q881" s="188">
        <v>3474.0980806616053</v>
      </c>
      <c r="R881" s="201">
        <v>0.86042910059106503</v>
      </c>
    </row>
    <row r="882" spans="2:18" x14ac:dyDescent="0.2">
      <c r="B882" s="195">
        <v>879</v>
      </c>
      <c r="C882" s="192">
        <v>0</v>
      </c>
      <c r="D882" s="188">
        <v>0</v>
      </c>
      <c r="E882" s="188">
        <v>2</v>
      </c>
      <c r="F882" s="188">
        <v>1</v>
      </c>
      <c r="G882" s="188">
        <v>5982.1050131804313</v>
      </c>
      <c r="H882" s="188">
        <v>6483.4239859792851</v>
      </c>
      <c r="I882" s="188">
        <v>1201.5525918846386</v>
      </c>
      <c r="J882" s="201">
        <v>0.7947053281270422</v>
      </c>
      <c r="K882" s="192">
        <v>0</v>
      </c>
      <c r="L882" s="188">
        <v>0</v>
      </c>
      <c r="M882" s="188">
        <v>2</v>
      </c>
      <c r="N882" s="188">
        <v>1</v>
      </c>
      <c r="O882" s="188">
        <v>5982.1050131804313</v>
      </c>
      <c r="P882" s="188">
        <v>6483.4239859792851</v>
      </c>
      <c r="Q882" s="188">
        <v>1201.5525918846386</v>
      </c>
      <c r="R882" s="201">
        <v>0.7947053281270422</v>
      </c>
    </row>
    <row r="883" spans="2:18" x14ac:dyDescent="0.2">
      <c r="B883" s="195">
        <v>880</v>
      </c>
      <c r="C883" s="192">
        <v>0</v>
      </c>
      <c r="D883" s="188">
        <v>0</v>
      </c>
      <c r="E883" s="188">
        <v>0</v>
      </c>
      <c r="F883" s="188">
        <v>1</v>
      </c>
      <c r="G883" s="188">
        <v>4930.3174286375915</v>
      </c>
      <c r="H883" s="188">
        <v>2841.4983324226964</v>
      </c>
      <c r="I883" s="188">
        <v>4007.3740589197464</v>
      </c>
      <c r="J883" s="201">
        <v>0.88598816301776107</v>
      </c>
      <c r="K883" s="192">
        <v>0</v>
      </c>
      <c r="L883" s="188">
        <v>0</v>
      </c>
      <c r="M883" s="188">
        <v>0</v>
      </c>
      <c r="N883" s="188">
        <v>1</v>
      </c>
      <c r="O883" s="188">
        <v>4930.3174286375915</v>
      </c>
      <c r="P883" s="188">
        <v>2841.4983324226964</v>
      </c>
      <c r="Q883" s="188">
        <v>4007.3740589197464</v>
      </c>
      <c r="R883" s="201">
        <v>0.88598816301776107</v>
      </c>
    </row>
    <row r="884" spans="2:18" x14ac:dyDescent="0.2">
      <c r="B884" s="195">
        <v>881</v>
      </c>
      <c r="C884" s="192">
        <v>0</v>
      </c>
      <c r="D884" s="188">
        <v>0</v>
      </c>
      <c r="E884" s="188">
        <v>2</v>
      </c>
      <c r="F884" s="188">
        <v>0</v>
      </c>
      <c r="G884" s="188">
        <v>3839.9296779487258</v>
      </c>
      <c r="H884" s="188">
        <v>3492.9734362309046</v>
      </c>
      <c r="I884" s="188">
        <v>6558.573381614834</v>
      </c>
      <c r="J884" s="201">
        <v>0.76626133039033173</v>
      </c>
      <c r="K884" s="192">
        <v>0</v>
      </c>
      <c r="L884" s="188">
        <v>0</v>
      </c>
      <c r="M884" s="188">
        <v>2</v>
      </c>
      <c r="N884" s="188">
        <v>0</v>
      </c>
      <c r="O884" s="188">
        <v>3839.9296779487258</v>
      </c>
      <c r="P884" s="188">
        <v>3492.9734362309046</v>
      </c>
      <c r="Q884" s="188">
        <v>6558.573381614834</v>
      </c>
      <c r="R884" s="201">
        <v>0.76626133039033173</v>
      </c>
    </row>
    <row r="885" spans="2:18" x14ac:dyDescent="0.2">
      <c r="B885" s="195">
        <v>882</v>
      </c>
      <c r="C885" s="192">
        <v>0</v>
      </c>
      <c r="D885" s="188">
        <v>0</v>
      </c>
      <c r="E885" s="188">
        <v>3</v>
      </c>
      <c r="F885" s="188">
        <v>1</v>
      </c>
      <c r="G885" s="188">
        <v>5141.9814162525099</v>
      </c>
      <c r="H885" s="188">
        <v>3359.5954650209687</v>
      </c>
      <c r="I885" s="188">
        <v>2316.240064405536</v>
      </c>
      <c r="J885" s="201">
        <v>0.84963146043812809</v>
      </c>
      <c r="K885" s="192">
        <v>0</v>
      </c>
      <c r="L885" s="188">
        <v>0</v>
      </c>
      <c r="M885" s="188">
        <v>3</v>
      </c>
      <c r="N885" s="188">
        <v>1</v>
      </c>
      <c r="O885" s="188">
        <v>5141.9814162525099</v>
      </c>
      <c r="P885" s="188">
        <v>3359.5954650209687</v>
      </c>
      <c r="Q885" s="188">
        <v>2316.240064405536</v>
      </c>
      <c r="R885" s="201">
        <v>0.84963146043812809</v>
      </c>
    </row>
    <row r="886" spans="2:18" x14ac:dyDescent="0.2">
      <c r="B886" s="195">
        <v>883</v>
      </c>
      <c r="C886" s="192">
        <v>0</v>
      </c>
      <c r="D886" s="188">
        <v>0</v>
      </c>
      <c r="E886" s="188">
        <v>4</v>
      </c>
      <c r="F886" s="188">
        <v>0</v>
      </c>
      <c r="G886" s="188">
        <v>6273.3175464028736</v>
      </c>
      <c r="H886" s="188">
        <v>4665.9492226308785</v>
      </c>
      <c r="I886" s="188">
        <v>3923.7286311495259</v>
      </c>
      <c r="J886" s="201">
        <v>0.94546191633904941</v>
      </c>
      <c r="K886" s="192">
        <v>0</v>
      </c>
      <c r="L886" s="188">
        <v>0</v>
      </c>
      <c r="M886" s="188">
        <v>4</v>
      </c>
      <c r="N886" s="188">
        <v>0</v>
      </c>
      <c r="O886" s="188">
        <v>6273.3175464028736</v>
      </c>
      <c r="P886" s="188">
        <v>4665.9492226308785</v>
      </c>
      <c r="Q886" s="188">
        <v>3923.7286311495259</v>
      </c>
      <c r="R886" s="201">
        <v>0.94546191633904941</v>
      </c>
    </row>
    <row r="887" spans="2:18" x14ac:dyDescent="0.2">
      <c r="B887" s="195">
        <v>884</v>
      </c>
      <c r="C887" s="192">
        <v>0</v>
      </c>
      <c r="D887" s="188">
        <v>0</v>
      </c>
      <c r="E887" s="188">
        <v>3</v>
      </c>
      <c r="F887" s="188">
        <v>2</v>
      </c>
      <c r="G887" s="188">
        <v>3892.8145086774771</v>
      </c>
      <c r="H887" s="188">
        <v>5401.771141027777</v>
      </c>
      <c r="I887" s="188">
        <v>12827.656621009559</v>
      </c>
      <c r="J887" s="201">
        <v>0.89389750154987657</v>
      </c>
      <c r="K887" s="192">
        <v>0</v>
      </c>
      <c r="L887" s="188">
        <v>0</v>
      </c>
      <c r="M887" s="188">
        <v>3</v>
      </c>
      <c r="N887" s="188">
        <v>2</v>
      </c>
      <c r="O887" s="188">
        <v>3892.8145086774771</v>
      </c>
      <c r="P887" s="188">
        <v>5401.771141027777</v>
      </c>
      <c r="Q887" s="188">
        <v>12827.656621009559</v>
      </c>
      <c r="R887" s="201">
        <v>0.89389750154987657</v>
      </c>
    </row>
    <row r="888" spans="2:18" x14ac:dyDescent="0.2">
      <c r="B888" s="195">
        <v>885</v>
      </c>
      <c r="C888" s="192">
        <v>0</v>
      </c>
      <c r="D888" s="188">
        <v>0</v>
      </c>
      <c r="E888" s="188">
        <v>6</v>
      </c>
      <c r="F888" s="188">
        <v>1</v>
      </c>
      <c r="G888" s="188">
        <v>3457.1463673845146</v>
      </c>
      <c r="H888" s="188">
        <v>3252.0132024971344</v>
      </c>
      <c r="I888" s="188">
        <v>8890.1016880691568</v>
      </c>
      <c r="J888" s="201">
        <v>0.72817798508970877</v>
      </c>
      <c r="K888" s="192">
        <v>0</v>
      </c>
      <c r="L888" s="188">
        <v>0</v>
      </c>
      <c r="M888" s="188">
        <v>6</v>
      </c>
      <c r="N888" s="188">
        <v>1</v>
      </c>
      <c r="O888" s="188">
        <v>3457.1463673845146</v>
      </c>
      <c r="P888" s="188">
        <v>3252.0132024971344</v>
      </c>
      <c r="Q888" s="188">
        <v>8890.1016880691568</v>
      </c>
      <c r="R888" s="201">
        <v>0.72817798508970877</v>
      </c>
    </row>
    <row r="889" spans="2:18" x14ac:dyDescent="0.2">
      <c r="B889" s="195">
        <v>886</v>
      </c>
      <c r="C889" s="192">
        <v>0</v>
      </c>
      <c r="D889" s="188">
        <v>0</v>
      </c>
      <c r="E889" s="188">
        <v>1</v>
      </c>
      <c r="F889" s="188">
        <v>2</v>
      </c>
      <c r="G889" s="188">
        <v>6785.86238950802</v>
      </c>
      <c r="H889" s="188">
        <v>2268.0302496990944</v>
      </c>
      <c r="I889" s="188">
        <v>6781.8730700926726</v>
      </c>
      <c r="J889" s="201">
        <v>0.95298401402254329</v>
      </c>
      <c r="K889" s="192">
        <v>0</v>
      </c>
      <c r="L889" s="188">
        <v>0</v>
      </c>
      <c r="M889" s="188">
        <v>1</v>
      </c>
      <c r="N889" s="188">
        <v>2</v>
      </c>
      <c r="O889" s="188">
        <v>6785.86238950802</v>
      </c>
      <c r="P889" s="188">
        <v>2268.0302496990944</v>
      </c>
      <c r="Q889" s="188">
        <v>6781.8730700926726</v>
      </c>
      <c r="R889" s="201">
        <v>0.95298401402254329</v>
      </c>
    </row>
    <row r="890" spans="2:18" x14ac:dyDescent="0.2">
      <c r="B890" s="195">
        <v>887</v>
      </c>
      <c r="C890" s="192">
        <v>0</v>
      </c>
      <c r="D890" s="188">
        <v>0</v>
      </c>
      <c r="E890" s="188">
        <v>3</v>
      </c>
      <c r="F890" s="188">
        <v>1</v>
      </c>
      <c r="G890" s="188">
        <v>7517.8042447313073</v>
      </c>
      <c r="H890" s="188">
        <v>1394.4566942093252</v>
      </c>
      <c r="I890" s="188">
        <v>4153.2881943218117</v>
      </c>
      <c r="J890" s="201">
        <v>0.85655947577671265</v>
      </c>
      <c r="K890" s="192">
        <v>0</v>
      </c>
      <c r="L890" s="188">
        <v>0</v>
      </c>
      <c r="M890" s="188">
        <v>3</v>
      </c>
      <c r="N890" s="188">
        <v>1</v>
      </c>
      <c r="O890" s="188">
        <v>7517.8042447313073</v>
      </c>
      <c r="P890" s="188">
        <v>1394.4566942093252</v>
      </c>
      <c r="Q890" s="188">
        <v>4153.2881943218117</v>
      </c>
      <c r="R890" s="201">
        <v>0.85655947577671265</v>
      </c>
    </row>
    <row r="891" spans="2:18" x14ac:dyDescent="0.2">
      <c r="B891" s="195">
        <v>888</v>
      </c>
      <c r="C891" s="192">
        <v>0</v>
      </c>
      <c r="D891" s="188">
        <v>0</v>
      </c>
      <c r="E891" s="188">
        <v>2</v>
      </c>
      <c r="F891" s="188">
        <v>0</v>
      </c>
      <c r="G891" s="188">
        <v>2784.3706208300086</v>
      </c>
      <c r="H891" s="188">
        <v>7139.0175467540776</v>
      </c>
      <c r="I891" s="188">
        <v>4424.0659061161714</v>
      </c>
      <c r="J891" s="201">
        <v>0.94734081332614206</v>
      </c>
      <c r="K891" s="192">
        <v>0</v>
      </c>
      <c r="L891" s="188">
        <v>0</v>
      </c>
      <c r="M891" s="188">
        <v>2</v>
      </c>
      <c r="N891" s="188">
        <v>0</v>
      </c>
      <c r="O891" s="188">
        <v>2784.3706208300086</v>
      </c>
      <c r="P891" s="188">
        <v>7139.0175467540776</v>
      </c>
      <c r="Q891" s="188">
        <v>4424.0659061161714</v>
      </c>
      <c r="R891" s="201">
        <v>0.94734081332614206</v>
      </c>
    </row>
    <row r="892" spans="2:18" x14ac:dyDescent="0.2">
      <c r="B892" s="195">
        <v>889</v>
      </c>
      <c r="C892" s="192">
        <v>0</v>
      </c>
      <c r="D892" s="188">
        <v>0</v>
      </c>
      <c r="E892" s="188">
        <v>2</v>
      </c>
      <c r="F892" s="188">
        <v>0</v>
      </c>
      <c r="G892" s="188">
        <v>6888.7724719703701</v>
      </c>
      <c r="H892" s="188">
        <v>3209.5630995936926</v>
      </c>
      <c r="I892" s="188">
        <v>11932.70843767149</v>
      </c>
      <c r="J892" s="201">
        <v>0.94341983435783228</v>
      </c>
      <c r="K892" s="192">
        <v>0</v>
      </c>
      <c r="L892" s="188">
        <v>0</v>
      </c>
      <c r="M892" s="188">
        <v>2</v>
      </c>
      <c r="N892" s="188">
        <v>0</v>
      </c>
      <c r="O892" s="188">
        <v>6888.7724719703701</v>
      </c>
      <c r="P892" s="188">
        <v>3209.5630995936926</v>
      </c>
      <c r="Q892" s="188">
        <v>11932.70843767149</v>
      </c>
      <c r="R892" s="201">
        <v>0.94341983435783228</v>
      </c>
    </row>
    <row r="893" spans="2:18" x14ac:dyDescent="0.2">
      <c r="B893" s="195">
        <v>890</v>
      </c>
      <c r="C893" s="192">
        <v>0</v>
      </c>
      <c r="D893" s="188">
        <v>0</v>
      </c>
      <c r="E893" s="188">
        <v>0</v>
      </c>
      <c r="F893" s="188">
        <v>1</v>
      </c>
      <c r="G893" s="188">
        <v>3605.4703733685701</v>
      </c>
      <c r="H893" s="188">
        <v>1686.0759120971395</v>
      </c>
      <c r="I893" s="188">
        <v>7722.687622020967</v>
      </c>
      <c r="J893" s="201">
        <v>0.92134794327475622</v>
      </c>
      <c r="K893" s="192">
        <v>0</v>
      </c>
      <c r="L893" s="188">
        <v>0</v>
      </c>
      <c r="M893" s="188">
        <v>0</v>
      </c>
      <c r="N893" s="188">
        <v>1</v>
      </c>
      <c r="O893" s="188">
        <v>3605.4703733685701</v>
      </c>
      <c r="P893" s="188">
        <v>1686.0759120971395</v>
      </c>
      <c r="Q893" s="188">
        <v>7722.687622020967</v>
      </c>
      <c r="R893" s="201">
        <v>0.92134794327475622</v>
      </c>
    </row>
    <row r="894" spans="2:18" x14ac:dyDescent="0.2">
      <c r="B894" s="195">
        <v>891</v>
      </c>
      <c r="C894" s="192">
        <v>0</v>
      </c>
      <c r="D894" s="188">
        <v>0</v>
      </c>
      <c r="E894" s="188">
        <v>4</v>
      </c>
      <c r="F894" s="188">
        <v>1</v>
      </c>
      <c r="G894" s="188">
        <v>3675.3551971519914</v>
      </c>
      <c r="H894" s="188">
        <v>4658.4214088780891</v>
      </c>
      <c r="I894" s="188">
        <v>4099.0351748066205</v>
      </c>
      <c r="J894" s="201">
        <v>0.96597703153628922</v>
      </c>
      <c r="K894" s="192">
        <v>0</v>
      </c>
      <c r="L894" s="188">
        <v>0</v>
      </c>
      <c r="M894" s="188">
        <v>4</v>
      </c>
      <c r="N894" s="188">
        <v>1</v>
      </c>
      <c r="O894" s="188">
        <v>3675.3551971519914</v>
      </c>
      <c r="P894" s="188">
        <v>4658.4214088780891</v>
      </c>
      <c r="Q894" s="188">
        <v>4099.0351748066205</v>
      </c>
      <c r="R894" s="201">
        <v>0.96597703153628922</v>
      </c>
    </row>
    <row r="895" spans="2:18" x14ac:dyDescent="0.2">
      <c r="B895" s="195">
        <v>892</v>
      </c>
      <c r="C895" s="192">
        <v>0</v>
      </c>
      <c r="D895" s="188">
        <v>0</v>
      </c>
      <c r="E895" s="188">
        <v>1</v>
      </c>
      <c r="F895" s="188">
        <v>1</v>
      </c>
      <c r="G895" s="188">
        <v>3821.928924112729</v>
      </c>
      <c r="H895" s="188">
        <v>3689.8765225419534</v>
      </c>
      <c r="I895" s="188">
        <v>10310.914245105105</v>
      </c>
      <c r="J895" s="201">
        <v>0.87858426297889569</v>
      </c>
      <c r="K895" s="192">
        <v>0</v>
      </c>
      <c r="L895" s="188">
        <v>0</v>
      </c>
      <c r="M895" s="188">
        <v>1</v>
      </c>
      <c r="N895" s="188">
        <v>1</v>
      </c>
      <c r="O895" s="188">
        <v>3821.928924112729</v>
      </c>
      <c r="P895" s="188">
        <v>3689.8765225419534</v>
      </c>
      <c r="Q895" s="188">
        <v>10310.914245105105</v>
      </c>
      <c r="R895" s="201">
        <v>0.87858426297889569</v>
      </c>
    </row>
    <row r="896" spans="2:18" x14ac:dyDescent="0.2">
      <c r="B896" s="195">
        <v>893</v>
      </c>
      <c r="C896" s="192">
        <v>0</v>
      </c>
      <c r="D896" s="188">
        <v>0</v>
      </c>
      <c r="E896" s="188">
        <v>1</v>
      </c>
      <c r="F896" s="188">
        <v>2</v>
      </c>
      <c r="G896" s="188">
        <v>5821.9499819112616</v>
      </c>
      <c r="H896" s="188">
        <v>3066.5643882652125</v>
      </c>
      <c r="I896" s="188">
        <v>6519.7321102445458</v>
      </c>
      <c r="J896" s="201">
        <v>0.92862218295034882</v>
      </c>
      <c r="K896" s="192">
        <v>0</v>
      </c>
      <c r="L896" s="188">
        <v>0</v>
      </c>
      <c r="M896" s="188">
        <v>1</v>
      </c>
      <c r="N896" s="188">
        <v>2</v>
      </c>
      <c r="O896" s="188">
        <v>5821.9499819112616</v>
      </c>
      <c r="P896" s="188">
        <v>3066.5643882652125</v>
      </c>
      <c r="Q896" s="188">
        <v>6519.7321102445458</v>
      </c>
      <c r="R896" s="201">
        <v>0.92862218295034882</v>
      </c>
    </row>
    <row r="897" spans="2:18" x14ac:dyDescent="0.2">
      <c r="B897" s="195">
        <v>894</v>
      </c>
      <c r="C897" s="192">
        <v>0</v>
      </c>
      <c r="D897" s="188">
        <v>0</v>
      </c>
      <c r="E897" s="188">
        <v>2</v>
      </c>
      <c r="F897" s="188">
        <v>1</v>
      </c>
      <c r="G897" s="188">
        <v>5374.6898047692757</v>
      </c>
      <c r="H897" s="188">
        <v>1833.3857961593392</v>
      </c>
      <c r="I897" s="188">
        <v>8651.7018415618841</v>
      </c>
      <c r="J897" s="201">
        <v>0.94930345547801576</v>
      </c>
      <c r="K897" s="192">
        <v>0</v>
      </c>
      <c r="L897" s="188">
        <v>0</v>
      </c>
      <c r="M897" s="188">
        <v>2</v>
      </c>
      <c r="N897" s="188">
        <v>1</v>
      </c>
      <c r="O897" s="188">
        <v>5374.6898047692757</v>
      </c>
      <c r="P897" s="188">
        <v>1833.3857961593392</v>
      </c>
      <c r="Q897" s="188">
        <v>8651.7018415618841</v>
      </c>
      <c r="R897" s="201">
        <v>0.94930345547801576</v>
      </c>
    </row>
    <row r="898" spans="2:18" x14ac:dyDescent="0.2">
      <c r="B898" s="195">
        <v>895</v>
      </c>
      <c r="C898" s="192">
        <v>0</v>
      </c>
      <c r="D898" s="188">
        <v>0</v>
      </c>
      <c r="E898" s="188">
        <v>3</v>
      </c>
      <c r="F898" s="188">
        <v>3</v>
      </c>
      <c r="G898" s="188">
        <v>6545.4827825719203</v>
      </c>
      <c r="H898" s="188">
        <v>2064.7444677431104</v>
      </c>
      <c r="I898" s="188">
        <v>3797.4412985610566</v>
      </c>
      <c r="J898" s="201">
        <v>0.85874388141186053</v>
      </c>
      <c r="K898" s="192">
        <v>0</v>
      </c>
      <c r="L898" s="188">
        <v>0</v>
      </c>
      <c r="M898" s="188">
        <v>3</v>
      </c>
      <c r="N898" s="188">
        <v>3</v>
      </c>
      <c r="O898" s="188">
        <v>6545.4827825719203</v>
      </c>
      <c r="P898" s="188">
        <v>2064.7444677431104</v>
      </c>
      <c r="Q898" s="188">
        <v>3797.4412985610566</v>
      </c>
      <c r="R898" s="201">
        <v>0.85874388141186053</v>
      </c>
    </row>
    <row r="899" spans="2:18" x14ac:dyDescent="0.2">
      <c r="B899" s="195">
        <v>896</v>
      </c>
      <c r="C899" s="192">
        <v>0</v>
      </c>
      <c r="D899" s="188">
        <v>0</v>
      </c>
      <c r="E899" s="188">
        <v>2</v>
      </c>
      <c r="F899" s="188">
        <v>1</v>
      </c>
      <c r="G899" s="188">
        <v>4760.9778300873222</v>
      </c>
      <c r="H899" s="188">
        <v>1966.2548361856202</v>
      </c>
      <c r="I899" s="188">
        <v>6693.3679530813715</v>
      </c>
      <c r="J899" s="201">
        <v>0.84850856079448855</v>
      </c>
      <c r="K899" s="192">
        <v>0</v>
      </c>
      <c r="L899" s="188">
        <v>0</v>
      </c>
      <c r="M899" s="188">
        <v>2</v>
      </c>
      <c r="N899" s="188">
        <v>1</v>
      </c>
      <c r="O899" s="188">
        <v>4760.9778300873222</v>
      </c>
      <c r="P899" s="188">
        <v>1966.2548361856202</v>
      </c>
      <c r="Q899" s="188">
        <v>6693.3679530813715</v>
      </c>
      <c r="R899" s="201">
        <v>0.84850856079448855</v>
      </c>
    </row>
    <row r="900" spans="2:18" x14ac:dyDescent="0.2">
      <c r="B900" s="195">
        <v>897</v>
      </c>
      <c r="C900" s="192">
        <v>0</v>
      </c>
      <c r="D900" s="188">
        <v>0</v>
      </c>
      <c r="E900" s="188">
        <v>3</v>
      </c>
      <c r="F900" s="188">
        <v>1</v>
      </c>
      <c r="G900" s="188">
        <v>2306.1790264821029</v>
      </c>
      <c r="H900" s="188">
        <v>2983.705013801884</v>
      </c>
      <c r="I900" s="188">
        <v>5537.5413061233712</v>
      </c>
      <c r="J900" s="201">
        <v>0.94642395866973261</v>
      </c>
      <c r="K900" s="192">
        <v>0</v>
      </c>
      <c r="L900" s="188">
        <v>0</v>
      </c>
      <c r="M900" s="188">
        <v>3</v>
      </c>
      <c r="N900" s="188">
        <v>1</v>
      </c>
      <c r="O900" s="188">
        <v>2306.1790264821029</v>
      </c>
      <c r="P900" s="188">
        <v>2983.705013801884</v>
      </c>
      <c r="Q900" s="188">
        <v>5537.5413061233712</v>
      </c>
      <c r="R900" s="201">
        <v>0.94642395866973261</v>
      </c>
    </row>
    <row r="901" spans="2:18" x14ac:dyDescent="0.2">
      <c r="B901" s="195">
        <v>898</v>
      </c>
      <c r="C901" s="192">
        <v>0</v>
      </c>
      <c r="D901" s="188">
        <v>0</v>
      </c>
      <c r="E901" s="188">
        <v>1</v>
      </c>
      <c r="F901" s="188">
        <v>1</v>
      </c>
      <c r="G901" s="188">
        <v>4860.8678187416126</v>
      </c>
      <c r="H901" s="188">
        <v>7540.3568333209705</v>
      </c>
      <c r="I901" s="188">
        <v>2907.1389270184518</v>
      </c>
      <c r="J901" s="201">
        <v>0.92201116974949637</v>
      </c>
      <c r="K901" s="192">
        <v>0</v>
      </c>
      <c r="L901" s="188">
        <v>0</v>
      </c>
      <c r="M901" s="188">
        <v>1</v>
      </c>
      <c r="N901" s="188">
        <v>1</v>
      </c>
      <c r="O901" s="188">
        <v>4860.8678187416126</v>
      </c>
      <c r="P901" s="188">
        <v>7540.3568333209705</v>
      </c>
      <c r="Q901" s="188">
        <v>2907.1389270184518</v>
      </c>
      <c r="R901" s="201">
        <v>0.92201116974949637</v>
      </c>
    </row>
    <row r="902" spans="2:18" x14ac:dyDescent="0.2">
      <c r="B902" s="195">
        <v>899</v>
      </c>
      <c r="C902" s="192">
        <v>0</v>
      </c>
      <c r="D902" s="188">
        <v>0</v>
      </c>
      <c r="E902" s="188">
        <v>1</v>
      </c>
      <c r="F902" s="188">
        <v>2</v>
      </c>
      <c r="G902" s="188">
        <v>5724.0932565996154</v>
      </c>
      <c r="H902" s="188">
        <v>2509.4066455050133</v>
      </c>
      <c r="I902" s="188">
        <v>3796.0944303137908</v>
      </c>
      <c r="J902" s="201">
        <v>0.97476028681237281</v>
      </c>
      <c r="K902" s="192">
        <v>0</v>
      </c>
      <c r="L902" s="188">
        <v>0</v>
      </c>
      <c r="M902" s="188">
        <v>1</v>
      </c>
      <c r="N902" s="188">
        <v>2</v>
      </c>
      <c r="O902" s="188">
        <v>5724.0932565996154</v>
      </c>
      <c r="P902" s="188">
        <v>2509.4066455050133</v>
      </c>
      <c r="Q902" s="188">
        <v>3796.0944303137908</v>
      </c>
      <c r="R902" s="201">
        <v>0.97476028681237281</v>
      </c>
    </row>
    <row r="903" spans="2:18" x14ac:dyDescent="0.2">
      <c r="B903" s="195">
        <v>900</v>
      </c>
      <c r="C903" s="192">
        <v>0</v>
      </c>
      <c r="D903" s="188">
        <v>0</v>
      </c>
      <c r="E903" s="188">
        <v>1</v>
      </c>
      <c r="F903" s="188">
        <v>0</v>
      </c>
      <c r="G903" s="188">
        <v>3887.8262431689018</v>
      </c>
      <c r="H903" s="188">
        <v>1581.9912515026476</v>
      </c>
      <c r="I903" s="188">
        <v>7156.5185227677293</v>
      </c>
      <c r="J903" s="201">
        <v>0.96574144364768255</v>
      </c>
      <c r="K903" s="192">
        <v>0</v>
      </c>
      <c r="L903" s="188">
        <v>0</v>
      </c>
      <c r="M903" s="188">
        <v>1</v>
      </c>
      <c r="N903" s="188">
        <v>0</v>
      </c>
      <c r="O903" s="188">
        <v>3887.8262431689018</v>
      </c>
      <c r="P903" s="188">
        <v>1581.9912515026476</v>
      </c>
      <c r="Q903" s="188">
        <v>7156.5185227677293</v>
      </c>
      <c r="R903" s="201">
        <v>0.96574144364768255</v>
      </c>
    </row>
    <row r="904" spans="2:18" x14ac:dyDescent="0.2">
      <c r="B904" s="195">
        <v>901</v>
      </c>
      <c r="C904" s="192">
        <v>0</v>
      </c>
      <c r="D904" s="188">
        <v>0</v>
      </c>
      <c r="E904" s="188">
        <v>0</v>
      </c>
      <c r="F904" s="188">
        <v>0</v>
      </c>
      <c r="G904" s="188">
        <v>3572.2755318352856</v>
      </c>
      <c r="H904" s="188">
        <v>5968.549858422065</v>
      </c>
      <c r="I904" s="188">
        <v>5944.8970768339914</v>
      </c>
      <c r="J904" s="201">
        <v>0.86209266761488468</v>
      </c>
      <c r="K904" s="192">
        <v>0</v>
      </c>
      <c r="L904" s="188">
        <v>0</v>
      </c>
      <c r="M904" s="188">
        <v>0</v>
      </c>
      <c r="N904" s="188">
        <v>0</v>
      </c>
      <c r="O904" s="188">
        <v>3572.2755318352856</v>
      </c>
      <c r="P904" s="188">
        <v>5968.549858422065</v>
      </c>
      <c r="Q904" s="188">
        <v>5944.8970768339914</v>
      </c>
      <c r="R904" s="201">
        <v>0.86209266761488468</v>
      </c>
    </row>
    <row r="905" spans="2:18" x14ac:dyDescent="0.2">
      <c r="B905" s="195">
        <v>902</v>
      </c>
      <c r="C905" s="192">
        <v>0</v>
      </c>
      <c r="D905" s="188">
        <v>0</v>
      </c>
      <c r="E905" s="188">
        <v>0</v>
      </c>
      <c r="F905" s="188">
        <v>1</v>
      </c>
      <c r="G905" s="188">
        <v>5777.9591286250006</v>
      </c>
      <c r="H905" s="188">
        <v>4107.8583699382416</v>
      </c>
      <c r="I905" s="188">
        <v>4226.7502765772979</v>
      </c>
      <c r="J905" s="201">
        <v>0.94096854961591792</v>
      </c>
      <c r="K905" s="192">
        <v>0</v>
      </c>
      <c r="L905" s="188">
        <v>0</v>
      </c>
      <c r="M905" s="188">
        <v>0</v>
      </c>
      <c r="N905" s="188">
        <v>1</v>
      </c>
      <c r="O905" s="188">
        <v>5777.9591286250006</v>
      </c>
      <c r="P905" s="188">
        <v>4107.8583699382416</v>
      </c>
      <c r="Q905" s="188">
        <v>4226.7502765772979</v>
      </c>
      <c r="R905" s="201">
        <v>0.94096854961591792</v>
      </c>
    </row>
    <row r="906" spans="2:18" x14ac:dyDescent="0.2">
      <c r="B906" s="195">
        <v>903</v>
      </c>
      <c r="C906" s="192">
        <v>0</v>
      </c>
      <c r="D906" s="188">
        <v>0</v>
      </c>
      <c r="E906" s="188">
        <v>2</v>
      </c>
      <c r="F906" s="188">
        <v>0</v>
      </c>
      <c r="G906" s="188">
        <v>6874.104917011131</v>
      </c>
      <c r="H906" s="188">
        <v>5760.6667043397283</v>
      </c>
      <c r="I906" s="188">
        <v>9436.7429408180706</v>
      </c>
      <c r="J906" s="201">
        <v>0.93786504436713281</v>
      </c>
      <c r="K906" s="192">
        <v>0</v>
      </c>
      <c r="L906" s="188">
        <v>0</v>
      </c>
      <c r="M906" s="188">
        <v>2</v>
      </c>
      <c r="N906" s="188">
        <v>0</v>
      </c>
      <c r="O906" s="188">
        <v>6874.104917011131</v>
      </c>
      <c r="P906" s="188">
        <v>5760.6667043397283</v>
      </c>
      <c r="Q906" s="188">
        <v>9436.7429408180706</v>
      </c>
      <c r="R906" s="201">
        <v>0.93786504436713281</v>
      </c>
    </row>
    <row r="907" spans="2:18" x14ac:dyDescent="0.2">
      <c r="B907" s="195">
        <v>904</v>
      </c>
      <c r="C907" s="192">
        <v>0</v>
      </c>
      <c r="D907" s="188">
        <v>0</v>
      </c>
      <c r="E907" s="188">
        <v>5</v>
      </c>
      <c r="F907" s="188">
        <v>0</v>
      </c>
      <c r="G907" s="188">
        <v>4379.5531739860171</v>
      </c>
      <c r="H907" s="188">
        <v>2198.5904202648521</v>
      </c>
      <c r="I907" s="188">
        <v>10661.410475556599</v>
      </c>
      <c r="J907" s="201">
        <v>0.90740091364082032</v>
      </c>
      <c r="K907" s="192">
        <v>0</v>
      </c>
      <c r="L907" s="188">
        <v>0</v>
      </c>
      <c r="M907" s="188">
        <v>5</v>
      </c>
      <c r="N907" s="188">
        <v>0</v>
      </c>
      <c r="O907" s="188">
        <v>4379.5531739860171</v>
      </c>
      <c r="P907" s="188">
        <v>2198.5904202648521</v>
      </c>
      <c r="Q907" s="188">
        <v>10661.410475556599</v>
      </c>
      <c r="R907" s="201">
        <v>0.90740091364082032</v>
      </c>
    </row>
    <row r="908" spans="2:18" x14ac:dyDescent="0.2">
      <c r="B908" s="195">
        <v>905</v>
      </c>
      <c r="C908" s="192">
        <v>0</v>
      </c>
      <c r="D908" s="188">
        <v>0</v>
      </c>
      <c r="E908" s="188">
        <v>2</v>
      </c>
      <c r="F908" s="188">
        <v>1</v>
      </c>
      <c r="G908" s="188">
        <v>8233.1737022105663</v>
      </c>
      <c r="H908" s="188">
        <v>5435.1149283053101</v>
      </c>
      <c r="I908" s="188">
        <v>2531.89310039272</v>
      </c>
      <c r="J908" s="201">
        <v>0.86632334315161275</v>
      </c>
      <c r="K908" s="192">
        <v>0</v>
      </c>
      <c r="L908" s="188">
        <v>0</v>
      </c>
      <c r="M908" s="188">
        <v>2</v>
      </c>
      <c r="N908" s="188">
        <v>1</v>
      </c>
      <c r="O908" s="188">
        <v>8233.1737022105663</v>
      </c>
      <c r="P908" s="188">
        <v>5435.1149283053101</v>
      </c>
      <c r="Q908" s="188">
        <v>2531.89310039272</v>
      </c>
      <c r="R908" s="201">
        <v>0.86632334315161275</v>
      </c>
    </row>
    <row r="909" spans="2:18" x14ac:dyDescent="0.2">
      <c r="B909" s="195">
        <v>906</v>
      </c>
      <c r="C909" s="192">
        <v>0</v>
      </c>
      <c r="D909" s="188">
        <v>0</v>
      </c>
      <c r="E909" s="188">
        <v>1</v>
      </c>
      <c r="F909" s="188">
        <v>2</v>
      </c>
      <c r="G909" s="188">
        <v>3775.451289321175</v>
      </c>
      <c r="H909" s="188">
        <v>888.87611957498893</v>
      </c>
      <c r="I909" s="188">
        <v>2097.8454781454629</v>
      </c>
      <c r="J909" s="201">
        <v>0.97211106380428847</v>
      </c>
      <c r="K909" s="192">
        <v>0</v>
      </c>
      <c r="L909" s="188">
        <v>0</v>
      </c>
      <c r="M909" s="188">
        <v>1</v>
      </c>
      <c r="N909" s="188">
        <v>2</v>
      </c>
      <c r="O909" s="188">
        <v>3775.451289321175</v>
      </c>
      <c r="P909" s="188">
        <v>888.87611957498893</v>
      </c>
      <c r="Q909" s="188">
        <v>2097.8454781454629</v>
      </c>
      <c r="R909" s="201">
        <v>0.97211106380428847</v>
      </c>
    </row>
    <row r="910" spans="2:18" x14ac:dyDescent="0.2">
      <c r="B910" s="195">
        <v>907</v>
      </c>
      <c r="C910" s="192">
        <v>0</v>
      </c>
      <c r="D910" s="188">
        <v>0</v>
      </c>
      <c r="E910" s="188">
        <v>1</v>
      </c>
      <c r="F910" s="188">
        <v>0</v>
      </c>
      <c r="G910" s="188">
        <v>5508.8275874890487</v>
      </c>
      <c r="H910" s="188">
        <v>1858.3100889285217</v>
      </c>
      <c r="I910" s="188">
        <v>12535.398952979807</v>
      </c>
      <c r="J910" s="201">
        <v>0.95710147437976034</v>
      </c>
      <c r="K910" s="192">
        <v>0</v>
      </c>
      <c r="L910" s="188">
        <v>0</v>
      </c>
      <c r="M910" s="188">
        <v>1</v>
      </c>
      <c r="N910" s="188">
        <v>0</v>
      </c>
      <c r="O910" s="188">
        <v>5508.8275874890487</v>
      </c>
      <c r="P910" s="188">
        <v>1858.3100889285217</v>
      </c>
      <c r="Q910" s="188">
        <v>12535.398952979807</v>
      </c>
      <c r="R910" s="201">
        <v>0.95710147437976034</v>
      </c>
    </row>
    <row r="911" spans="2:18" x14ac:dyDescent="0.2">
      <c r="B911" s="195">
        <v>908</v>
      </c>
      <c r="C911" s="192">
        <v>0</v>
      </c>
      <c r="D911" s="188">
        <v>0</v>
      </c>
      <c r="E911" s="188">
        <v>2</v>
      </c>
      <c r="F911" s="188">
        <v>1</v>
      </c>
      <c r="G911" s="188">
        <v>5702.4987856145544</v>
      </c>
      <c r="H911" s="188">
        <v>1056.6229372993785</v>
      </c>
      <c r="I911" s="188">
        <v>4240.5731966548847</v>
      </c>
      <c r="J911" s="201">
        <v>0.91781836684960716</v>
      </c>
      <c r="K911" s="192">
        <v>0</v>
      </c>
      <c r="L911" s="188">
        <v>0</v>
      </c>
      <c r="M911" s="188">
        <v>2</v>
      </c>
      <c r="N911" s="188">
        <v>1</v>
      </c>
      <c r="O911" s="188">
        <v>5702.4987856145544</v>
      </c>
      <c r="P911" s="188">
        <v>1056.6229372993785</v>
      </c>
      <c r="Q911" s="188">
        <v>4240.5731966548847</v>
      </c>
      <c r="R911" s="201">
        <v>0.91781836684960716</v>
      </c>
    </row>
    <row r="912" spans="2:18" x14ac:dyDescent="0.2">
      <c r="B912" s="195">
        <v>909</v>
      </c>
      <c r="C912" s="192">
        <v>0</v>
      </c>
      <c r="D912" s="188">
        <v>0</v>
      </c>
      <c r="E912" s="188">
        <v>1</v>
      </c>
      <c r="F912" s="188">
        <v>1</v>
      </c>
      <c r="G912" s="188">
        <v>3462.9165935690662</v>
      </c>
      <c r="H912" s="188">
        <v>1592.0963552018602</v>
      </c>
      <c r="I912" s="188">
        <v>10414.846093008342</v>
      </c>
      <c r="J912" s="201">
        <v>0.95376788517141753</v>
      </c>
      <c r="K912" s="192">
        <v>0</v>
      </c>
      <c r="L912" s="188">
        <v>0</v>
      </c>
      <c r="M912" s="188">
        <v>1</v>
      </c>
      <c r="N912" s="188">
        <v>1</v>
      </c>
      <c r="O912" s="188">
        <v>3462.9165935690662</v>
      </c>
      <c r="P912" s="188">
        <v>1592.0963552018602</v>
      </c>
      <c r="Q912" s="188">
        <v>10414.846093008342</v>
      </c>
      <c r="R912" s="201">
        <v>0.95376788517141753</v>
      </c>
    </row>
    <row r="913" spans="2:18" x14ac:dyDescent="0.2">
      <c r="B913" s="195">
        <v>910</v>
      </c>
      <c r="C913" s="192">
        <v>0</v>
      </c>
      <c r="D913" s="188">
        <v>0</v>
      </c>
      <c r="E913" s="188">
        <v>0</v>
      </c>
      <c r="F913" s="188">
        <v>0</v>
      </c>
      <c r="G913" s="188">
        <v>3630.5189879043055</v>
      </c>
      <c r="H913" s="188">
        <v>4054.6689002211619</v>
      </c>
      <c r="I913" s="188">
        <v>5360.773013785416</v>
      </c>
      <c r="J913" s="201">
        <v>0.90074825496112831</v>
      </c>
      <c r="K913" s="192">
        <v>0</v>
      </c>
      <c r="L913" s="188">
        <v>0</v>
      </c>
      <c r="M913" s="188">
        <v>0</v>
      </c>
      <c r="N913" s="188">
        <v>0</v>
      </c>
      <c r="O913" s="188">
        <v>3630.5189879043055</v>
      </c>
      <c r="P913" s="188">
        <v>4054.6689002211619</v>
      </c>
      <c r="Q913" s="188">
        <v>5360.773013785416</v>
      </c>
      <c r="R913" s="201">
        <v>0.90074825496112831</v>
      </c>
    </row>
    <row r="914" spans="2:18" x14ac:dyDescent="0.2">
      <c r="B914" s="195">
        <v>911</v>
      </c>
      <c r="C914" s="192">
        <v>0</v>
      </c>
      <c r="D914" s="188">
        <v>0</v>
      </c>
      <c r="E914" s="188">
        <v>1</v>
      </c>
      <c r="F914" s="188">
        <v>2</v>
      </c>
      <c r="G914" s="188">
        <v>4447.8966482012784</v>
      </c>
      <c r="H914" s="188">
        <v>3641.5355481687361</v>
      </c>
      <c r="I914" s="188">
        <v>9851.3361180616612</v>
      </c>
      <c r="J914" s="201">
        <v>0.91968869367663642</v>
      </c>
      <c r="K914" s="192">
        <v>0</v>
      </c>
      <c r="L914" s="188">
        <v>0</v>
      </c>
      <c r="M914" s="188">
        <v>1</v>
      </c>
      <c r="N914" s="188">
        <v>2</v>
      </c>
      <c r="O914" s="188">
        <v>4447.8966482012784</v>
      </c>
      <c r="P914" s="188">
        <v>3641.5355481687361</v>
      </c>
      <c r="Q914" s="188">
        <v>9851.3361180616612</v>
      </c>
      <c r="R914" s="201">
        <v>0.91968869367663642</v>
      </c>
    </row>
    <row r="915" spans="2:18" x14ac:dyDescent="0.2">
      <c r="B915" s="195">
        <v>912</v>
      </c>
      <c r="C915" s="192">
        <v>0</v>
      </c>
      <c r="D915" s="188">
        <v>0</v>
      </c>
      <c r="E915" s="188">
        <v>1</v>
      </c>
      <c r="F915" s="188">
        <v>1</v>
      </c>
      <c r="G915" s="188">
        <v>4184.9433964756081</v>
      </c>
      <c r="H915" s="188">
        <v>1573.0799214611134</v>
      </c>
      <c r="I915" s="188">
        <v>11222.331124663966</v>
      </c>
      <c r="J915" s="201">
        <v>0.8594562101300649</v>
      </c>
      <c r="K915" s="192">
        <v>0</v>
      </c>
      <c r="L915" s="188">
        <v>0</v>
      </c>
      <c r="M915" s="188">
        <v>1</v>
      </c>
      <c r="N915" s="188">
        <v>1</v>
      </c>
      <c r="O915" s="188">
        <v>4184.9433964756081</v>
      </c>
      <c r="P915" s="188">
        <v>1573.0799214611134</v>
      </c>
      <c r="Q915" s="188">
        <v>11222.331124663966</v>
      </c>
      <c r="R915" s="201">
        <v>0.8594562101300649</v>
      </c>
    </row>
    <row r="916" spans="2:18" x14ac:dyDescent="0.2">
      <c r="B916" s="195">
        <v>913</v>
      </c>
      <c r="C916" s="192">
        <v>0</v>
      </c>
      <c r="D916" s="188">
        <v>0</v>
      </c>
      <c r="E916" s="188">
        <v>2</v>
      </c>
      <c r="F916" s="188">
        <v>0</v>
      </c>
      <c r="G916" s="188">
        <v>7058.5191977925988</v>
      </c>
      <c r="H916" s="188">
        <v>4568.4365185280203</v>
      </c>
      <c r="I916" s="188">
        <v>3888.6195670046714</v>
      </c>
      <c r="J916" s="201">
        <v>0.97719596778493134</v>
      </c>
      <c r="K916" s="192">
        <v>0</v>
      </c>
      <c r="L916" s="188">
        <v>0</v>
      </c>
      <c r="M916" s="188">
        <v>2</v>
      </c>
      <c r="N916" s="188">
        <v>0</v>
      </c>
      <c r="O916" s="188">
        <v>7058.5191977925988</v>
      </c>
      <c r="P916" s="188">
        <v>4568.4365185280203</v>
      </c>
      <c r="Q916" s="188">
        <v>3888.6195670046714</v>
      </c>
      <c r="R916" s="201">
        <v>0.97719596778493134</v>
      </c>
    </row>
    <row r="917" spans="2:18" x14ac:dyDescent="0.2">
      <c r="B917" s="195">
        <v>914</v>
      </c>
      <c r="C917" s="192">
        <v>0</v>
      </c>
      <c r="D917" s="188">
        <v>0</v>
      </c>
      <c r="E917" s="188">
        <v>4</v>
      </c>
      <c r="F917" s="188">
        <v>3</v>
      </c>
      <c r="G917" s="188">
        <v>7951.1258021278454</v>
      </c>
      <c r="H917" s="188">
        <v>5098.4011935382332</v>
      </c>
      <c r="I917" s="188">
        <v>9926.1178936707856</v>
      </c>
      <c r="J917" s="201">
        <v>0.90234469908161008</v>
      </c>
      <c r="K917" s="192">
        <v>0</v>
      </c>
      <c r="L917" s="188">
        <v>0</v>
      </c>
      <c r="M917" s="188">
        <v>4</v>
      </c>
      <c r="N917" s="188">
        <v>3</v>
      </c>
      <c r="O917" s="188">
        <v>7951.1258021278454</v>
      </c>
      <c r="P917" s="188">
        <v>5098.4011935382332</v>
      </c>
      <c r="Q917" s="188">
        <v>9926.1178936707856</v>
      </c>
      <c r="R917" s="201">
        <v>0.90234469908161008</v>
      </c>
    </row>
    <row r="918" spans="2:18" x14ac:dyDescent="0.2">
      <c r="B918" s="195">
        <v>915</v>
      </c>
      <c r="C918" s="192">
        <v>0</v>
      </c>
      <c r="D918" s="188">
        <v>0</v>
      </c>
      <c r="E918" s="188">
        <v>4</v>
      </c>
      <c r="F918" s="188">
        <v>1</v>
      </c>
      <c r="G918" s="188">
        <v>4355.1744721280847</v>
      </c>
      <c r="H918" s="188">
        <v>2684.2725108786012</v>
      </c>
      <c r="I918" s="188">
        <v>2363.7778661524248</v>
      </c>
      <c r="J918" s="201">
        <v>0.94944842220723258</v>
      </c>
      <c r="K918" s="192">
        <v>0</v>
      </c>
      <c r="L918" s="188">
        <v>0</v>
      </c>
      <c r="M918" s="188">
        <v>4</v>
      </c>
      <c r="N918" s="188">
        <v>1</v>
      </c>
      <c r="O918" s="188">
        <v>4355.1744721280847</v>
      </c>
      <c r="P918" s="188">
        <v>2684.2725108786012</v>
      </c>
      <c r="Q918" s="188">
        <v>2363.7778661524248</v>
      </c>
      <c r="R918" s="201">
        <v>0.94944842220723258</v>
      </c>
    </row>
    <row r="919" spans="2:18" x14ac:dyDescent="0.2">
      <c r="B919" s="195">
        <v>916</v>
      </c>
      <c r="C919" s="192">
        <v>0</v>
      </c>
      <c r="D919" s="188">
        <v>0</v>
      </c>
      <c r="E919" s="188">
        <v>2</v>
      </c>
      <c r="F919" s="188">
        <v>1</v>
      </c>
      <c r="G919" s="188">
        <v>5575.117252844243</v>
      </c>
      <c r="H919" s="188">
        <v>7223.0700576793188</v>
      </c>
      <c r="I919" s="188">
        <v>9845.8831249314608</v>
      </c>
      <c r="J919" s="201">
        <v>0.95368264107463729</v>
      </c>
      <c r="K919" s="192">
        <v>0</v>
      </c>
      <c r="L919" s="188">
        <v>0</v>
      </c>
      <c r="M919" s="188">
        <v>2</v>
      </c>
      <c r="N919" s="188">
        <v>1</v>
      </c>
      <c r="O919" s="188">
        <v>5575.117252844243</v>
      </c>
      <c r="P919" s="188">
        <v>7223.0700576793188</v>
      </c>
      <c r="Q919" s="188">
        <v>9845.8831249314608</v>
      </c>
      <c r="R919" s="201">
        <v>0.95368264107463729</v>
      </c>
    </row>
    <row r="920" spans="2:18" x14ac:dyDescent="0.2">
      <c r="B920" s="195">
        <v>917</v>
      </c>
      <c r="C920" s="192">
        <v>0</v>
      </c>
      <c r="D920" s="188">
        <v>0</v>
      </c>
      <c r="E920" s="188">
        <v>1</v>
      </c>
      <c r="F920" s="188">
        <v>2</v>
      </c>
      <c r="G920" s="188">
        <v>6261.7749037578496</v>
      </c>
      <c r="H920" s="188">
        <v>7693.8879766517293</v>
      </c>
      <c r="I920" s="188">
        <v>15218.507840072472</v>
      </c>
      <c r="J920" s="201">
        <v>0.89204330691625999</v>
      </c>
      <c r="K920" s="192">
        <v>0</v>
      </c>
      <c r="L920" s="188">
        <v>0</v>
      </c>
      <c r="M920" s="188">
        <v>1</v>
      </c>
      <c r="N920" s="188">
        <v>2</v>
      </c>
      <c r="O920" s="188">
        <v>6261.7749037578496</v>
      </c>
      <c r="P920" s="188">
        <v>7693.8879766517293</v>
      </c>
      <c r="Q920" s="188">
        <v>15218.507840072472</v>
      </c>
      <c r="R920" s="201">
        <v>0.89204330691625999</v>
      </c>
    </row>
    <row r="921" spans="2:18" x14ac:dyDescent="0.2">
      <c r="B921" s="195">
        <v>918</v>
      </c>
      <c r="C921" s="192">
        <v>0</v>
      </c>
      <c r="D921" s="188">
        <v>0</v>
      </c>
      <c r="E921" s="188">
        <v>1</v>
      </c>
      <c r="F921" s="188">
        <v>2</v>
      </c>
      <c r="G921" s="188">
        <v>4824.8197622980315</v>
      </c>
      <c r="H921" s="188">
        <v>2393.6394100027246</v>
      </c>
      <c r="I921" s="188">
        <v>1549.9389030469501</v>
      </c>
      <c r="J921" s="201">
        <v>0.90003882990568107</v>
      </c>
      <c r="K921" s="192">
        <v>0</v>
      </c>
      <c r="L921" s="188">
        <v>0</v>
      </c>
      <c r="M921" s="188">
        <v>1</v>
      </c>
      <c r="N921" s="188">
        <v>2</v>
      </c>
      <c r="O921" s="188">
        <v>4824.8197622980315</v>
      </c>
      <c r="P921" s="188">
        <v>2393.6394100027246</v>
      </c>
      <c r="Q921" s="188">
        <v>1549.9389030469501</v>
      </c>
      <c r="R921" s="201">
        <v>0.90003882990568107</v>
      </c>
    </row>
    <row r="922" spans="2:18" x14ac:dyDescent="0.2">
      <c r="B922" s="195">
        <v>919</v>
      </c>
      <c r="C922" s="192">
        <v>0</v>
      </c>
      <c r="D922" s="188">
        <v>0</v>
      </c>
      <c r="E922" s="188">
        <v>1</v>
      </c>
      <c r="F922" s="188">
        <v>2</v>
      </c>
      <c r="G922" s="188">
        <v>6315.4550048192523</v>
      </c>
      <c r="H922" s="188">
        <v>1785.1941252753645</v>
      </c>
      <c r="I922" s="188">
        <v>3669.3147143278711</v>
      </c>
      <c r="J922" s="201">
        <v>0.90404475260304817</v>
      </c>
      <c r="K922" s="192">
        <v>0</v>
      </c>
      <c r="L922" s="188">
        <v>0</v>
      </c>
      <c r="M922" s="188">
        <v>1</v>
      </c>
      <c r="N922" s="188">
        <v>2</v>
      </c>
      <c r="O922" s="188">
        <v>6315.4550048192523</v>
      </c>
      <c r="P922" s="188">
        <v>1785.1941252753645</v>
      </c>
      <c r="Q922" s="188">
        <v>3669.3147143278711</v>
      </c>
      <c r="R922" s="201">
        <v>0.90404475260304817</v>
      </c>
    </row>
    <row r="923" spans="2:18" x14ac:dyDescent="0.2">
      <c r="B923" s="195">
        <v>920</v>
      </c>
      <c r="C923" s="192">
        <v>0</v>
      </c>
      <c r="D923" s="188">
        <v>0</v>
      </c>
      <c r="E923" s="188">
        <v>0</v>
      </c>
      <c r="F923" s="188">
        <v>1</v>
      </c>
      <c r="G923" s="188">
        <v>3933.3315886692862</v>
      </c>
      <c r="H923" s="188">
        <v>3801.3023344759199</v>
      </c>
      <c r="I923" s="188">
        <v>6282.7566884927282</v>
      </c>
      <c r="J923" s="201">
        <v>0.77136684219550566</v>
      </c>
      <c r="K923" s="192">
        <v>0</v>
      </c>
      <c r="L923" s="188">
        <v>0</v>
      </c>
      <c r="M923" s="188">
        <v>0</v>
      </c>
      <c r="N923" s="188">
        <v>1</v>
      </c>
      <c r="O923" s="188">
        <v>3933.3315886692862</v>
      </c>
      <c r="P923" s="188">
        <v>3801.3023344759199</v>
      </c>
      <c r="Q923" s="188">
        <v>6282.7566884927282</v>
      </c>
      <c r="R923" s="201">
        <v>0.77136684219550566</v>
      </c>
    </row>
    <row r="924" spans="2:18" x14ac:dyDescent="0.2">
      <c r="B924" s="195">
        <v>921</v>
      </c>
      <c r="C924" s="192">
        <v>0</v>
      </c>
      <c r="D924" s="188">
        <v>0</v>
      </c>
      <c r="E924" s="188">
        <v>4</v>
      </c>
      <c r="F924" s="188">
        <v>2</v>
      </c>
      <c r="G924" s="188">
        <v>7452.2898522439982</v>
      </c>
      <c r="H924" s="188">
        <v>3530.1592746832407</v>
      </c>
      <c r="I924" s="188">
        <v>8528.5327671523683</v>
      </c>
      <c r="J924" s="201">
        <v>0.90832638712965952</v>
      </c>
      <c r="K924" s="192">
        <v>0</v>
      </c>
      <c r="L924" s="188">
        <v>0</v>
      </c>
      <c r="M924" s="188">
        <v>4</v>
      </c>
      <c r="N924" s="188">
        <v>2</v>
      </c>
      <c r="O924" s="188">
        <v>7452.2898522439982</v>
      </c>
      <c r="P924" s="188">
        <v>3530.1592746832407</v>
      </c>
      <c r="Q924" s="188">
        <v>8528.5327671523683</v>
      </c>
      <c r="R924" s="201">
        <v>0.90832638712965952</v>
      </c>
    </row>
    <row r="925" spans="2:18" x14ac:dyDescent="0.2">
      <c r="B925" s="195">
        <v>922</v>
      </c>
      <c r="C925" s="192">
        <v>0</v>
      </c>
      <c r="D925" s="188">
        <v>0</v>
      </c>
      <c r="E925" s="188">
        <v>0</v>
      </c>
      <c r="F925" s="188">
        <v>1</v>
      </c>
      <c r="G925" s="188">
        <v>7780.9461828406247</v>
      </c>
      <c r="H925" s="188">
        <v>1657.5994405020101</v>
      </c>
      <c r="I925" s="188">
        <v>3567.3881117179958</v>
      </c>
      <c r="J925" s="201">
        <v>0.85462975570031041</v>
      </c>
      <c r="K925" s="192">
        <v>0</v>
      </c>
      <c r="L925" s="188">
        <v>0</v>
      </c>
      <c r="M925" s="188">
        <v>0</v>
      </c>
      <c r="N925" s="188">
        <v>1</v>
      </c>
      <c r="O925" s="188">
        <v>7780.9461828406247</v>
      </c>
      <c r="P925" s="188">
        <v>1657.5994405020101</v>
      </c>
      <c r="Q925" s="188">
        <v>3567.3881117179958</v>
      </c>
      <c r="R925" s="201">
        <v>0.85462975570031041</v>
      </c>
    </row>
    <row r="926" spans="2:18" x14ac:dyDescent="0.2">
      <c r="B926" s="195">
        <v>923</v>
      </c>
      <c r="C926" s="192">
        <v>0</v>
      </c>
      <c r="D926" s="188">
        <v>0</v>
      </c>
      <c r="E926" s="188">
        <v>2</v>
      </c>
      <c r="F926" s="188">
        <v>0</v>
      </c>
      <c r="G926" s="188">
        <v>5788.9852210924382</v>
      </c>
      <c r="H926" s="188">
        <v>3237.4180176470495</v>
      </c>
      <c r="I926" s="188">
        <v>7268.134777728812</v>
      </c>
      <c r="J926" s="201">
        <v>0.88580183940157242</v>
      </c>
      <c r="K926" s="192">
        <v>0</v>
      </c>
      <c r="L926" s="188">
        <v>0</v>
      </c>
      <c r="M926" s="188">
        <v>2</v>
      </c>
      <c r="N926" s="188">
        <v>0</v>
      </c>
      <c r="O926" s="188">
        <v>5788.9852210924382</v>
      </c>
      <c r="P926" s="188">
        <v>3237.4180176470495</v>
      </c>
      <c r="Q926" s="188">
        <v>7268.134777728812</v>
      </c>
      <c r="R926" s="201">
        <v>0.88580183940157242</v>
      </c>
    </row>
    <row r="927" spans="2:18" x14ac:dyDescent="0.2">
      <c r="B927" s="195">
        <v>924</v>
      </c>
      <c r="C927" s="192">
        <v>0</v>
      </c>
      <c r="D927" s="188">
        <v>0</v>
      </c>
      <c r="E927" s="188">
        <v>0</v>
      </c>
      <c r="F927" s="188">
        <v>0</v>
      </c>
      <c r="G927" s="188">
        <v>4280.3426308156359</v>
      </c>
      <c r="H927" s="188">
        <v>6761.9919321255775</v>
      </c>
      <c r="I927" s="188">
        <v>6261.3508518762665</v>
      </c>
      <c r="J927" s="201">
        <v>0.8551066968080957</v>
      </c>
      <c r="K927" s="192">
        <v>0</v>
      </c>
      <c r="L927" s="188">
        <v>0</v>
      </c>
      <c r="M927" s="188">
        <v>0</v>
      </c>
      <c r="N927" s="188">
        <v>0</v>
      </c>
      <c r="O927" s="188">
        <v>4280.3426308156359</v>
      </c>
      <c r="P927" s="188">
        <v>6761.9919321255775</v>
      </c>
      <c r="Q927" s="188">
        <v>6261.3508518762665</v>
      </c>
      <c r="R927" s="201">
        <v>0.8551066968080957</v>
      </c>
    </row>
    <row r="928" spans="2:18" x14ac:dyDescent="0.2">
      <c r="B928" s="195">
        <v>925</v>
      </c>
      <c r="C928" s="192">
        <v>0</v>
      </c>
      <c r="D928" s="188">
        <v>0</v>
      </c>
      <c r="E928" s="188">
        <v>4</v>
      </c>
      <c r="F928" s="188">
        <v>1</v>
      </c>
      <c r="G928" s="188">
        <v>4115.4060950733456</v>
      </c>
      <c r="H928" s="188">
        <v>3766.9895929439263</v>
      </c>
      <c r="I928" s="188">
        <v>4089.9489563960074</v>
      </c>
      <c r="J928" s="201">
        <v>0.8626327476773229</v>
      </c>
      <c r="K928" s="192">
        <v>0</v>
      </c>
      <c r="L928" s="188">
        <v>0</v>
      </c>
      <c r="M928" s="188">
        <v>4</v>
      </c>
      <c r="N928" s="188">
        <v>1</v>
      </c>
      <c r="O928" s="188">
        <v>4115.4060950733456</v>
      </c>
      <c r="P928" s="188">
        <v>3766.9895929439263</v>
      </c>
      <c r="Q928" s="188">
        <v>4089.9489563960074</v>
      </c>
      <c r="R928" s="201">
        <v>0.8626327476773229</v>
      </c>
    </row>
    <row r="929" spans="2:18" x14ac:dyDescent="0.2">
      <c r="B929" s="195">
        <v>926</v>
      </c>
      <c r="C929" s="192">
        <v>0</v>
      </c>
      <c r="D929" s="188">
        <v>0</v>
      </c>
      <c r="E929" s="188">
        <v>2</v>
      </c>
      <c r="F929" s="188">
        <v>1</v>
      </c>
      <c r="G929" s="188">
        <v>7574.1420415893235</v>
      </c>
      <c r="H929" s="188">
        <v>3389.7597567673197</v>
      </c>
      <c r="I929" s="188">
        <v>8171.1321579012856</v>
      </c>
      <c r="J929" s="201">
        <v>0.9008766910879602</v>
      </c>
      <c r="K929" s="192">
        <v>0</v>
      </c>
      <c r="L929" s="188">
        <v>0</v>
      </c>
      <c r="M929" s="188">
        <v>2</v>
      </c>
      <c r="N929" s="188">
        <v>1</v>
      </c>
      <c r="O929" s="188">
        <v>7574.1420415893235</v>
      </c>
      <c r="P929" s="188">
        <v>3389.7597567673197</v>
      </c>
      <c r="Q929" s="188">
        <v>8171.1321579012856</v>
      </c>
      <c r="R929" s="201">
        <v>0.9008766910879602</v>
      </c>
    </row>
    <row r="930" spans="2:18" x14ac:dyDescent="0.2">
      <c r="B930" s="195">
        <v>927</v>
      </c>
      <c r="C930" s="192">
        <v>0</v>
      </c>
      <c r="D930" s="188">
        <v>0</v>
      </c>
      <c r="E930" s="188">
        <v>4</v>
      </c>
      <c r="F930" s="188">
        <v>2</v>
      </c>
      <c r="G930" s="188">
        <v>4384.9161196140649</v>
      </c>
      <c r="H930" s="188">
        <v>1973.7328177611732</v>
      </c>
      <c r="I930" s="188">
        <v>5451.1467714448827</v>
      </c>
      <c r="J930" s="201">
        <v>0.87805485071984735</v>
      </c>
      <c r="K930" s="192">
        <v>0</v>
      </c>
      <c r="L930" s="188">
        <v>0</v>
      </c>
      <c r="M930" s="188">
        <v>4</v>
      </c>
      <c r="N930" s="188">
        <v>2</v>
      </c>
      <c r="O930" s="188">
        <v>4384.9161196140649</v>
      </c>
      <c r="P930" s="188">
        <v>1973.7328177611732</v>
      </c>
      <c r="Q930" s="188">
        <v>5451.1467714448827</v>
      </c>
      <c r="R930" s="201">
        <v>0.87805485071984735</v>
      </c>
    </row>
    <row r="931" spans="2:18" x14ac:dyDescent="0.2">
      <c r="B931" s="195">
        <v>928</v>
      </c>
      <c r="C931" s="192">
        <v>0</v>
      </c>
      <c r="D931" s="188">
        <v>0</v>
      </c>
      <c r="E931" s="188">
        <v>4</v>
      </c>
      <c r="F931" s="188">
        <v>0</v>
      </c>
      <c r="G931" s="188">
        <v>7392.5082507807392</v>
      </c>
      <c r="H931" s="188">
        <v>4385.5248364978397</v>
      </c>
      <c r="I931" s="188">
        <v>4062.8731097080386</v>
      </c>
      <c r="J931" s="201">
        <v>0.80418399351675984</v>
      </c>
      <c r="K931" s="192">
        <v>0</v>
      </c>
      <c r="L931" s="188">
        <v>0</v>
      </c>
      <c r="M931" s="188">
        <v>4</v>
      </c>
      <c r="N931" s="188">
        <v>0</v>
      </c>
      <c r="O931" s="188">
        <v>7392.5082507807392</v>
      </c>
      <c r="P931" s="188">
        <v>4385.5248364978397</v>
      </c>
      <c r="Q931" s="188">
        <v>4062.8731097080386</v>
      </c>
      <c r="R931" s="201">
        <v>0.80418399351675984</v>
      </c>
    </row>
    <row r="932" spans="2:18" x14ac:dyDescent="0.2">
      <c r="B932" s="195">
        <v>929</v>
      </c>
      <c r="C932" s="192">
        <v>0</v>
      </c>
      <c r="D932" s="188">
        <v>0</v>
      </c>
      <c r="E932" s="188">
        <v>6</v>
      </c>
      <c r="F932" s="188">
        <v>0</v>
      </c>
      <c r="G932" s="188">
        <v>5910.9020796864515</v>
      </c>
      <c r="H932" s="188">
        <v>1341.3730577049282</v>
      </c>
      <c r="I932" s="188">
        <v>7445.7159466678049</v>
      </c>
      <c r="J932" s="201">
        <v>0.97878569154465378</v>
      </c>
      <c r="K932" s="192">
        <v>0</v>
      </c>
      <c r="L932" s="188">
        <v>0</v>
      </c>
      <c r="M932" s="188">
        <v>6</v>
      </c>
      <c r="N932" s="188">
        <v>0</v>
      </c>
      <c r="O932" s="188">
        <v>5910.9020796864515</v>
      </c>
      <c r="P932" s="188">
        <v>1341.3730577049282</v>
      </c>
      <c r="Q932" s="188">
        <v>7445.7159466678049</v>
      </c>
      <c r="R932" s="201">
        <v>0.97878569154465378</v>
      </c>
    </row>
    <row r="933" spans="2:18" x14ac:dyDescent="0.2">
      <c r="B933" s="195">
        <v>930</v>
      </c>
      <c r="C933" s="192">
        <v>0</v>
      </c>
      <c r="D933" s="188">
        <v>0</v>
      </c>
      <c r="E933" s="188">
        <v>3</v>
      </c>
      <c r="F933" s="188">
        <v>0</v>
      </c>
      <c r="G933" s="188">
        <v>6438.7176418028921</v>
      </c>
      <c r="H933" s="188">
        <v>1032.745251412827</v>
      </c>
      <c r="I933" s="188">
        <v>3058.56861132721</v>
      </c>
      <c r="J933" s="201">
        <v>0.891393215095864</v>
      </c>
      <c r="K933" s="192">
        <v>0</v>
      </c>
      <c r="L933" s="188">
        <v>0</v>
      </c>
      <c r="M933" s="188">
        <v>3</v>
      </c>
      <c r="N933" s="188">
        <v>0</v>
      </c>
      <c r="O933" s="188">
        <v>6438.7176418028921</v>
      </c>
      <c r="P933" s="188">
        <v>1032.745251412827</v>
      </c>
      <c r="Q933" s="188">
        <v>3058.56861132721</v>
      </c>
      <c r="R933" s="201">
        <v>0.891393215095864</v>
      </c>
    </row>
    <row r="934" spans="2:18" x14ac:dyDescent="0.2">
      <c r="B934" s="195">
        <v>931</v>
      </c>
      <c r="C934" s="192">
        <v>0</v>
      </c>
      <c r="D934" s="188">
        <v>0</v>
      </c>
      <c r="E934" s="188">
        <v>0</v>
      </c>
      <c r="F934" s="188">
        <v>0</v>
      </c>
      <c r="G934" s="188">
        <v>5884.849485298173</v>
      </c>
      <c r="H934" s="188">
        <v>2536.9507824135135</v>
      </c>
      <c r="I934" s="188">
        <v>6319.3341018656556</v>
      </c>
      <c r="J934" s="201">
        <v>0.93139850373879751</v>
      </c>
      <c r="K934" s="192">
        <v>0</v>
      </c>
      <c r="L934" s="188">
        <v>0</v>
      </c>
      <c r="M934" s="188">
        <v>0</v>
      </c>
      <c r="N934" s="188">
        <v>0</v>
      </c>
      <c r="O934" s="188">
        <v>5884.849485298173</v>
      </c>
      <c r="P934" s="188">
        <v>2536.9507824135135</v>
      </c>
      <c r="Q934" s="188">
        <v>6319.3341018656556</v>
      </c>
      <c r="R934" s="201">
        <v>0.93139850373879751</v>
      </c>
    </row>
    <row r="935" spans="2:18" x14ac:dyDescent="0.2">
      <c r="B935" s="195">
        <v>932</v>
      </c>
      <c r="C935" s="192">
        <v>0</v>
      </c>
      <c r="D935" s="188">
        <v>0</v>
      </c>
      <c r="E935" s="188">
        <v>1</v>
      </c>
      <c r="F935" s="188">
        <v>4</v>
      </c>
      <c r="G935" s="188">
        <v>5072.0759564387245</v>
      </c>
      <c r="H935" s="188">
        <v>1576.7842789504887</v>
      </c>
      <c r="I935" s="188">
        <v>8668.3329788690862</v>
      </c>
      <c r="J935" s="201">
        <v>0.91044944073958156</v>
      </c>
      <c r="K935" s="192">
        <v>0</v>
      </c>
      <c r="L935" s="188">
        <v>0</v>
      </c>
      <c r="M935" s="188">
        <v>1</v>
      </c>
      <c r="N935" s="188">
        <v>4</v>
      </c>
      <c r="O935" s="188">
        <v>5072.0759564387245</v>
      </c>
      <c r="P935" s="188">
        <v>1576.7842789504887</v>
      </c>
      <c r="Q935" s="188">
        <v>8668.3329788690862</v>
      </c>
      <c r="R935" s="201">
        <v>0.91044944073958156</v>
      </c>
    </row>
    <row r="936" spans="2:18" x14ac:dyDescent="0.2">
      <c r="B936" s="195">
        <v>933</v>
      </c>
      <c r="C936" s="192">
        <v>0</v>
      </c>
      <c r="D936" s="188">
        <v>0</v>
      </c>
      <c r="E936" s="188">
        <v>2</v>
      </c>
      <c r="F936" s="188">
        <v>1</v>
      </c>
      <c r="G936" s="188">
        <v>3098.0151958926281</v>
      </c>
      <c r="H936" s="188">
        <v>6358.3218947687828</v>
      </c>
      <c r="I936" s="188">
        <v>10891.382823302143</v>
      </c>
      <c r="J936" s="201">
        <v>0.9293216634860606</v>
      </c>
      <c r="K936" s="192">
        <v>0</v>
      </c>
      <c r="L936" s="188">
        <v>0</v>
      </c>
      <c r="M936" s="188">
        <v>2</v>
      </c>
      <c r="N936" s="188">
        <v>1</v>
      </c>
      <c r="O936" s="188">
        <v>3098.0151958926281</v>
      </c>
      <c r="P936" s="188">
        <v>6358.3218947687828</v>
      </c>
      <c r="Q936" s="188">
        <v>10891.382823302143</v>
      </c>
      <c r="R936" s="201">
        <v>0.9293216634860606</v>
      </c>
    </row>
    <row r="937" spans="2:18" x14ac:dyDescent="0.2">
      <c r="B937" s="195">
        <v>934</v>
      </c>
      <c r="C937" s="192">
        <v>0</v>
      </c>
      <c r="D937" s="188">
        <v>0</v>
      </c>
      <c r="E937" s="188">
        <v>0</v>
      </c>
      <c r="F937" s="188">
        <v>1</v>
      </c>
      <c r="G937" s="188">
        <v>6487.3239262050338</v>
      </c>
      <c r="H937" s="188">
        <v>4210.930482351434</v>
      </c>
      <c r="I937" s="188">
        <v>13034.50072110478</v>
      </c>
      <c r="J937" s="201">
        <v>0.96097727016966694</v>
      </c>
      <c r="K937" s="192">
        <v>0</v>
      </c>
      <c r="L937" s="188">
        <v>0</v>
      </c>
      <c r="M937" s="188">
        <v>0</v>
      </c>
      <c r="N937" s="188">
        <v>1</v>
      </c>
      <c r="O937" s="188">
        <v>6487.3239262050338</v>
      </c>
      <c r="P937" s="188">
        <v>4210.930482351434</v>
      </c>
      <c r="Q937" s="188">
        <v>13034.50072110478</v>
      </c>
      <c r="R937" s="201">
        <v>0.96097727016966694</v>
      </c>
    </row>
    <row r="938" spans="2:18" x14ac:dyDescent="0.2">
      <c r="B938" s="195">
        <v>935</v>
      </c>
      <c r="C938" s="192">
        <v>0</v>
      </c>
      <c r="D938" s="188">
        <v>0</v>
      </c>
      <c r="E938" s="188">
        <v>2</v>
      </c>
      <c r="F938" s="188">
        <v>0</v>
      </c>
      <c r="G938" s="188">
        <v>7855.5598739432298</v>
      </c>
      <c r="H938" s="188">
        <v>1380.0106878070078</v>
      </c>
      <c r="I938" s="188">
        <v>4909.9987065418354</v>
      </c>
      <c r="J938" s="201">
        <v>0.95349025339446125</v>
      </c>
      <c r="K938" s="192">
        <v>0</v>
      </c>
      <c r="L938" s="188">
        <v>0</v>
      </c>
      <c r="M938" s="188">
        <v>2</v>
      </c>
      <c r="N938" s="188">
        <v>0</v>
      </c>
      <c r="O938" s="188">
        <v>7855.5598739432298</v>
      </c>
      <c r="P938" s="188">
        <v>1380.0106878070078</v>
      </c>
      <c r="Q938" s="188">
        <v>4909.9987065418354</v>
      </c>
      <c r="R938" s="201">
        <v>0.95349025339446125</v>
      </c>
    </row>
    <row r="939" spans="2:18" x14ac:dyDescent="0.2">
      <c r="B939" s="195">
        <v>936</v>
      </c>
      <c r="C939" s="192">
        <v>0</v>
      </c>
      <c r="D939" s="188">
        <v>0</v>
      </c>
      <c r="E939" s="188">
        <v>1</v>
      </c>
      <c r="F939" s="188">
        <v>1</v>
      </c>
      <c r="G939" s="188">
        <v>6243.0257276071206</v>
      </c>
      <c r="H939" s="188">
        <v>1872.6679501608198</v>
      </c>
      <c r="I939" s="188">
        <v>1816.97704742617</v>
      </c>
      <c r="J939" s="201">
        <v>0.93055994924460639</v>
      </c>
      <c r="K939" s="192">
        <v>0</v>
      </c>
      <c r="L939" s="188">
        <v>0</v>
      </c>
      <c r="M939" s="188">
        <v>1</v>
      </c>
      <c r="N939" s="188">
        <v>1</v>
      </c>
      <c r="O939" s="188">
        <v>6243.0257276071206</v>
      </c>
      <c r="P939" s="188">
        <v>1872.6679501608198</v>
      </c>
      <c r="Q939" s="188">
        <v>1816.97704742617</v>
      </c>
      <c r="R939" s="201">
        <v>0.93055994924460639</v>
      </c>
    </row>
    <row r="940" spans="2:18" x14ac:dyDescent="0.2">
      <c r="B940" s="195">
        <v>937</v>
      </c>
      <c r="C940" s="192">
        <v>0</v>
      </c>
      <c r="D940" s="188">
        <v>1</v>
      </c>
      <c r="E940" s="188">
        <v>1</v>
      </c>
      <c r="F940" s="188">
        <v>1</v>
      </c>
      <c r="G940" s="188">
        <v>8075.2250660705886</v>
      </c>
      <c r="H940" s="188">
        <v>6007.8700345662637</v>
      </c>
      <c r="I940" s="188">
        <v>5483.1159185057068</v>
      </c>
      <c r="J940" s="201">
        <v>0.94048816666141832</v>
      </c>
      <c r="K940" s="192">
        <v>0</v>
      </c>
      <c r="L940" s="188">
        <v>1</v>
      </c>
      <c r="M940" s="188">
        <v>1</v>
      </c>
      <c r="N940" s="188">
        <v>1</v>
      </c>
      <c r="O940" s="188">
        <v>8075.2250660705886</v>
      </c>
      <c r="P940" s="188">
        <v>6007.8700345662637</v>
      </c>
      <c r="Q940" s="188">
        <v>5483.1159185057068</v>
      </c>
      <c r="R940" s="201">
        <v>0.94048816666141832</v>
      </c>
    </row>
    <row r="941" spans="2:18" x14ac:dyDescent="0.2">
      <c r="B941" s="195">
        <v>938</v>
      </c>
      <c r="C941" s="192">
        <v>0</v>
      </c>
      <c r="D941" s="188">
        <v>0</v>
      </c>
      <c r="E941" s="188">
        <v>2</v>
      </c>
      <c r="F941" s="188">
        <v>0</v>
      </c>
      <c r="G941" s="188">
        <v>4982.0030151869423</v>
      </c>
      <c r="H941" s="188">
        <v>5493.1308656330584</v>
      </c>
      <c r="I941" s="188">
        <v>1936.3627307572951</v>
      </c>
      <c r="J941" s="201">
        <v>0.91875640126175329</v>
      </c>
      <c r="K941" s="192">
        <v>0</v>
      </c>
      <c r="L941" s="188">
        <v>0</v>
      </c>
      <c r="M941" s="188">
        <v>2</v>
      </c>
      <c r="N941" s="188">
        <v>0</v>
      </c>
      <c r="O941" s="188">
        <v>4982.0030151869423</v>
      </c>
      <c r="P941" s="188">
        <v>5493.1308656330584</v>
      </c>
      <c r="Q941" s="188">
        <v>1936.3627307572951</v>
      </c>
      <c r="R941" s="201">
        <v>0.91875640126175329</v>
      </c>
    </row>
    <row r="942" spans="2:18" x14ac:dyDescent="0.2">
      <c r="B942" s="195">
        <v>939</v>
      </c>
      <c r="C942" s="192">
        <v>0</v>
      </c>
      <c r="D942" s="188">
        <v>0</v>
      </c>
      <c r="E942" s="188">
        <v>3</v>
      </c>
      <c r="F942" s="188">
        <v>1</v>
      </c>
      <c r="G942" s="188">
        <v>7157.7394516963868</v>
      </c>
      <c r="H942" s="188">
        <v>2275.0112407427328</v>
      </c>
      <c r="I942" s="188">
        <v>5722.4399804033401</v>
      </c>
      <c r="J942" s="201">
        <v>0.88148747604613675</v>
      </c>
      <c r="K942" s="192">
        <v>0</v>
      </c>
      <c r="L942" s="188">
        <v>0</v>
      </c>
      <c r="M942" s="188">
        <v>3</v>
      </c>
      <c r="N942" s="188">
        <v>1</v>
      </c>
      <c r="O942" s="188">
        <v>7157.7394516963868</v>
      </c>
      <c r="P942" s="188">
        <v>2275.0112407427328</v>
      </c>
      <c r="Q942" s="188">
        <v>5722.4399804033401</v>
      </c>
      <c r="R942" s="201">
        <v>0.88148747604613675</v>
      </c>
    </row>
    <row r="943" spans="2:18" x14ac:dyDescent="0.2">
      <c r="B943" s="195">
        <v>940</v>
      </c>
      <c r="C943" s="192">
        <v>0</v>
      </c>
      <c r="D943" s="188">
        <v>0</v>
      </c>
      <c r="E943" s="188">
        <v>1</v>
      </c>
      <c r="F943" s="188">
        <v>1</v>
      </c>
      <c r="G943" s="188">
        <v>3918.7039012697078</v>
      </c>
      <c r="H943" s="188">
        <v>4726.657561213593</v>
      </c>
      <c r="I943" s="188">
        <v>3870.83888410194</v>
      </c>
      <c r="J943" s="201">
        <v>0.87782163405225722</v>
      </c>
      <c r="K943" s="192">
        <v>0</v>
      </c>
      <c r="L943" s="188">
        <v>0</v>
      </c>
      <c r="M943" s="188">
        <v>1</v>
      </c>
      <c r="N943" s="188">
        <v>1</v>
      </c>
      <c r="O943" s="188">
        <v>3918.7039012697078</v>
      </c>
      <c r="P943" s="188">
        <v>4726.657561213593</v>
      </c>
      <c r="Q943" s="188">
        <v>3870.83888410194</v>
      </c>
      <c r="R943" s="201">
        <v>0.87782163405225722</v>
      </c>
    </row>
    <row r="944" spans="2:18" x14ac:dyDescent="0.2">
      <c r="B944" s="195">
        <v>941</v>
      </c>
      <c r="C944" s="192">
        <v>0</v>
      </c>
      <c r="D944" s="188">
        <v>0</v>
      </c>
      <c r="E944" s="188">
        <v>1</v>
      </c>
      <c r="F944" s="188">
        <v>1</v>
      </c>
      <c r="G944" s="188">
        <v>6062.2844828891311</v>
      </c>
      <c r="H944" s="188">
        <v>1226.418899389837</v>
      </c>
      <c r="I944" s="188">
        <v>7923.3157003720507</v>
      </c>
      <c r="J944" s="201">
        <v>0.98601295421159596</v>
      </c>
      <c r="K944" s="192">
        <v>0</v>
      </c>
      <c r="L944" s="188">
        <v>0</v>
      </c>
      <c r="M944" s="188">
        <v>1</v>
      </c>
      <c r="N944" s="188">
        <v>1</v>
      </c>
      <c r="O944" s="188">
        <v>6062.2844828891311</v>
      </c>
      <c r="P944" s="188">
        <v>1226.418899389837</v>
      </c>
      <c r="Q944" s="188">
        <v>7923.3157003720507</v>
      </c>
      <c r="R944" s="201">
        <v>0.98601295421159596</v>
      </c>
    </row>
    <row r="945" spans="2:18" x14ac:dyDescent="0.2">
      <c r="B945" s="195">
        <v>942</v>
      </c>
      <c r="C945" s="192">
        <v>0</v>
      </c>
      <c r="D945" s="188">
        <v>0</v>
      </c>
      <c r="E945" s="188">
        <v>3</v>
      </c>
      <c r="F945" s="188">
        <v>0</v>
      </c>
      <c r="G945" s="188">
        <v>7051.873785751548</v>
      </c>
      <c r="H945" s="188">
        <v>6042.6128634652941</v>
      </c>
      <c r="I945" s="188">
        <v>7889.5352273685157</v>
      </c>
      <c r="J945" s="201">
        <v>0.88801851915562668</v>
      </c>
      <c r="K945" s="192">
        <v>0</v>
      </c>
      <c r="L945" s="188">
        <v>0</v>
      </c>
      <c r="M945" s="188">
        <v>3</v>
      </c>
      <c r="N945" s="188">
        <v>0</v>
      </c>
      <c r="O945" s="188">
        <v>7051.873785751548</v>
      </c>
      <c r="P945" s="188">
        <v>6042.6128634652941</v>
      </c>
      <c r="Q945" s="188">
        <v>7889.5352273685157</v>
      </c>
      <c r="R945" s="201">
        <v>0.88801851915562668</v>
      </c>
    </row>
    <row r="946" spans="2:18" x14ac:dyDescent="0.2">
      <c r="B946" s="195">
        <v>943</v>
      </c>
      <c r="C946" s="192">
        <v>0</v>
      </c>
      <c r="D946" s="188">
        <v>0</v>
      </c>
      <c r="E946" s="188">
        <v>1</v>
      </c>
      <c r="F946" s="188">
        <v>4</v>
      </c>
      <c r="G946" s="188">
        <v>3941.8861691073789</v>
      </c>
      <c r="H946" s="188">
        <v>3896.7921335781812</v>
      </c>
      <c r="I946" s="188">
        <v>6236.1916575353716</v>
      </c>
      <c r="J946" s="201">
        <v>0.97066627149627505</v>
      </c>
      <c r="K946" s="192">
        <v>0</v>
      </c>
      <c r="L946" s="188">
        <v>0</v>
      </c>
      <c r="M946" s="188">
        <v>1</v>
      </c>
      <c r="N946" s="188">
        <v>4</v>
      </c>
      <c r="O946" s="188">
        <v>3941.8861691073789</v>
      </c>
      <c r="P946" s="188">
        <v>3896.7921335781812</v>
      </c>
      <c r="Q946" s="188">
        <v>6236.1916575353716</v>
      </c>
      <c r="R946" s="201">
        <v>0.97066627149627505</v>
      </c>
    </row>
    <row r="947" spans="2:18" x14ac:dyDescent="0.2">
      <c r="B947" s="195">
        <v>944</v>
      </c>
      <c r="C947" s="192">
        <v>0</v>
      </c>
      <c r="D947" s="188">
        <v>0</v>
      </c>
      <c r="E947" s="188">
        <v>2</v>
      </c>
      <c r="F947" s="188">
        <v>1</v>
      </c>
      <c r="G947" s="188">
        <v>6042.1370766678456</v>
      </c>
      <c r="H947" s="188">
        <v>6767.2020988488412</v>
      </c>
      <c r="I947" s="188">
        <v>6390.4654599844371</v>
      </c>
      <c r="J947" s="201">
        <v>0.92104318613094582</v>
      </c>
      <c r="K947" s="192">
        <v>0</v>
      </c>
      <c r="L947" s="188">
        <v>0</v>
      </c>
      <c r="M947" s="188">
        <v>2</v>
      </c>
      <c r="N947" s="188">
        <v>1</v>
      </c>
      <c r="O947" s="188">
        <v>6042.1370766678456</v>
      </c>
      <c r="P947" s="188">
        <v>6767.2020988488412</v>
      </c>
      <c r="Q947" s="188">
        <v>6390.4654599844371</v>
      </c>
      <c r="R947" s="201">
        <v>0.92104318613094582</v>
      </c>
    </row>
    <row r="948" spans="2:18" x14ac:dyDescent="0.2">
      <c r="B948" s="195">
        <v>945</v>
      </c>
      <c r="C948" s="192">
        <v>0</v>
      </c>
      <c r="D948" s="188">
        <v>0</v>
      </c>
      <c r="E948" s="188">
        <v>1</v>
      </c>
      <c r="F948" s="188">
        <v>1</v>
      </c>
      <c r="G948" s="188">
        <v>3968.8781171770761</v>
      </c>
      <c r="H948" s="188">
        <v>1275.6689549065559</v>
      </c>
      <c r="I948" s="188">
        <v>7808.8375611334077</v>
      </c>
      <c r="J948" s="201">
        <v>0.9239638265376382</v>
      </c>
      <c r="K948" s="192">
        <v>0</v>
      </c>
      <c r="L948" s="188">
        <v>0</v>
      </c>
      <c r="M948" s="188">
        <v>1</v>
      </c>
      <c r="N948" s="188">
        <v>1</v>
      </c>
      <c r="O948" s="188">
        <v>3968.8781171770761</v>
      </c>
      <c r="P948" s="188">
        <v>1275.6689549065559</v>
      </c>
      <c r="Q948" s="188">
        <v>7808.8375611334077</v>
      </c>
      <c r="R948" s="201">
        <v>0.9239638265376382</v>
      </c>
    </row>
    <row r="949" spans="2:18" x14ac:dyDescent="0.2">
      <c r="B949" s="195">
        <v>946</v>
      </c>
      <c r="C949" s="192">
        <v>0</v>
      </c>
      <c r="D949" s="188">
        <v>0</v>
      </c>
      <c r="E949" s="188">
        <v>2</v>
      </c>
      <c r="F949" s="188">
        <v>0</v>
      </c>
      <c r="G949" s="188">
        <v>6063.8519010248801</v>
      </c>
      <c r="H949" s="188">
        <v>3788.324973533734</v>
      </c>
      <c r="I949" s="188">
        <v>9946.3123837575076</v>
      </c>
      <c r="J949" s="201">
        <v>0.86739432371330893</v>
      </c>
      <c r="K949" s="192">
        <v>0</v>
      </c>
      <c r="L949" s="188">
        <v>0</v>
      </c>
      <c r="M949" s="188">
        <v>2</v>
      </c>
      <c r="N949" s="188">
        <v>0</v>
      </c>
      <c r="O949" s="188">
        <v>6063.8519010248801</v>
      </c>
      <c r="P949" s="188">
        <v>3788.324973533734</v>
      </c>
      <c r="Q949" s="188">
        <v>9946.3123837575076</v>
      </c>
      <c r="R949" s="201">
        <v>0.86739432371330893</v>
      </c>
    </row>
    <row r="950" spans="2:18" x14ac:dyDescent="0.2">
      <c r="B950" s="195">
        <v>947</v>
      </c>
      <c r="C950" s="192">
        <v>0</v>
      </c>
      <c r="D950" s="188">
        <v>0</v>
      </c>
      <c r="E950" s="188">
        <v>2</v>
      </c>
      <c r="F950" s="188">
        <v>0</v>
      </c>
      <c r="G950" s="188">
        <v>2798.5119431891781</v>
      </c>
      <c r="H950" s="188">
        <v>5080.7492952969606</v>
      </c>
      <c r="I950" s="188">
        <v>6981.4375302531853</v>
      </c>
      <c r="J950" s="201">
        <v>0.7761846550868351</v>
      </c>
      <c r="K950" s="192">
        <v>0</v>
      </c>
      <c r="L950" s="188">
        <v>0</v>
      </c>
      <c r="M950" s="188">
        <v>2</v>
      </c>
      <c r="N950" s="188">
        <v>0</v>
      </c>
      <c r="O950" s="188">
        <v>2798.5119431891781</v>
      </c>
      <c r="P950" s="188">
        <v>5080.7492952969606</v>
      </c>
      <c r="Q950" s="188">
        <v>6981.4375302531853</v>
      </c>
      <c r="R950" s="201">
        <v>0.7761846550868351</v>
      </c>
    </row>
    <row r="951" spans="2:18" x14ac:dyDescent="0.2">
      <c r="B951" s="195">
        <v>948</v>
      </c>
      <c r="C951" s="192">
        <v>0</v>
      </c>
      <c r="D951" s="188">
        <v>0</v>
      </c>
      <c r="E951" s="188">
        <v>1</v>
      </c>
      <c r="F951" s="188">
        <v>1</v>
      </c>
      <c r="G951" s="188">
        <v>3026.9582538583045</v>
      </c>
      <c r="H951" s="188">
        <v>5773.8278268531685</v>
      </c>
      <c r="I951" s="188">
        <v>12316.866143860909</v>
      </c>
      <c r="J951" s="201">
        <v>0.92467010950175132</v>
      </c>
      <c r="K951" s="192">
        <v>0</v>
      </c>
      <c r="L951" s="188">
        <v>0</v>
      </c>
      <c r="M951" s="188">
        <v>1</v>
      </c>
      <c r="N951" s="188">
        <v>1</v>
      </c>
      <c r="O951" s="188">
        <v>3026.9582538583045</v>
      </c>
      <c r="P951" s="188">
        <v>5773.8278268531685</v>
      </c>
      <c r="Q951" s="188">
        <v>12316.866143860909</v>
      </c>
      <c r="R951" s="201">
        <v>0.92467010950175132</v>
      </c>
    </row>
    <row r="952" spans="2:18" x14ac:dyDescent="0.2">
      <c r="B952" s="195">
        <v>949</v>
      </c>
      <c r="C952" s="192">
        <v>0</v>
      </c>
      <c r="D952" s="188">
        <v>0</v>
      </c>
      <c r="E952" s="188">
        <v>1</v>
      </c>
      <c r="F952" s="188">
        <v>1</v>
      </c>
      <c r="G952" s="188">
        <v>3926.2085661966453</v>
      </c>
      <c r="H952" s="188">
        <v>5163.0160528810875</v>
      </c>
      <c r="I952" s="188">
        <v>1474.7061846041042</v>
      </c>
      <c r="J952" s="201">
        <v>0.89904117114321336</v>
      </c>
      <c r="K952" s="192">
        <v>0</v>
      </c>
      <c r="L952" s="188">
        <v>0</v>
      </c>
      <c r="M952" s="188">
        <v>1</v>
      </c>
      <c r="N952" s="188">
        <v>1</v>
      </c>
      <c r="O952" s="188">
        <v>3926.2085661966453</v>
      </c>
      <c r="P952" s="188">
        <v>5163.0160528810875</v>
      </c>
      <c r="Q952" s="188">
        <v>1474.7061846041042</v>
      </c>
      <c r="R952" s="201">
        <v>0.89904117114321336</v>
      </c>
    </row>
    <row r="953" spans="2:18" x14ac:dyDescent="0.2">
      <c r="B953" s="195">
        <v>950</v>
      </c>
      <c r="C953" s="192">
        <v>0</v>
      </c>
      <c r="D953" s="188">
        <v>0</v>
      </c>
      <c r="E953" s="188">
        <v>0</v>
      </c>
      <c r="F953" s="188">
        <v>1</v>
      </c>
      <c r="G953" s="188">
        <v>6324.981319042533</v>
      </c>
      <c r="H953" s="188">
        <v>4959.9578419408299</v>
      </c>
      <c r="I953" s="188">
        <v>3975.8715370011405</v>
      </c>
      <c r="J953" s="201">
        <v>0.86017937464959193</v>
      </c>
      <c r="K953" s="192">
        <v>0</v>
      </c>
      <c r="L953" s="188">
        <v>0</v>
      </c>
      <c r="M953" s="188">
        <v>0</v>
      </c>
      <c r="N953" s="188">
        <v>1</v>
      </c>
      <c r="O953" s="188">
        <v>6324.981319042533</v>
      </c>
      <c r="P953" s="188">
        <v>4959.9578419408299</v>
      </c>
      <c r="Q953" s="188">
        <v>3975.8715370011405</v>
      </c>
      <c r="R953" s="201">
        <v>0.86017937464959193</v>
      </c>
    </row>
    <row r="954" spans="2:18" x14ac:dyDescent="0.2">
      <c r="B954" s="195">
        <v>951</v>
      </c>
      <c r="C954" s="192">
        <v>0</v>
      </c>
      <c r="D954" s="188">
        <v>0</v>
      </c>
      <c r="E954" s="188">
        <v>0</v>
      </c>
      <c r="F954" s="188">
        <v>0</v>
      </c>
      <c r="G954" s="188">
        <v>6192.4902408884109</v>
      </c>
      <c r="H954" s="188">
        <v>3221.1791842235589</v>
      </c>
      <c r="I954" s="188">
        <v>14009.834190139167</v>
      </c>
      <c r="J954" s="201">
        <v>0.89266434730021138</v>
      </c>
      <c r="K954" s="192">
        <v>0</v>
      </c>
      <c r="L954" s="188">
        <v>0</v>
      </c>
      <c r="M954" s="188">
        <v>0</v>
      </c>
      <c r="N954" s="188">
        <v>0</v>
      </c>
      <c r="O954" s="188">
        <v>6192.4902408884109</v>
      </c>
      <c r="P954" s="188">
        <v>3221.1791842235589</v>
      </c>
      <c r="Q954" s="188">
        <v>14009.834190139167</v>
      </c>
      <c r="R954" s="201">
        <v>0.89266434730021138</v>
      </c>
    </row>
    <row r="955" spans="2:18" x14ac:dyDescent="0.2">
      <c r="B955" s="195">
        <v>952</v>
      </c>
      <c r="C955" s="192">
        <v>0</v>
      </c>
      <c r="D955" s="188">
        <v>0</v>
      </c>
      <c r="E955" s="188">
        <v>2</v>
      </c>
      <c r="F955" s="188">
        <v>0</v>
      </c>
      <c r="G955" s="188">
        <v>4434.9116699591077</v>
      </c>
      <c r="H955" s="188">
        <v>2719.8321456471858</v>
      </c>
      <c r="I955" s="188">
        <v>7793.8000794404106</v>
      </c>
      <c r="J955" s="201">
        <v>0.95056890318373244</v>
      </c>
      <c r="K955" s="192">
        <v>0</v>
      </c>
      <c r="L955" s="188">
        <v>0</v>
      </c>
      <c r="M955" s="188">
        <v>2</v>
      </c>
      <c r="N955" s="188">
        <v>0</v>
      </c>
      <c r="O955" s="188">
        <v>4434.9116699591077</v>
      </c>
      <c r="P955" s="188">
        <v>2719.8321456471858</v>
      </c>
      <c r="Q955" s="188">
        <v>7793.8000794404106</v>
      </c>
      <c r="R955" s="201">
        <v>0.95056890318373244</v>
      </c>
    </row>
    <row r="956" spans="2:18" x14ac:dyDescent="0.2">
      <c r="B956" s="195">
        <v>953</v>
      </c>
      <c r="C956" s="192">
        <v>0</v>
      </c>
      <c r="D956" s="188">
        <v>0</v>
      </c>
      <c r="E956" s="188">
        <v>2</v>
      </c>
      <c r="F956" s="188">
        <v>0</v>
      </c>
      <c r="G956" s="188">
        <v>6511.3421474428451</v>
      </c>
      <c r="H956" s="188">
        <v>814.5709808165891</v>
      </c>
      <c r="I956" s="188">
        <v>7331.2641279789077</v>
      </c>
      <c r="J956" s="201">
        <v>0.90419937210398738</v>
      </c>
      <c r="K956" s="192">
        <v>0</v>
      </c>
      <c r="L956" s="188">
        <v>0</v>
      </c>
      <c r="M956" s="188">
        <v>2</v>
      </c>
      <c r="N956" s="188">
        <v>0</v>
      </c>
      <c r="O956" s="188">
        <v>6511.3421474428451</v>
      </c>
      <c r="P956" s="188">
        <v>814.5709808165891</v>
      </c>
      <c r="Q956" s="188">
        <v>7331.2641279789077</v>
      </c>
      <c r="R956" s="201">
        <v>0.90419937210398738</v>
      </c>
    </row>
    <row r="957" spans="2:18" x14ac:dyDescent="0.2">
      <c r="B957" s="195">
        <v>954</v>
      </c>
      <c r="C957" s="192">
        <v>0</v>
      </c>
      <c r="D957" s="188">
        <v>0</v>
      </c>
      <c r="E957" s="188">
        <v>1</v>
      </c>
      <c r="F957" s="188">
        <v>1</v>
      </c>
      <c r="G957" s="188">
        <v>4866.4830322776152</v>
      </c>
      <c r="H957" s="188">
        <v>1241.9229032680246</v>
      </c>
      <c r="I957" s="188">
        <v>8224.6906170453149</v>
      </c>
      <c r="J957" s="201">
        <v>0.9111755436087734</v>
      </c>
      <c r="K957" s="192">
        <v>0</v>
      </c>
      <c r="L957" s="188">
        <v>0</v>
      </c>
      <c r="M957" s="188">
        <v>1</v>
      </c>
      <c r="N957" s="188">
        <v>1</v>
      </c>
      <c r="O957" s="188">
        <v>4866.4830322776152</v>
      </c>
      <c r="P957" s="188">
        <v>1241.9229032680246</v>
      </c>
      <c r="Q957" s="188">
        <v>8224.6906170453149</v>
      </c>
      <c r="R957" s="201">
        <v>0.9111755436087734</v>
      </c>
    </row>
    <row r="958" spans="2:18" x14ac:dyDescent="0.2">
      <c r="B958" s="195">
        <v>955</v>
      </c>
      <c r="C958" s="192">
        <v>0</v>
      </c>
      <c r="D958" s="188">
        <v>0</v>
      </c>
      <c r="E958" s="188">
        <v>0</v>
      </c>
      <c r="F958" s="188">
        <v>3</v>
      </c>
      <c r="G958" s="188">
        <v>3992.1079886840571</v>
      </c>
      <c r="H958" s="188">
        <v>2281.4031328391839</v>
      </c>
      <c r="I958" s="188">
        <v>2601.7045475227051</v>
      </c>
      <c r="J958" s="201">
        <v>0.97612091481675345</v>
      </c>
      <c r="K958" s="192">
        <v>0</v>
      </c>
      <c r="L958" s="188">
        <v>0</v>
      </c>
      <c r="M958" s="188">
        <v>0</v>
      </c>
      <c r="N958" s="188">
        <v>3</v>
      </c>
      <c r="O958" s="188">
        <v>3992.1079886840571</v>
      </c>
      <c r="P958" s="188">
        <v>2281.4031328391839</v>
      </c>
      <c r="Q958" s="188">
        <v>2601.7045475227051</v>
      </c>
      <c r="R958" s="201">
        <v>0.97612091481675345</v>
      </c>
    </row>
    <row r="959" spans="2:18" x14ac:dyDescent="0.2">
      <c r="B959" s="195">
        <v>956</v>
      </c>
      <c r="C959" s="192">
        <v>0</v>
      </c>
      <c r="D959" s="188">
        <v>0</v>
      </c>
      <c r="E959" s="188">
        <v>1</v>
      </c>
      <c r="F959" s="188">
        <v>1</v>
      </c>
      <c r="G959" s="188">
        <v>6450.2946081397495</v>
      </c>
      <c r="H959" s="188">
        <v>2618.1017956937558</v>
      </c>
      <c r="I959" s="188">
        <v>3427.9003611230823</v>
      </c>
      <c r="J959" s="201">
        <v>0.82602142680864632</v>
      </c>
      <c r="K959" s="192">
        <v>0</v>
      </c>
      <c r="L959" s="188">
        <v>0</v>
      </c>
      <c r="M959" s="188">
        <v>1</v>
      </c>
      <c r="N959" s="188">
        <v>1</v>
      </c>
      <c r="O959" s="188">
        <v>6450.2946081397495</v>
      </c>
      <c r="P959" s="188">
        <v>2618.1017956937558</v>
      </c>
      <c r="Q959" s="188">
        <v>3427.9003611230823</v>
      </c>
      <c r="R959" s="201">
        <v>0.82602142680864632</v>
      </c>
    </row>
    <row r="960" spans="2:18" x14ac:dyDescent="0.2">
      <c r="B960" s="195">
        <v>957</v>
      </c>
      <c r="C960" s="192">
        <v>0</v>
      </c>
      <c r="D960" s="188">
        <v>0</v>
      </c>
      <c r="E960" s="188">
        <v>2</v>
      </c>
      <c r="F960" s="188">
        <v>0</v>
      </c>
      <c r="G960" s="188">
        <v>4815.2244012999454</v>
      </c>
      <c r="H960" s="188">
        <v>5837.3933136280111</v>
      </c>
      <c r="I960" s="188">
        <v>7702.3499299772211</v>
      </c>
      <c r="J960" s="201">
        <v>0.86403232742452729</v>
      </c>
      <c r="K960" s="192">
        <v>0</v>
      </c>
      <c r="L960" s="188">
        <v>0</v>
      </c>
      <c r="M960" s="188">
        <v>2</v>
      </c>
      <c r="N960" s="188">
        <v>0</v>
      </c>
      <c r="O960" s="188">
        <v>4815.2244012999454</v>
      </c>
      <c r="P960" s="188">
        <v>5837.3933136280111</v>
      </c>
      <c r="Q960" s="188">
        <v>7702.3499299772211</v>
      </c>
      <c r="R960" s="201">
        <v>0.86403232742452729</v>
      </c>
    </row>
    <row r="961" spans="2:18" x14ac:dyDescent="0.2">
      <c r="B961" s="195">
        <v>958</v>
      </c>
      <c r="C961" s="192">
        <v>0</v>
      </c>
      <c r="D961" s="188">
        <v>0</v>
      </c>
      <c r="E961" s="188">
        <v>1</v>
      </c>
      <c r="F961" s="188">
        <v>0</v>
      </c>
      <c r="G961" s="188">
        <v>7419.0449839618241</v>
      </c>
      <c r="H961" s="188">
        <v>3630.6510914431874</v>
      </c>
      <c r="I961" s="188">
        <v>6201.0425660665969</v>
      </c>
      <c r="J961" s="201">
        <v>0.7427727817954165</v>
      </c>
      <c r="K961" s="192">
        <v>0</v>
      </c>
      <c r="L961" s="188">
        <v>0</v>
      </c>
      <c r="M961" s="188">
        <v>1</v>
      </c>
      <c r="N961" s="188">
        <v>0</v>
      </c>
      <c r="O961" s="188">
        <v>7419.0449839618241</v>
      </c>
      <c r="P961" s="188">
        <v>3630.6510914431874</v>
      </c>
      <c r="Q961" s="188">
        <v>6201.0425660665969</v>
      </c>
      <c r="R961" s="201">
        <v>0.7427727817954165</v>
      </c>
    </row>
    <row r="962" spans="2:18" x14ac:dyDescent="0.2">
      <c r="B962" s="195">
        <v>959</v>
      </c>
      <c r="C962" s="192">
        <v>0</v>
      </c>
      <c r="D962" s="188">
        <v>0</v>
      </c>
      <c r="E962" s="188">
        <v>1</v>
      </c>
      <c r="F962" s="188">
        <v>2</v>
      </c>
      <c r="G962" s="188">
        <v>8068.841372673407</v>
      </c>
      <c r="H962" s="188">
        <v>4278.888368914284</v>
      </c>
      <c r="I962" s="188">
        <v>2623.3899209852852</v>
      </c>
      <c r="J962" s="201">
        <v>0.8401074781882143</v>
      </c>
      <c r="K962" s="192">
        <v>0</v>
      </c>
      <c r="L962" s="188">
        <v>0</v>
      </c>
      <c r="M962" s="188">
        <v>1</v>
      </c>
      <c r="N962" s="188">
        <v>2</v>
      </c>
      <c r="O962" s="188">
        <v>8068.841372673407</v>
      </c>
      <c r="P962" s="188">
        <v>4278.888368914284</v>
      </c>
      <c r="Q962" s="188">
        <v>2623.3899209852852</v>
      </c>
      <c r="R962" s="201">
        <v>0.8401074781882143</v>
      </c>
    </row>
    <row r="963" spans="2:18" x14ac:dyDescent="0.2">
      <c r="B963" s="195">
        <v>960</v>
      </c>
      <c r="C963" s="192">
        <v>0</v>
      </c>
      <c r="D963" s="188">
        <v>0</v>
      </c>
      <c r="E963" s="188">
        <v>1</v>
      </c>
      <c r="F963" s="188">
        <v>0</v>
      </c>
      <c r="G963" s="188">
        <v>7636.4829072291914</v>
      </c>
      <c r="H963" s="188">
        <v>3428.9571469392122</v>
      </c>
      <c r="I963" s="188">
        <v>3391.0410539503951</v>
      </c>
      <c r="J963" s="201">
        <v>0.98964625135907935</v>
      </c>
      <c r="K963" s="192">
        <v>0</v>
      </c>
      <c r="L963" s="188">
        <v>0</v>
      </c>
      <c r="M963" s="188">
        <v>1</v>
      </c>
      <c r="N963" s="188">
        <v>0</v>
      </c>
      <c r="O963" s="188">
        <v>7636.4829072291914</v>
      </c>
      <c r="P963" s="188">
        <v>3428.9571469392122</v>
      </c>
      <c r="Q963" s="188">
        <v>3391.0410539503951</v>
      </c>
      <c r="R963" s="201">
        <v>0.98964625135907935</v>
      </c>
    </row>
    <row r="964" spans="2:18" x14ac:dyDescent="0.2">
      <c r="B964" s="195">
        <v>961</v>
      </c>
      <c r="C964" s="192">
        <v>0</v>
      </c>
      <c r="D964" s="188">
        <v>0</v>
      </c>
      <c r="E964" s="188">
        <v>1</v>
      </c>
      <c r="F964" s="188">
        <v>0</v>
      </c>
      <c r="G964" s="188">
        <v>5856.7181441014045</v>
      </c>
      <c r="H964" s="188">
        <v>4514.1294217986542</v>
      </c>
      <c r="I964" s="188">
        <v>6465.3464485817667</v>
      </c>
      <c r="J964" s="201">
        <v>0.98049166614869976</v>
      </c>
      <c r="K964" s="192">
        <v>0</v>
      </c>
      <c r="L964" s="188">
        <v>0</v>
      </c>
      <c r="M964" s="188">
        <v>1</v>
      </c>
      <c r="N964" s="188">
        <v>0</v>
      </c>
      <c r="O964" s="188">
        <v>5856.7181441014045</v>
      </c>
      <c r="P964" s="188">
        <v>4514.1294217986542</v>
      </c>
      <c r="Q964" s="188">
        <v>6465.3464485817667</v>
      </c>
      <c r="R964" s="201">
        <v>0.98049166614869976</v>
      </c>
    </row>
    <row r="965" spans="2:18" x14ac:dyDescent="0.2">
      <c r="B965" s="195">
        <v>962</v>
      </c>
      <c r="C965" s="192">
        <v>0</v>
      </c>
      <c r="D965" s="188">
        <v>0</v>
      </c>
      <c r="E965" s="188">
        <v>2</v>
      </c>
      <c r="F965" s="188">
        <v>1</v>
      </c>
      <c r="G965" s="188">
        <v>3784.5580415491609</v>
      </c>
      <c r="H965" s="188">
        <v>5312.7666842956278</v>
      </c>
      <c r="I965" s="188">
        <v>4890.5091627641941</v>
      </c>
      <c r="J965" s="201">
        <v>0.8536790832485448</v>
      </c>
      <c r="K965" s="192">
        <v>0</v>
      </c>
      <c r="L965" s="188">
        <v>0</v>
      </c>
      <c r="M965" s="188">
        <v>2</v>
      </c>
      <c r="N965" s="188">
        <v>1</v>
      </c>
      <c r="O965" s="188">
        <v>3784.5580415491609</v>
      </c>
      <c r="P965" s="188">
        <v>5312.7666842956278</v>
      </c>
      <c r="Q965" s="188">
        <v>4890.5091627641941</v>
      </c>
      <c r="R965" s="201">
        <v>0.8536790832485448</v>
      </c>
    </row>
    <row r="966" spans="2:18" x14ac:dyDescent="0.2">
      <c r="B966" s="195">
        <v>963</v>
      </c>
      <c r="C966" s="192">
        <v>0</v>
      </c>
      <c r="D966" s="188">
        <v>0</v>
      </c>
      <c r="E966" s="188">
        <v>3</v>
      </c>
      <c r="F966" s="188">
        <v>1</v>
      </c>
      <c r="G966" s="188">
        <v>6459.2100043503906</v>
      </c>
      <c r="H966" s="188">
        <v>4992.8135639101401</v>
      </c>
      <c r="I966" s="188">
        <v>6365.4700880604469</v>
      </c>
      <c r="J966" s="201">
        <v>0.86790087054900811</v>
      </c>
      <c r="K966" s="192">
        <v>0</v>
      </c>
      <c r="L966" s="188">
        <v>0</v>
      </c>
      <c r="M966" s="188">
        <v>3</v>
      </c>
      <c r="N966" s="188">
        <v>1</v>
      </c>
      <c r="O966" s="188">
        <v>6459.2100043503906</v>
      </c>
      <c r="P966" s="188">
        <v>4992.8135639101401</v>
      </c>
      <c r="Q966" s="188">
        <v>6365.4700880604469</v>
      </c>
      <c r="R966" s="201">
        <v>0.86790087054900811</v>
      </c>
    </row>
    <row r="967" spans="2:18" x14ac:dyDescent="0.2">
      <c r="B967" s="195">
        <v>964</v>
      </c>
      <c r="C967" s="192">
        <v>0</v>
      </c>
      <c r="D967" s="188">
        <v>0</v>
      </c>
      <c r="E967" s="188">
        <v>1</v>
      </c>
      <c r="F967" s="188">
        <v>0</v>
      </c>
      <c r="G967" s="188">
        <v>6672.2744985159079</v>
      </c>
      <c r="H967" s="188">
        <v>4345.9502799440488</v>
      </c>
      <c r="I967" s="188">
        <v>5609.6502916252039</v>
      </c>
      <c r="J967" s="201">
        <v>0.73750738288414519</v>
      </c>
      <c r="K967" s="192">
        <v>0</v>
      </c>
      <c r="L967" s="188">
        <v>0</v>
      </c>
      <c r="M967" s="188">
        <v>1</v>
      </c>
      <c r="N967" s="188">
        <v>0</v>
      </c>
      <c r="O967" s="188">
        <v>6672.2744985159079</v>
      </c>
      <c r="P967" s="188">
        <v>4345.9502799440488</v>
      </c>
      <c r="Q967" s="188">
        <v>5609.6502916252039</v>
      </c>
      <c r="R967" s="201">
        <v>0.73750738288414519</v>
      </c>
    </row>
    <row r="968" spans="2:18" x14ac:dyDescent="0.2">
      <c r="B968" s="195">
        <v>965</v>
      </c>
      <c r="C968" s="192">
        <v>0</v>
      </c>
      <c r="D968" s="188">
        <v>0</v>
      </c>
      <c r="E968" s="188">
        <v>2</v>
      </c>
      <c r="F968" s="188">
        <v>0</v>
      </c>
      <c r="G968" s="188">
        <v>6088.2756713056679</v>
      </c>
      <c r="H968" s="188">
        <v>5619.6953128733148</v>
      </c>
      <c r="I968" s="188">
        <v>4383.265229949403</v>
      </c>
      <c r="J968" s="201">
        <v>0.90556804717906325</v>
      </c>
      <c r="K968" s="192">
        <v>0</v>
      </c>
      <c r="L968" s="188">
        <v>0</v>
      </c>
      <c r="M968" s="188">
        <v>2</v>
      </c>
      <c r="N968" s="188">
        <v>0</v>
      </c>
      <c r="O968" s="188">
        <v>6088.2756713056679</v>
      </c>
      <c r="P968" s="188">
        <v>5619.6953128733148</v>
      </c>
      <c r="Q968" s="188">
        <v>4383.265229949403</v>
      </c>
      <c r="R968" s="201">
        <v>0.90556804717906325</v>
      </c>
    </row>
    <row r="969" spans="2:18" x14ac:dyDescent="0.2">
      <c r="B969" s="195">
        <v>966</v>
      </c>
      <c r="C969" s="192">
        <v>0</v>
      </c>
      <c r="D969" s="188">
        <v>0</v>
      </c>
      <c r="E969" s="188">
        <v>0</v>
      </c>
      <c r="F969" s="188">
        <v>2</v>
      </c>
      <c r="G969" s="188">
        <v>5025.0367688804081</v>
      </c>
      <c r="H969" s="188">
        <v>5010.7416738127822</v>
      </c>
      <c r="I969" s="188">
        <v>2913.3571155475274</v>
      </c>
      <c r="J969" s="201">
        <v>0.97584020522710047</v>
      </c>
      <c r="K969" s="192">
        <v>0</v>
      </c>
      <c r="L969" s="188">
        <v>0</v>
      </c>
      <c r="M969" s="188">
        <v>0</v>
      </c>
      <c r="N969" s="188">
        <v>2</v>
      </c>
      <c r="O969" s="188">
        <v>5025.0367688804081</v>
      </c>
      <c r="P969" s="188">
        <v>5010.7416738127822</v>
      </c>
      <c r="Q969" s="188">
        <v>2913.3571155475274</v>
      </c>
      <c r="R969" s="201">
        <v>0.97584020522710047</v>
      </c>
    </row>
    <row r="970" spans="2:18" x14ac:dyDescent="0.2">
      <c r="B970" s="195">
        <v>967</v>
      </c>
      <c r="C970" s="192">
        <v>0</v>
      </c>
      <c r="D970" s="188">
        <v>0</v>
      </c>
      <c r="E970" s="188">
        <v>4</v>
      </c>
      <c r="F970" s="188">
        <v>0</v>
      </c>
      <c r="G970" s="188">
        <v>3512.071539550649</v>
      </c>
      <c r="H970" s="188">
        <v>2249.0756137402395</v>
      </c>
      <c r="I970" s="188">
        <v>6722.4360626743619</v>
      </c>
      <c r="J970" s="201">
        <v>0.75279948487052994</v>
      </c>
      <c r="K970" s="192">
        <v>0</v>
      </c>
      <c r="L970" s="188">
        <v>0</v>
      </c>
      <c r="M970" s="188">
        <v>4</v>
      </c>
      <c r="N970" s="188">
        <v>0</v>
      </c>
      <c r="O970" s="188">
        <v>3512.071539550649</v>
      </c>
      <c r="P970" s="188">
        <v>2249.0756137402395</v>
      </c>
      <c r="Q970" s="188">
        <v>6722.4360626743619</v>
      </c>
      <c r="R970" s="201">
        <v>0.75279948487052994</v>
      </c>
    </row>
    <row r="971" spans="2:18" x14ac:dyDescent="0.2">
      <c r="B971" s="195">
        <v>968</v>
      </c>
      <c r="C971" s="192">
        <v>0</v>
      </c>
      <c r="D971" s="188">
        <v>0</v>
      </c>
      <c r="E971" s="188">
        <v>1</v>
      </c>
      <c r="F971" s="188">
        <v>1</v>
      </c>
      <c r="G971" s="188">
        <v>4935.3944472924122</v>
      </c>
      <c r="H971" s="188">
        <v>5158.1238396373419</v>
      </c>
      <c r="I971" s="188">
        <v>12062.862281190392</v>
      </c>
      <c r="J971" s="201">
        <v>0.99687406294352321</v>
      </c>
      <c r="K971" s="192">
        <v>0</v>
      </c>
      <c r="L971" s="188">
        <v>0</v>
      </c>
      <c r="M971" s="188">
        <v>1</v>
      </c>
      <c r="N971" s="188">
        <v>1</v>
      </c>
      <c r="O971" s="188">
        <v>4935.3944472924122</v>
      </c>
      <c r="P971" s="188">
        <v>5158.1238396373419</v>
      </c>
      <c r="Q971" s="188">
        <v>12062.862281190392</v>
      </c>
      <c r="R971" s="201">
        <v>0.99687406294352321</v>
      </c>
    </row>
    <row r="972" spans="2:18" x14ac:dyDescent="0.2">
      <c r="B972" s="195">
        <v>969</v>
      </c>
      <c r="C972" s="192">
        <v>0</v>
      </c>
      <c r="D972" s="188">
        <v>0</v>
      </c>
      <c r="E972" s="188">
        <v>3</v>
      </c>
      <c r="F972" s="188">
        <v>3</v>
      </c>
      <c r="G972" s="188">
        <v>5983.6772048708372</v>
      </c>
      <c r="H972" s="188">
        <v>5226.6329902784628</v>
      </c>
      <c r="I972" s="188">
        <v>3963.8882299617208</v>
      </c>
      <c r="J972" s="201">
        <v>0.90625183331148118</v>
      </c>
      <c r="K972" s="192">
        <v>0</v>
      </c>
      <c r="L972" s="188">
        <v>0</v>
      </c>
      <c r="M972" s="188">
        <v>3</v>
      </c>
      <c r="N972" s="188">
        <v>3</v>
      </c>
      <c r="O972" s="188">
        <v>5983.6772048708372</v>
      </c>
      <c r="P972" s="188">
        <v>5226.6329902784628</v>
      </c>
      <c r="Q972" s="188">
        <v>3963.8882299617208</v>
      </c>
      <c r="R972" s="201">
        <v>0.90625183331148118</v>
      </c>
    </row>
    <row r="973" spans="2:18" x14ac:dyDescent="0.2">
      <c r="B973" s="195">
        <v>970</v>
      </c>
      <c r="C973" s="192">
        <v>0</v>
      </c>
      <c r="D973" s="188">
        <v>0</v>
      </c>
      <c r="E973" s="188">
        <v>5</v>
      </c>
      <c r="F973" s="188">
        <v>0</v>
      </c>
      <c r="G973" s="188">
        <v>6689.5356293773993</v>
      </c>
      <c r="H973" s="188">
        <v>3796.4129749922217</v>
      </c>
      <c r="I973" s="188">
        <v>7346.962340700331</v>
      </c>
      <c r="J973" s="201">
        <v>0.95264853985589726</v>
      </c>
      <c r="K973" s="192">
        <v>0</v>
      </c>
      <c r="L973" s="188">
        <v>0</v>
      </c>
      <c r="M973" s="188">
        <v>5</v>
      </c>
      <c r="N973" s="188">
        <v>0</v>
      </c>
      <c r="O973" s="188">
        <v>6689.5356293773993</v>
      </c>
      <c r="P973" s="188">
        <v>3796.4129749922217</v>
      </c>
      <c r="Q973" s="188">
        <v>7346.962340700331</v>
      </c>
      <c r="R973" s="201">
        <v>0.95264853985589726</v>
      </c>
    </row>
    <row r="974" spans="2:18" x14ac:dyDescent="0.2">
      <c r="B974" s="195">
        <v>971</v>
      </c>
      <c r="C974" s="192">
        <v>0</v>
      </c>
      <c r="D974" s="188">
        <v>0</v>
      </c>
      <c r="E974" s="188">
        <v>5</v>
      </c>
      <c r="F974" s="188">
        <v>0</v>
      </c>
      <c r="G974" s="188">
        <v>5732.3558825968321</v>
      </c>
      <c r="H974" s="188">
        <v>3345.2401453024249</v>
      </c>
      <c r="I974" s="188">
        <v>5565.4920541578604</v>
      </c>
      <c r="J974" s="201">
        <v>0.93492807447873227</v>
      </c>
      <c r="K974" s="192">
        <v>0</v>
      </c>
      <c r="L974" s="188">
        <v>0</v>
      </c>
      <c r="M974" s="188">
        <v>5</v>
      </c>
      <c r="N974" s="188">
        <v>0</v>
      </c>
      <c r="O974" s="188">
        <v>5732.3558825968321</v>
      </c>
      <c r="P974" s="188">
        <v>3345.2401453024249</v>
      </c>
      <c r="Q974" s="188">
        <v>5565.4920541578604</v>
      </c>
      <c r="R974" s="201">
        <v>0.93492807447873227</v>
      </c>
    </row>
    <row r="975" spans="2:18" x14ac:dyDescent="0.2">
      <c r="B975" s="195">
        <v>972</v>
      </c>
      <c r="C975" s="192">
        <v>0</v>
      </c>
      <c r="D975" s="188">
        <v>0</v>
      </c>
      <c r="E975" s="188">
        <v>2</v>
      </c>
      <c r="F975" s="188">
        <v>0</v>
      </c>
      <c r="G975" s="188">
        <v>6038.4859356010929</v>
      </c>
      <c r="H975" s="188">
        <v>2171.8973519509327</v>
      </c>
      <c r="I975" s="188">
        <v>5455.8609352197309</v>
      </c>
      <c r="J975" s="201">
        <v>0.84792735675922248</v>
      </c>
      <c r="K975" s="192">
        <v>0</v>
      </c>
      <c r="L975" s="188">
        <v>0</v>
      </c>
      <c r="M975" s="188">
        <v>2</v>
      </c>
      <c r="N975" s="188">
        <v>0</v>
      </c>
      <c r="O975" s="188">
        <v>6038.4859356010929</v>
      </c>
      <c r="P975" s="188">
        <v>2171.8973519509327</v>
      </c>
      <c r="Q975" s="188">
        <v>5455.8609352197309</v>
      </c>
      <c r="R975" s="201">
        <v>0.84792735675922248</v>
      </c>
    </row>
    <row r="976" spans="2:18" x14ac:dyDescent="0.2">
      <c r="B976" s="195">
        <v>973</v>
      </c>
      <c r="C976" s="192">
        <v>0</v>
      </c>
      <c r="D976" s="188">
        <v>0</v>
      </c>
      <c r="E976" s="188">
        <v>3</v>
      </c>
      <c r="F976" s="188">
        <v>2</v>
      </c>
      <c r="G976" s="188">
        <v>4920.1194944901699</v>
      </c>
      <c r="H976" s="188">
        <v>5386.9697622975409</v>
      </c>
      <c r="I976" s="188">
        <v>9454.6754444539729</v>
      </c>
      <c r="J976" s="201">
        <v>0.86353605801364108</v>
      </c>
      <c r="K976" s="192">
        <v>0</v>
      </c>
      <c r="L976" s="188">
        <v>0</v>
      </c>
      <c r="M976" s="188">
        <v>3</v>
      </c>
      <c r="N976" s="188">
        <v>2</v>
      </c>
      <c r="O976" s="188">
        <v>4920.1194944901699</v>
      </c>
      <c r="P976" s="188">
        <v>5386.9697622975409</v>
      </c>
      <c r="Q976" s="188">
        <v>9454.6754444539729</v>
      </c>
      <c r="R976" s="201">
        <v>0.86353605801364108</v>
      </c>
    </row>
    <row r="977" spans="2:18" x14ac:dyDescent="0.2">
      <c r="B977" s="195">
        <v>974</v>
      </c>
      <c r="C977" s="192">
        <v>0</v>
      </c>
      <c r="D977" s="188">
        <v>0</v>
      </c>
      <c r="E977" s="188">
        <v>0</v>
      </c>
      <c r="F977" s="188">
        <v>0</v>
      </c>
      <c r="G977" s="188">
        <v>4736.1911551746562</v>
      </c>
      <c r="H977" s="188">
        <v>1146.8067952124961</v>
      </c>
      <c r="I977" s="188">
        <v>7207.352378902865</v>
      </c>
      <c r="J977" s="201">
        <v>0.90634110503701959</v>
      </c>
      <c r="K977" s="192">
        <v>0</v>
      </c>
      <c r="L977" s="188">
        <v>0</v>
      </c>
      <c r="M977" s="188">
        <v>0</v>
      </c>
      <c r="N977" s="188">
        <v>0</v>
      </c>
      <c r="O977" s="188">
        <v>4736.1911551746562</v>
      </c>
      <c r="P977" s="188">
        <v>1146.8067952124961</v>
      </c>
      <c r="Q977" s="188">
        <v>7207.352378902865</v>
      </c>
      <c r="R977" s="201">
        <v>0.90634110503701959</v>
      </c>
    </row>
    <row r="978" spans="2:18" x14ac:dyDescent="0.2">
      <c r="B978" s="195">
        <v>975</v>
      </c>
      <c r="C978" s="192">
        <v>0</v>
      </c>
      <c r="D978" s="188">
        <v>0</v>
      </c>
      <c r="E978" s="188">
        <v>1</v>
      </c>
      <c r="F978" s="188">
        <v>0</v>
      </c>
      <c r="G978" s="188">
        <v>5578.2225091501696</v>
      </c>
      <c r="H978" s="188">
        <v>3301.052984605431</v>
      </c>
      <c r="I978" s="188">
        <v>4902.6292045061</v>
      </c>
      <c r="J978" s="201">
        <v>0.98498973594272254</v>
      </c>
      <c r="K978" s="192">
        <v>0</v>
      </c>
      <c r="L978" s="188">
        <v>0</v>
      </c>
      <c r="M978" s="188">
        <v>1</v>
      </c>
      <c r="N978" s="188">
        <v>0</v>
      </c>
      <c r="O978" s="188">
        <v>5578.2225091501696</v>
      </c>
      <c r="P978" s="188">
        <v>3301.052984605431</v>
      </c>
      <c r="Q978" s="188">
        <v>4902.6292045061</v>
      </c>
      <c r="R978" s="201">
        <v>0.98498973594272254</v>
      </c>
    </row>
    <row r="979" spans="2:18" x14ac:dyDescent="0.2">
      <c r="B979" s="195">
        <v>976</v>
      </c>
      <c r="C979" s="192">
        <v>0</v>
      </c>
      <c r="D979" s="188">
        <v>0</v>
      </c>
      <c r="E979" s="188">
        <v>3</v>
      </c>
      <c r="F979" s="188">
        <v>0</v>
      </c>
      <c r="G979" s="188">
        <v>4838.7769492603966</v>
      </c>
      <c r="H979" s="188">
        <v>995.45100106771793</v>
      </c>
      <c r="I979" s="188">
        <v>8980.2828492091539</v>
      </c>
      <c r="J979" s="201">
        <v>0.80882816099590882</v>
      </c>
      <c r="K979" s="192">
        <v>0</v>
      </c>
      <c r="L979" s="188">
        <v>0</v>
      </c>
      <c r="M979" s="188">
        <v>3</v>
      </c>
      <c r="N979" s="188">
        <v>0</v>
      </c>
      <c r="O979" s="188">
        <v>4838.7769492603966</v>
      </c>
      <c r="P979" s="188">
        <v>995.45100106771793</v>
      </c>
      <c r="Q979" s="188">
        <v>8980.2828492091539</v>
      </c>
      <c r="R979" s="201">
        <v>0.80882816099590882</v>
      </c>
    </row>
    <row r="980" spans="2:18" x14ac:dyDescent="0.2">
      <c r="B980" s="195">
        <v>977</v>
      </c>
      <c r="C980" s="192">
        <v>0</v>
      </c>
      <c r="D980" s="188">
        <v>0</v>
      </c>
      <c r="E980" s="188">
        <v>1</v>
      </c>
      <c r="F980" s="188">
        <v>1</v>
      </c>
      <c r="G980" s="188">
        <v>5155.570886412429</v>
      </c>
      <c r="H980" s="188">
        <v>2482.1289865306794</v>
      </c>
      <c r="I980" s="188">
        <v>7755.3446153973764</v>
      </c>
      <c r="J980" s="201">
        <v>0.88845786489306022</v>
      </c>
      <c r="K980" s="192">
        <v>0</v>
      </c>
      <c r="L980" s="188">
        <v>0</v>
      </c>
      <c r="M980" s="188">
        <v>1</v>
      </c>
      <c r="N980" s="188">
        <v>1</v>
      </c>
      <c r="O980" s="188">
        <v>5155.570886412429</v>
      </c>
      <c r="P980" s="188">
        <v>2482.1289865306794</v>
      </c>
      <c r="Q980" s="188">
        <v>7755.3446153973764</v>
      </c>
      <c r="R980" s="201">
        <v>0.88845786489306022</v>
      </c>
    </row>
    <row r="981" spans="2:18" x14ac:dyDescent="0.2">
      <c r="B981" s="195">
        <v>978</v>
      </c>
      <c r="C981" s="192">
        <v>0</v>
      </c>
      <c r="D981" s="188">
        <v>0</v>
      </c>
      <c r="E981" s="188">
        <v>3</v>
      </c>
      <c r="F981" s="188">
        <v>0</v>
      </c>
      <c r="G981" s="188">
        <v>2658.617210282935</v>
      </c>
      <c r="H981" s="188">
        <v>3108.8913485598127</v>
      </c>
      <c r="I981" s="188">
        <v>2515.6005722534746</v>
      </c>
      <c r="J981" s="201">
        <v>0.92626354532698441</v>
      </c>
      <c r="K981" s="192">
        <v>0</v>
      </c>
      <c r="L981" s="188">
        <v>0</v>
      </c>
      <c r="M981" s="188">
        <v>3</v>
      </c>
      <c r="N981" s="188">
        <v>0</v>
      </c>
      <c r="O981" s="188">
        <v>2658.617210282935</v>
      </c>
      <c r="P981" s="188">
        <v>3108.8913485598127</v>
      </c>
      <c r="Q981" s="188">
        <v>2515.6005722534746</v>
      </c>
      <c r="R981" s="201">
        <v>0.92626354532698441</v>
      </c>
    </row>
    <row r="982" spans="2:18" x14ac:dyDescent="0.2">
      <c r="B982" s="195">
        <v>979</v>
      </c>
      <c r="C982" s="192">
        <v>0</v>
      </c>
      <c r="D982" s="188">
        <v>0</v>
      </c>
      <c r="E982" s="188">
        <v>1</v>
      </c>
      <c r="F982" s="188">
        <v>0</v>
      </c>
      <c r="G982" s="188">
        <v>6032.6440148927231</v>
      </c>
      <c r="H982" s="188">
        <v>2851.4741261400673</v>
      </c>
      <c r="I982" s="188">
        <v>9283.4669473039812</v>
      </c>
      <c r="J982" s="201">
        <v>0.96339165082652434</v>
      </c>
      <c r="K982" s="192">
        <v>0</v>
      </c>
      <c r="L982" s="188">
        <v>0</v>
      </c>
      <c r="M982" s="188">
        <v>1</v>
      </c>
      <c r="N982" s="188">
        <v>0</v>
      </c>
      <c r="O982" s="188">
        <v>6032.6440148927231</v>
      </c>
      <c r="P982" s="188">
        <v>2851.4741261400673</v>
      </c>
      <c r="Q982" s="188">
        <v>9283.4669473039812</v>
      </c>
      <c r="R982" s="201">
        <v>0.96339165082652434</v>
      </c>
    </row>
    <row r="983" spans="2:18" x14ac:dyDescent="0.2">
      <c r="B983" s="195">
        <v>980</v>
      </c>
      <c r="C983" s="192">
        <v>0</v>
      </c>
      <c r="D983" s="188">
        <v>0</v>
      </c>
      <c r="E983" s="188">
        <v>1</v>
      </c>
      <c r="F983" s="188">
        <v>1</v>
      </c>
      <c r="G983" s="188">
        <v>5539.7051791256945</v>
      </c>
      <c r="H983" s="188">
        <v>974.23486049335531</v>
      </c>
      <c r="I983" s="188">
        <v>4381.778121962735</v>
      </c>
      <c r="J983" s="201">
        <v>0.97176089068635374</v>
      </c>
      <c r="K983" s="192">
        <v>0</v>
      </c>
      <c r="L983" s="188">
        <v>0</v>
      </c>
      <c r="M983" s="188">
        <v>1</v>
      </c>
      <c r="N983" s="188">
        <v>1</v>
      </c>
      <c r="O983" s="188">
        <v>5539.7051791256945</v>
      </c>
      <c r="P983" s="188">
        <v>974.23486049335531</v>
      </c>
      <c r="Q983" s="188">
        <v>4381.778121962735</v>
      </c>
      <c r="R983" s="201">
        <v>0.97176089068635374</v>
      </c>
    </row>
    <row r="984" spans="2:18" x14ac:dyDescent="0.2">
      <c r="B984" s="195">
        <v>981</v>
      </c>
      <c r="C984" s="192">
        <v>0</v>
      </c>
      <c r="D984" s="188">
        <v>0</v>
      </c>
      <c r="E984" s="188">
        <v>3</v>
      </c>
      <c r="F984" s="188">
        <v>1</v>
      </c>
      <c r="G984" s="188">
        <v>4541.1109653678832</v>
      </c>
      <c r="H984" s="188">
        <v>6170.5920277459227</v>
      </c>
      <c r="I984" s="188">
        <v>1616.3083379754153</v>
      </c>
      <c r="J984" s="201">
        <v>0.93967418508628786</v>
      </c>
      <c r="K984" s="192">
        <v>0</v>
      </c>
      <c r="L984" s="188">
        <v>0</v>
      </c>
      <c r="M984" s="188">
        <v>3</v>
      </c>
      <c r="N984" s="188">
        <v>1</v>
      </c>
      <c r="O984" s="188">
        <v>4541.1109653678832</v>
      </c>
      <c r="P984" s="188">
        <v>6170.5920277459227</v>
      </c>
      <c r="Q984" s="188">
        <v>1616.3083379754153</v>
      </c>
      <c r="R984" s="201">
        <v>0.93967418508628786</v>
      </c>
    </row>
    <row r="985" spans="2:18" x14ac:dyDescent="0.2">
      <c r="B985" s="195">
        <v>982</v>
      </c>
      <c r="C985" s="192">
        <v>0</v>
      </c>
      <c r="D985" s="188">
        <v>0</v>
      </c>
      <c r="E985" s="188">
        <v>4</v>
      </c>
      <c r="F985" s="188">
        <v>3</v>
      </c>
      <c r="G985" s="188">
        <v>4373.5318679800766</v>
      </c>
      <c r="H985" s="188">
        <v>1334.0810483674506</v>
      </c>
      <c r="I985" s="188">
        <v>10461.475205886942</v>
      </c>
      <c r="J985" s="201">
        <v>0.99483466657263109</v>
      </c>
      <c r="K985" s="192">
        <v>0</v>
      </c>
      <c r="L985" s="188">
        <v>0</v>
      </c>
      <c r="M985" s="188">
        <v>4</v>
      </c>
      <c r="N985" s="188">
        <v>3</v>
      </c>
      <c r="O985" s="188">
        <v>4373.5318679800766</v>
      </c>
      <c r="P985" s="188">
        <v>1334.0810483674506</v>
      </c>
      <c r="Q985" s="188">
        <v>10461.475205886942</v>
      </c>
      <c r="R985" s="201">
        <v>0.99483466657263109</v>
      </c>
    </row>
    <row r="986" spans="2:18" x14ac:dyDescent="0.2">
      <c r="B986" s="195">
        <v>983</v>
      </c>
      <c r="C986" s="192">
        <v>0</v>
      </c>
      <c r="D986" s="188">
        <v>0</v>
      </c>
      <c r="E986" s="188">
        <v>4</v>
      </c>
      <c r="F986" s="188">
        <v>0</v>
      </c>
      <c r="G986" s="188">
        <v>4742.7732025744735</v>
      </c>
      <c r="H986" s="188">
        <v>3990.5993467654648</v>
      </c>
      <c r="I986" s="188">
        <v>13180.313206187917</v>
      </c>
      <c r="J986" s="201">
        <v>0.96020281133096042</v>
      </c>
      <c r="K986" s="192">
        <v>0</v>
      </c>
      <c r="L986" s="188">
        <v>0</v>
      </c>
      <c r="M986" s="188">
        <v>4</v>
      </c>
      <c r="N986" s="188">
        <v>0</v>
      </c>
      <c r="O986" s="188">
        <v>4742.7732025744735</v>
      </c>
      <c r="P986" s="188">
        <v>3990.5993467654648</v>
      </c>
      <c r="Q986" s="188">
        <v>13180.313206187917</v>
      </c>
      <c r="R986" s="201">
        <v>0.96020281133096042</v>
      </c>
    </row>
    <row r="987" spans="2:18" x14ac:dyDescent="0.2">
      <c r="B987" s="195">
        <v>984</v>
      </c>
      <c r="C987" s="192">
        <v>0</v>
      </c>
      <c r="D987" s="188">
        <v>0</v>
      </c>
      <c r="E987" s="188">
        <v>0</v>
      </c>
      <c r="F987" s="188">
        <v>2</v>
      </c>
      <c r="G987" s="188">
        <v>7704.3086484975911</v>
      </c>
      <c r="H987" s="188">
        <v>3694.2777355940088</v>
      </c>
      <c r="I987" s="188">
        <v>7164.4350507031013</v>
      </c>
      <c r="J987" s="201">
        <v>0.95233972313415305</v>
      </c>
      <c r="K987" s="192">
        <v>0</v>
      </c>
      <c r="L987" s="188">
        <v>0</v>
      </c>
      <c r="M987" s="188">
        <v>0</v>
      </c>
      <c r="N987" s="188">
        <v>2</v>
      </c>
      <c r="O987" s="188">
        <v>7704.3086484975911</v>
      </c>
      <c r="P987" s="188">
        <v>3694.2777355940088</v>
      </c>
      <c r="Q987" s="188">
        <v>7164.4350507031013</v>
      </c>
      <c r="R987" s="201">
        <v>0.95233972313415305</v>
      </c>
    </row>
    <row r="988" spans="2:18" x14ac:dyDescent="0.2">
      <c r="B988" s="195">
        <v>985</v>
      </c>
      <c r="C988" s="192">
        <v>0</v>
      </c>
      <c r="D988" s="188">
        <v>0</v>
      </c>
      <c r="E988" s="188">
        <v>2</v>
      </c>
      <c r="F988" s="188">
        <v>0</v>
      </c>
      <c r="G988" s="188">
        <v>7077.6485170257311</v>
      </c>
      <c r="H988" s="188">
        <v>4810.2652285163613</v>
      </c>
      <c r="I988" s="188">
        <v>4719.8532040518894</v>
      </c>
      <c r="J988" s="201">
        <v>0.94898841285707414</v>
      </c>
      <c r="K988" s="192">
        <v>0</v>
      </c>
      <c r="L988" s="188">
        <v>0</v>
      </c>
      <c r="M988" s="188">
        <v>2</v>
      </c>
      <c r="N988" s="188">
        <v>0</v>
      </c>
      <c r="O988" s="188">
        <v>7077.6485170257311</v>
      </c>
      <c r="P988" s="188">
        <v>4810.2652285163613</v>
      </c>
      <c r="Q988" s="188">
        <v>4719.8532040518894</v>
      </c>
      <c r="R988" s="201">
        <v>0.94898841285707414</v>
      </c>
    </row>
    <row r="989" spans="2:18" x14ac:dyDescent="0.2">
      <c r="B989" s="195">
        <v>986</v>
      </c>
      <c r="C989" s="192">
        <v>0</v>
      </c>
      <c r="D989" s="188">
        <v>0</v>
      </c>
      <c r="E989" s="188">
        <v>4</v>
      </c>
      <c r="F989" s="188">
        <v>1</v>
      </c>
      <c r="G989" s="188">
        <v>5846.9440979322681</v>
      </c>
      <c r="H989" s="188">
        <v>4252.3902556624598</v>
      </c>
      <c r="I989" s="188">
        <v>5301.2574522508439</v>
      </c>
      <c r="J989" s="201">
        <v>0.90042947041863974</v>
      </c>
      <c r="K989" s="192">
        <v>0</v>
      </c>
      <c r="L989" s="188">
        <v>0</v>
      </c>
      <c r="M989" s="188">
        <v>4</v>
      </c>
      <c r="N989" s="188">
        <v>1</v>
      </c>
      <c r="O989" s="188">
        <v>5846.9440979322681</v>
      </c>
      <c r="P989" s="188">
        <v>4252.3902556624598</v>
      </c>
      <c r="Q989" s="188">
        <v>5301.2574522508439</v>
      </c>
      <c r="R989" s="201">
        <v>0.90042947041863974</v>
      </c>
    </row>
    <row r="990" spans="2:18" x14ac:dyDescent="0.2">
      <c r="B990" s="195">
        <v>987</v>
      </c>
      <c r="C990" s="192">
        <v>0</v>
      </c>
      <c r="D990" s="188">
        <v>0</v>
      </c>
      <c r="E990" s="188">
        <v>0</v>
      </c>
      <c r="F990" s="188">
        <v>1</v>
      </c>
      <c r="G990" s="188">
        <v>5262.9703068058207</v>
      </c>
      <c r="H990" s="188">
        <v>2143.8031779859548</v>
      </c>
      <c r="I990" s="188">
        <v>6954.6847351665047</v>
      </c>
      <c r="J990" s="201">
        <v>0.81172195608593622</v>
      </c>
      <c r="K990" s="192">
        <v>0</v>
      </c>
      <c r="L990" s="188">
        <v>0</v>
      </c>
      <c r="M990" s="188">
        <v>0</v>
      </c>
      <c r="N990" s="188">
        <v>1</v>
      </c>
      <c r="O990" s="188">
        <v>5262.9703068058207</v>
      </c>
      <c r="P990" s="188">
        <v>2143.8031779859548</v>
      </c>
      <c r="Q990" s="188">
        <v>6954.6847351665047</v>
      </c>
      <c r="R990" s="201">
        <v>0.81172195608593622</v>
      </c>
    </row>
    <row r="991" spans="2:18" x14ac:dyDescent="0.2">
      <c r="B991" s="195">
        <v>988</v>
      </c>
      <c r="C991" s="192">
        <v>0</v>
      </c>
      <c r="D991" s="188">
        <v>0</v>
      </c>
      <c r="E991" s="188">
        <v>2</v>
      </c>
      <c r="F991" s="188">
        <v>3</v>
      </c>
      <c r="G991" s="188">
        <v>6610.2665658035903</v>
      </c>
      <c r="H991" s="188">
        <v>4605.2721778300838</v>
      </c>
      <c r="I991" s="188">
        <v>3939.992263123434</v>
      </c>
      <c r="J991" s="201">
        <v>0.87114099340053364</v>
      </c>
      <c r="K991" s="192">
        <v>0</v>
      </c>
      <c r="L991" s="188">
        <v>0</v>
      </c>
      <c r="M991" s="188">
        <v>2</v>
      </c>
      <c r="N991" s="188">
        <v>3</v>
      </c>
      <c r="O991" s="188">
        <v>6610.2665658035903</v>
      </c>
      <c r="P991" s="188">
        <v>4605.2721778300838</v>
      </c>
      <c r="Q991" s="188">
        <v>3939.992263123434</v>
      </c>
      <c r="R991" s="201">
        <v>0.87114099340053364</v>
      </c>
    </row>
    <row r="992" spans="2:18" x14ac:dyDescent="0.2">
      <c r="B992" s="195">
        <v>989</v>
      </c>
      <c r="C992" s="192">
        <v>0</v>
      </c>
      <c r="D992" s="188">
        <v>0</v>
      </c>
      <c r="E992" s="188">
        <v>3</v>
      </c>
      <c r="F992" s="188">
        <v>1</v>
      </c>
      <c r="G992" s="188">
        <v>3716.0012721615317</v>
      </c>
      <c r="H992" s="188">
        <v>4906.5192545499995</v>
      </c>
      <c r="I992" s="188">
        <v>1708.3304963529283</v>
      </c>
      <c r="J992" s="201">
        <v>0.86660215996750511</v>
      </c>
      <c r="K992" s="192">
        <v>0</v>
      </c>
      <c r="L992" s="188">
        <v>0</v>
      </c>
      <c r="M992" s="188">
        <v>3</v>
      </c>
      <c r="N992" s="188">
        <v>1</v>
      </c>
      <c r="O992" s="188">
        <v>3716.0012721615317</v>
      </c>
      <c r="P992" s="188">
        <v>4906.5192545499995</v>
      </c>
      <c r="Q992" s="188">
        <v>1708.3304963529283</v>
      </c>
      <c r="R992" s="201">
        <v>0.86660215996750511</v>
      </c>
    </row>
    <row r="993" spans="2:18" x14ac:dyDescent="0.2">
      <c r="B993" s="195">
        <v>990</v>
      </c>
      <c r="C993" s="192">
        <v>0</v>
      </c>
      <c r="D993" s="188">
        <v>0</v>
      </c>
      <c r="E993" s="188">
        <v>3</v>
      </c>
      <c r="F993" s="188">
        <v>2</v>
      </c>
      <c r="G993" s="188">
        <v>6521.026371737029</v>
      </c>
      <c r="H993" s="188">
        <v>3459.1904459296125</v>
      </c>
      <c r="I993" s="188">
        <v>8329.616877909586</v>
      </c>
      <c r="J993" s="201">
        <v>0.70298409696013686</v>
      </c>
      <c r="K993" s="192">
        <v>0</v>
      </c>
      <c r="L993" s="188">
        <v>0</v>
      </c>
      <c r="M993" s="188">
        <v>3</v>
      </c>
      <c r="N993" s="188">
        <v>2</v>
      </c>
      <c r="O993" s="188">
        <v>6521.026371737029</v>
      </c>
      <c r="P993" s="188">
        <v>3459.1904459296125</v>
      </c>
      <c r="Q993" s="188">
        <v>8329.616877909586</v>
      </c>
      <c r="R993" s="201">
        <v>0.70298409696013686</v>
      </c>
    </row>
    <row r="994" spans="2:18" x14ac:dyDescent="0.2">
      <c r="B994" s="195">
        <v>991</v>
      </c>
      <c r="C994" s="192">
        <v>0</v>
      </c>
      <c r="D994" s="188">
        <v>0</v>
      </c>
      <c r="E994" s="188">
        <v>7</v>
      </c>
      <c r="F994" s="188">
        <v>0</v>
      </c>
      <c r="G994" s="188">
        <v>3616.1445473916065</v>
      </c>
      <c r="H994" s="188">
        <v>2535.923645391842</v>
      </c>
      <c r="I994" s="188">
        <v>8254.3536717334246</v>
      </c>
      <c r="J994" s="201">
        <v>0.93197175051333092</v>
      </c>
      <c r="K994" s="192">
        <v>0</v>
      </c>
      <c r="L994" s="188">
        <v>0</v>
      </c>
      <c r="M994" s="188">
        <v>7</v>
      </c>
      <c r="N994" s="188">
        <v>0</v>
      </c>
      <c r="O994" s="188">
        <v>3616.1445473916065</v>
      </c>
      <c r="P994" s="188">
        <v>2535.923645391842</v>
      </c>
      <c r="Q994" s="188">
        <v>8254.3536717334246</v>
      </c>
      <c r="R994" s="201">
        <v>0.93197175051333092</v>
      </c>
    </row>
    <row r="995" spans="2:18" x14ac:dyDescent="0.2">
      <c r="B995" s="195">
        <v>992</v>
      </c>
      <c r="C995" s="192">
        <v>0</v>
      </c>
      <c r="D995" s="188">
        <v>0</v>
      </c>
      <c r="E995" s="188">
        <v>4</v>
      </c>
      <c r="F995" s="188">
        <v>1</v>
      </c>
      <c r="G995" s="188">
        <v>2341.1463229076553</v>
      </c>
      <c r="H995" s="188">
        <v>7239.5840765274625</v>
      </c>
      <c r="I995" s="188">
        <v>3612.7590257225224</v>
      </c>
      <c r="J995" s="201">
        <v>0.78068077517356138</v>
      </c>
      <c r="K995" s="192">
        <v>0</v>
      </c>
      <c r="L995" s="188">
        <v>0</v>
      </c>
      <c r="M995" s="188">
        <v>4</v>
      </c>
      <c r="N995" s="188">
        <v>1</v>
      </c>
      <c r="O995" s="188">
        <v>2341.1463229076553</v>
      </c>
      <c r="P995" s="188">
        <v>7239.5840765274625</v>
      </c>
      <c r="Q995" s="188">
        <v>3612.7590257225224</v>
      </c>
      <c r="R995" s="201">
        <v>0.78068077517356138</v>
      </c>
    </row>
    <row r="996" spans="2:18" x14ac:dyDescent="0.2">
      <c r="B996" s="195">
        <v>993</v>
      </c>
      <c r="C996" s="192">
        <v>0</v>
      </c>
      <c r="D996" s="188">
        <v>0</v>
      </c>
      <c r="E996" s="188">
        <v>3</v>
      </c>
      <c r="F996" s="188">
        <v>1</v>
      </c>
      <c r="G996" s="188">
        <v>4679.7279319218997</v>
      </c>
      <c r="H996" s="188">
        <v>2201.9873058556168</v>
      </c>
      <c r="I996" s="188">
        <v>9356.0618096075523</v>
      </c>
      <c r="J996" s="201">
        <v>0.9670306164820236</v>
      </c>
      <c r="K996" s="192">
        <v>0</v>
      </c>
      <c r="L996" s="188">
        <v>0</v>
      </c>
      <c r="M996" s="188">
        <v>3</v>
      </c>
      <c r="N996" s="188">
        <v>1</v>
      </c>
      <c r="O996" s="188">
        <v>4679.7279319218997</v>
      </c>
      <c r="P996" s="188">
        <v>2201.9873058556168</v>
      </c>
      <c r="Q996" s="188">
        <v>9356.0618096075523</v>
      </c>
      <c r="R996" s="201">
        <v>0.9670306164820236</v>
      </c>
    </row>
    <row r="997" spans="2:18" x14ac:dyDescent="0.2">
      <c r="B997" s="195">
        <v>994</v>
      </c>
      <c r="C997" s="192">
        <v>0</v>
      </c>
      <c r="D997" s="188">
        <v>0</v>
      </c>
      <c r="E997" s="188">
        <v>2</v>
      </c>
      <c r="F997" s="188">
        <v>2</v>
      </c>
      <c r="G997" s="188">
        <v>4692.7174773497291</v>
      </c>
      <c r="H997" s="188">
        <v>1752.9142404629968</v>
      </c>
      <c r="I997" s="188">
        <v>10173.386440780618</v>
      </c>
      <c r="J997" s="201">
        <v>0.76351952937567358</v>
      </c>
      <c r="K997" s="192">
        <v>0</v>
      </c>
      <c r="L997" s="188">
        <v>0</v>
      </c>
      <c r="M997" s="188">
        <v>2</v>
      </c>
      <c r="N997" s="188">
        <v>2</v>
      </c>
      <c r="O997" s="188">
        <v>4692.7174773497291</v>
      </c>
      <c r="P997" s="188">
        <v>1752.9142404629968</v>
      </c>
      <c r="Q997" s="188">
        <v>10173.386440780618</v>
      </c>
      <c r="R997" s="201">
        <v>0.76351952937567358</v>
      </c>
    </row>
    <row r="998" spans="2:18" x14ac:dyDescent="0.2">
      <c r="B998" s="195">
        <v>995</v>
      </c>
      <c r="C998" s="192">
        <v>0</v>
      </c>
      <c r="D998" s="188">
        <v>0</v>
      </c>
      <c r="E998" s="188">
        <v>1</v>
      </c>
      <c r="F998" s="188">
        <v>2</v>
      </c>
      <c r="G998" s="188">
        <v>6098.4696142487319</v>
      </c>
      <c r="H998" s="188">
        <v>5900.4867436332597</v>
      </c>
      <c r="I998" s="188">
        <v>3365.6973949256553</v>
      </c>
      <c r="J998" s="201">
        <v>0.93147382429721826</v>
      </c>
      <c r="K998" s="192">
        <v>0</v>
      </c>
      <c r="L998" s="188">
        <v>0</v>
      </c>
      <c r="M998" s="188">
        <v>1</v>
      </c>
      <c r="N998" s="188">
        <v>2</v>
      </c>
      <c r="O998" s="188">
        <v>6098.4696142487319</v>
      </c>
      <c r="P998" s="188">
        <v>5900.4867436332597</v>
      </c>
      <c r="Q998" s="188">
        <v>3365.6973949256553</v>
      </c>
      <c r="R998" s="201">
        <v>0.93147382429721826</v>
      </c>
    </row>
    <row r="999" spans="2:18" x14ac:dyDescent="0.2">
      <c r="B999" s="195">
        <v>996</v>
      </c>
      <c r="C999" s="192">
        <v>0</v>
      </c>
      <c r="D999" s="188">
        <v>0</v>
      </c>
      <c r="E999" s="188">
        <v>3</v>
      </c>
      <c r="F999" s="188">
        <v>3</v>
      </c>
      <c r="G999" s="188">
        <v>4481.404818878822</v>
      </c>
      <c r="H999" s="188">
        <v>5291.0464977550882</v>
      </c>
      <c r="I999" s="188">
        <v>12542.855707982713</v>
      </c>
      <c r="J999" s="201">
        <v>0.94146593684407576</v>
      </c>
      <c r="K999" s="192">
        <v>0</v>
      </c>
      <c r="L999" s="188">
        <v>0</v>
      </c>
      <c r="M999" s="188">
        <v>3</v>
      </c>
      <c r="N999" s="188">
        <v>3</v>
      </c>
      <c r="O999" s="188">
        <v>4481.404818878822</v>
      </c>
      <c r="P999" s="188">
        <v>5291.0464977550882</v>
      </c>
      <c r="Q999" s="188">
        <v>12542.855707982713</v>
      </c>
      <c r="R999" s="201">
        <v>0.94146593684407576</v>
      </c>
    </row>
    <row r="1000" spans="2:18" x14ac:dyDescent="0.2">
      <c r="B1000" s="195">
        <v>997</v>
      </c>
      <c r="C1000" s="192">
        <v>0</v>
      </c>
      <c r="D1000" s="188">
        <v>0</v>
      </c>
      <c r="E1000" s="188">
        <v>2</v>
      </c>
      <c r="F1000" s="188">
        <v>2</v>
      </c>
      <c r="G1000" s="188">
        <v>3162.2463814289245</v>
      </c>
      <c r="H1000" s="188">
        <v>659.18062027319615</v>
      </c>
      <c r="I1000" s="188">
        <v>9010.8698746483497</v>
      </c>
      <c r="J1000" s="201">
        <v>0.8791959966239371</v>
      </c>
      <c r="K1000" s="192">
        <v>0</v>
      </c>
      <c r="L1000" s="188">
        <v>0</v>
      </c>
      <c r="M1000" s="188">
        <v>2</v>
      </c>
      <c r="N1000" s="188">
        <v>2</v>
      </c>
      <c r="O1000" s="188">
        <v>3162.2463814289245</v>
      </c>
      <c r="P1000" s="188">
        <v>659.18062027319615</v>
      </c>
      <c r="Q1000" s="188">
        <v>9010.8698746483497</v>
      </c>
      <c r="R1000" s="201">
        <v>0.8791959966239371</v>
      </c>
    </row>
    <row r="1001" spans="2:18" x14ac:dyDescent="0.2">
      <c r="B1001" s="195">
        <v>998</v>
      </c>
      <c r="C1001" s="192">
        <v>0</v>
      </c>
      <c r="D1001" s="188">
        <v>0</v>
      </c>
      <c r="E1001" s="188">
        <v>5</v>
      </c>
      <c r="F1001" s="188">
        <v>0</v>
      </c>
      <c r="G1001" s="188">
        <v>7866.572037480285</v>
      </c>
      <c r="H1001" s="188">
        <v>2417.8179803314829</v>
      </c>
      <c r="I1001" s="188">
        <v>4635.656624378722</v>
      </c>
      <c r="J1001" s="201">
        <v>0.90147850652890948</v>
      </c>
      <c r="K1001" s="192">
        <v>0</v>
      </c>
      <c r="L1001" s="188">
        <v>0</v>
      </c>
      <c r="M1001" s="188">
        <v>5</v>
      </c>
      <c r="N1001" s="188">
        <v>0</v>
      </c>
      <c r="O1001" s="188">
        <v>7866.572037480285</v>
      </c>
      <c r="P1001" s="188">
        <v>2417.8179803314829</v>
      </c>
      <c r="Q1001" s="188">
        <v>4635.656624378722</v>
      </c>
      <c r="R1001" s="201">
        <v>0.90147850652890948</v>
      </c>
    </row>
    <row r="1002" spans="2:18" x14ac:dyDescent="0.2">
      <c r="B1002" s="195">
        <v>999</v>
      </c>
      <c r="C1002" s="192">
        <v>1</v>
      </c>
      <c r="D1002" s="188">
        <v>0</v>
      </c>
      <c r="E1002" s="188">
        <v>1</v>
      </c>
      <c r="F1002" s="188">
        <v>0</v>
      </c>
      <c r="G1002" s="188">
        <v>4465.2043882085691</v>
      </c>
      <c r="H1002" s="188">
        <v>922.93842841607204</v>
      </c>
      <c r="I1002" s="188">
        <v>12365.941250098524</v>
      </c>
      <c r="J1002" s="201">
        <v>0.84372646336520507</v>
      </c>
      <c r="K1002" s="192">
        <v>1</v>
      </c>
      <c r="L1002" s="188">
        <v>0</v>
      </c>
      <c r="M1002" s="188">
        <v>1</v>
      </c>
      <c r="N1002" s="188">
        <v>0</v>
      </c>
      <c r="O1002" s="188">
        <v>4465.2043882085691</v>
      </c>
      <c r="P1002" s="188">
        <v>922.93842841607204</v>
      </c>
      <c r="Q1002" s="188">
        <v>12365.941250098524</v>
      </c>
      <c r="R1002" s="201">
        <v>0.84372646336520507</v>
      </c>
    </row>
    <row r="1003" spans="2:18" ht="17" thickBot="1" x14ac:dyDescent="0.25">
      <c r="B1003" s="196">
        <v>1000</v>
      </c>
      <c r="C1003" s="193">
        <v>0</v>
      </c>
      <c r="D1003" s="190">
        <v>0</v>
      </c>
      <c r="E1003" s="190">
        <v>4</v>
      </c>
      <c r="F1003" s="190">
        <v>1</v>
      </c>
      <c r="G1003" s="190">
        <v>7597.7643203346379</v>
      </c>
      <c r="H1003" s="190">
        <v>4484.6572091884609</v>
      </c>
      <c r="I1003" s="190">
        <v>7039.5468762705614</v>
      </c>
      <c r="J1003" s="202">
        <v>0.95814605883636994</v>
      </c>
      <c r="K1003" s="193">
        <v>0</v>
      </c>
      <c r="L1003" s="190">
        <v>0</v>
      </c>
      <c r="M1003" s="190">
        <v>4</v>
      </c>
      <c r="N1003" s="190">
        <v>1</v>
      </c>
      <c r="O1003" s="190">
        <v>7597.7643203346379</v>
      </c>
      <c r="P1003" s="190">
        <v>4484.6572091884609</v>
      </c>
      <c r="Q1003" s="190">
        <v>7039.5468762705614</v>
      </c>
      <c r="R1003" s="202">
        <v>0.95814605883636994</v>
      </c>
    </row>
  </sheetData>
  <mergeCells count="10">
    <mergeCell ref="T19:AB19"/>
    <mergeCell ref="T64:AB64"/>
    <mergeCell ref="T70:AB70"/>
    <mergeCell ref="BK2:BS2"/>
    <mergeCell ref="C1:J1"/>
    <mergeCell ref="K1:R1"/>
    <mergeCell ref="T1:AB1"/>
    <mergeCell ref="AD1:AM1"/>
    <mergeCell ref="AO1:AX1"/>
    <mergeCell ref="AZ1:BI1"/>
  </mergeCells>
  <dataValidations count="1">
    <dataValidation type="list" allowBlank="1" showInputMessage="1" showErrorMessage="1" promptTitle="Select Output Cell" sqref="BA3" xr:uid="{7C981D48-6B6A-C14B-B1CA-517EC42CCA51}">
      <formula1>$BL$3:$BS$3</formula1>
    </dataValidation>
  </dataValidations>
  <hyperlinks>
    <hyperlink ref="A2" location="$K$1" display="Risk Outputs" xr:uid="{9AB7DA0A-C8C0-6D44-8671-12F6C23F874E}"/>
    <hyperlink ref="A3" location="$T$1" display="Simulation Statistics" xr:uid="{FF7A9291-7958-CA45-B7EB-F0A47CC95CF9}"/>
    <hyperlink ref="A4" location="Percentiles" display="Risk Output Percentiles" xr:uid="{07BC0822-AD75-1C49-9FAD-2AB1F6388416}"/>
    <hyperlink ref="A5" location="PercentRank" display="Calculate Percent Rank" xr:uid="{6D8438F8-1245-E548-8A4A-0FE73F100092}"/>
    <hyperlink ref="A6" location="Correlations" display="Correlations" xr:uid="{047D5868-5589-C64F-B18A-D31DC163516A}"/>
    <hyperlink ref="A7" location="$AD$1" display="Output Cumulative Distributions" xr:uid="{EF015436-6187-BA4E-9EC8-824D2B3BC236}"/>
    <hyperlink ref="A8" location="$AO$1" display="Output Distributions" xr:uid="{BD4A53D7-5751-1742-93F3-3AC2782A0EE7}"/>
    <hyperlink ref="A9" location="$AZ$1" display="Risk Tornado Diagram" xr:uid="{FFE76058-FFAE-3E49-84BB-90F7B2D80C2A}"/>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1388C-6282-A044-9950-2C1A22F755A4}">
  <dimension ref="A1:H11"/>
  <sheetViews>
    <sheetView workbookViewId="0">
      <selection activeCell="E34" sqref="E34"/>
    </sheetView>
  </sheetViews>
  <sheetFormatPr baseColWidth="10" defaultRowHeight="16" x14ac:dyDescent="0.2"/>
  <cols>
    <col min="1" max="1" width="34.1640625" bestFit="1" customWidth="1"/>
    <col min="4" max="4" width="26.33203125" bestFit="1" customWidth="1"/>
    <col min="5" max="5" width="20.33203125" bestFit="1" customWidth="1"/>
    <col min="7" max="7" width="32.83203125" bestFit="1" customWidth="1"/>
    <col min="8" max="8" width="41" bestFit="1" customWidth="1"/>
  </cols>
  <sheetData>
    <row r="1" spans="1:8" x14ac:dyDescent="0.2">
      <c r="A1" s="1" t="s">
        <v>0</v>
      </c>
      <c r="D1" t="s">
        <v>8</v>
      </c>
      <c r="G1" t="s">
        <v>11</v>
      </c>
    </row>
    <row r="2" spans="1:8" x14ac:dyDescent="0.2">
      <c r="A2" t="s">
        <v>1</v>
      </c>
      <c r="B2">
        <v>0</v>
      </c>
    </row>
    <row r="3" spans="1:8" x14ac:dyDescent="0.2">
      <c r="A3" t="s">
        <v>2</v>
      </c>
      <c r="B3" t="b">
        <v>1</v>
      </c>
      <c r="D3" t="s">
        <v>9</v>
      </c>
      <c r="E3" t="s">
        <v>10</v>
      </c>
    </row>
    <row r="4" spans="1:8" x14ac:dyDescent="0.2">
      <c r="A4" t="s">
        <v>3</v>
      </c>
      <c r="B4">
        <v>1000</v>
      </c>
      <c r="D4" s="186" t="s">
        <v>159</v>
      </c>
      <c r="E4" t="s">
        <v>160</v>
      </c>
      <c r="G4" t="str">
        <f>[1]!AddressWithSheet('Basic Use Calculations'!$V$7:$V$7)</f>
        <v>'Basic Use Calculations'!$V$7</v>
      </c>
      <c r="H4" t="s">
        <v>111</v>
      </c>
    </row>
    <row r="5" spans="1:8" x14ac:dyDescent="0.2">
      <c r="A5" t="s">
        <v>4</v>
      </c>
      <c r="B5" t="b">
        <v>1</v>
      </c>
      <c r="D5" s="186" t="s">
        <v>161</v>
      </c>
      <c r="E5" t="s">
        <v>162</v>
      </c>
      <c r="G5" t="str">
        <f>[1]!AddressWithSheet('Basic Use Calculations'!$V$8:$V$8)</f>
        <v>'Basic Use Calculations'!$V$8</v>
      </c>
      <c r="H5" t="s">
        <v>112</v>
      </c>
    </row>
    <row r="6" spans="1:8" x14ac:dyDescent="0.2">
      <c r="A6" t="s">
        <v>5</v>
      </c>
      <c r="B6" t="b">
        <v>1</v>
      </c>
      <c r="D6" s="186" t="s">
        <v>163</v>
      </c>
      <c r="E6" t="s">
        <v>164</v>
      </c>
      <c r="G6" t="str">
        <f>[1]!AddressWithSheet('Basic Use Calculations'!$V$9:$V$9)</f>
        <v>'Basic Use Calculations'!$V$9</v>
      </c>
      <c r="H6" t="s">
        <v>113</v>
      </c>
    </row>
    <row r="7" spans="1:8" x14ac:dyDescent="0.2">
      <c r="D7" s="186" t="s">
        <v>165</v>
      </c>
      <c r="E7" t="s">
        <v>166</v>
      </c>
      <c r="G7" t="str">
        <f>[1]!AddressWithSheet('Basic Use Calculations'!$V$10:$V$10)</f>
        <v>'Basic Use Calculations'!$V$10</v>
      </c>
      <c r="H7" t="s">
        <v>115</v>
      </c>
    </row>
    <row r="8" spans="1:8" x14ac:dyDescent="0.2">
      <c r="D8" s="186" t="s">
        <v>167</v>
      </c>
      <c r="E8" t="s">
        <v>168</v>
      </c>
      <c r="G8" t="str">
        <f>[1]!AddressWithSheet('Basic Use Calculations'!$V$17:$V$17)</f>
        <v>'Basic Use Calculations'!$V$17</v>
      </c>
      <c r="H8" t="s">
        <v>175</v>
      </c>
    </row>
    <row r="9" spans="1:8" x14ac:dyDescent="0.2">
      <c r="D9" s="186" t="s">
        <v>169</v>
      </c>
      <c r="E9" t="s">
        <v>170</v>
      </c>
      <c r="G9" t="str">
        <f>[1]!AddressWithSheet('Basic Use Calculations'!$V$24:$V$24)</f>
        <v>'Basic Use Calculations'!$V$24</v>
      </c>
      <c r="H9" t="s">
        <v>176</v>
      </c>
    </row>
    <row r="10" spans="1:8" x14ac:dyDescent="0.2">
      <c r="A10" t="s">
        <v>6</v>
      </c>
      <c r="D10" s="186" t="s">
        <v>171</v>
      </c>
      <c r="E10" t="s">
        <v>172</v>
      </c>
      <c r="G10" t="str">
        <f>[1]!AddressWithSheet('Basic Use Calculations'!$V$25:$V$25)</f>
        <v>'Basic Use Calculations'!$V$25</v>
      </c>
      <c r="H10" t="s">
        <v>177</v>
      </c>
    </row>
    <row r="11" spans="1:8" x14ac:dyDescent="0.2">
      <c r="A11" t="s">
        <v>7</v>
      </c>
      <c r="D11" s="186" t="s">
        <v>173</v>
      </c>
      <c r="E11" t="s">
        <v>174</v>
      </c>
      <c r="G11" t="str">
        <f>[1]!AddressWithSheet('Basic Use Calculations'!$V$32:$V$32)</f>
        <v>'Basic Use Calculations'!$V$32</v>
      </c>
      <c r="H1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18</vt:i4>
      </vt:variant>
    </vt:vector>
  </HeadingPairs>
  <TitlesOfParts>
    <vt:vector size="24" baseType="lpstr">
      <vt:lpstr>Distribution Reference</vt:lpstr>
      <vt:lpstr>Basic Use Scenario</vt:lpstr>
      <vt:lpstr>Basic Use Calculations</vt:lpstr>
      <vt:lpstr>Basic Use Analysis</vt:lpstr>
      <vt:lpstr>Basic Use Monte Carlo Results</vt:lpstr>
      <vt:lpstr>XLRisk</vt:lpstr>
      <vt:lpstr>XLRisk!CalcDataTables</vt:lpstr>
      <vt:lpstr>'Basic Use Monte Carlo Results'!Correlations</vt:lpstr>
      <vt:lpstr>'Basic Use Monte Carlo Results'!InputResults</vt:lpstr>
      <vt:lpstr>XLRisk!Iterations</vt:lpstr>
      <vt:lpstr>XLRisk!LatinHypercube</vt:lpstr>
      <vt:lpstr>XLRisk!MacroAfter</vt:lpstr>
      <vt:lpstr>XLRisk!MacroBefore</vt:lpstr>
      <vt:lpstr>'Basic Use Monte Carlo Results'!OutCumDist</vt:lpstr>
      <vt:lpstr>'Basic Use Monte Carlo Results'!OutDist</vt:lpstr>
      <vt:lpstr>'Basic Use Monte Carlo Results'!OutputResults</vt:lpstr>
      <vt:lpstr>'Basic Use Monte Carlo Results'!Percentiles</vt:lpstr>
      <vt:lpstr>'Basic Use Monte Carlo Results'!PercentRank</vt:lpstr>
      <vt:lpstr>XLRisk!RiskInputs</vt:lpstr>
      <vt:lpstr>XLRisk!RiskOutputs</vt:lpstr>
      <vt:lpstr>XLRisk!ScreenUpdate</vt:lpstr>
      <vt:lpstr>XLRisk!Seed</vt:lpstr>
      <vt:lpstr>'Basic Use Monte Carlo Results'!SimStats</vt:lpstr>
      <vt:lpstr>'Basic Use Monte Carlo Results'!Tornado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Bloom</dc:creator>
  <cp:lastModifiedBy>Daniel Bloom</cp:lastModifiedBy>
  <dcterms:created xsi:type="dcterms:W3CDTF">2024-02-09T15:38:50Z</dcterms:created>
  <dcterms:modified xsi:type="dcterms:W3CDTF">2024-02-12T02:15:23Z</dcterms:modified>
</cp:coreProperties>
</file>