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ark\OneDrive\Documents\GitHub\MuseumMaps\data\"/>
    </mc:Choice>
  </mc:AlternateContent>
  <bookViews>
    <workbookView xWindow="0" yWindow="0" windowWidth="13680" windowHeight="9465"/>
  </bookViews>
  <sheets>
    <sheet name="Data" sheetId="1" r:id="rId1"/>
    <sheet name="tooltips" sheetId="2" r:id="rId2"/>
    <sheet name="j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AD24" i="3"/>
  <c r="AB24" i="3"/>
  <c r="Z24" i="3"/>
  <c r="X24" i="3"/>
  <c r="V24" i="3"/>
  <c r="AF23" i="3"/>
  <c r="AD23" i="3"/>
  <c r="Z23" i="3"/>
  <c r="X23" i="3"/>
  <c r="V23" i="3"/>
  <c r="Q24" i="3"/>
  <c r="AF24" i="3" s="1"/>
  <c r="Q23" i="3"/>
  <c r="AB23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X3" i="3"/>
  <c r="X4" i="3"/>
  <c r="X5" i="3"/>
  <c r="T5" i="3" s="1"/>
  <c r="X6" i="3"/>
  <c r="X7" i="3"/>
  <c r="X8" i="3"/>
  <c r="T8" i="3" s="1"/>
  <c r="X9" i="3"/>
  <c r="X10" i="3"/>
  <c r="X11" i="3"/>
  <c r="X12" i="3"/>
  <c r="T12" i="3" s="1"/>
  <c r="X13" i="3"/>
  <c r="X14" i="3"/>
  <c r="X15" i="3"/>
  <c r="X16" i="3"/>
  <c r="X17" i="3"/>
  <c r="T17" i="3" s="1"/>
  <c r="X18" i="3"/>
  <c r="X19" i="3"/>
  <c r="X20" i="3"/>
  <c r="V3" i="3"/>
  <c r="T3" i="3" s="1"/>
  <c r="V4" i="3"/>
  <c r="V5" i="3"/>
  <c r="V6" i="3"/>
  <c r="V7" i="3"/>
  <c r="T7" i="3" s="1"/>
  <c r="V8" i="3"/>
  <c r="V9" i="3"/>
  <c r="V10" i="3"/>
  <c r="V11" i="3"/>
  <c r="T11" i="3" s="1"/>
  <c r="V12" i="3"/>
  <c r="V13" i="3"/>
  <c r="T13" i="3" s="1"/>
  <c r="V14" i="3"/>
  <c r="V15" i="3"/>
  <c r="V16" i="3"/>
  <c r="V17" i="3"/>
  <c r="V18" i="3"/>
  <c r="V19" i="3"/>
  <c r="T19" i="3" s="1"/>
  <c r="V20" i="3"/>
  <c r="X2" i="3"/>
  <c r="V2" i="3"/>
  <c r="AF20" i="3"/>
  <c r="AD20" i="3"/>
  <c r="AB20" i="3"/>
  <c r="T20" i="3" s="1"/>
  <c r="Z20" i="3"/>
  <c r="AF19" i="3"/>
  <c r="AD19" i="3"/>
  <c r="AB19" i="3"/>
  <c r="Z19" i="3"/>
  <c r="AF18" i="3"/>
  <c r="AD18" i="3"/>
  <c r="AB18" i="3"/>
  <c r="Z18" i="3"/>
  <c r="AF17" i="3"/>
  <c r="AD17" i="3"/>
  <c r="AB17" i="3"/>
  <c r="Z17" i="3"/>
  <c r="AF16" i="3"/>
  <c r="AD16" i="3"/>
  <c r="AB16" i="3"/>
  <c r="T16" i="3" s="1"/>
  <c r="Z16" i="3"/>
  <c r="AF15" i="3"/>
  <c r="AD15" i="3"/>
  <c r="AB15" i="3"/>
  <c r="T15" i="3" s="1"/>
  <c r="Z15" i="3"/>
  <c r="AF14" i="3"/>
  <c r="AD14" i="3"/>
  <c r="AB14" i="3"/>
  <c r="Z14" i="3"/>
  <c r="AF13" i="3"/>
  <c r="AD13" i="3"/>
  <c r="AB13" i="3"/>
  <c r="Z13" i="3"/>
  <c r="AF12" i="3"/>
  <c r="AD12" i="3"/>
  <c r="AB12" i="3"/>
  <c r="Z12" i="3"/>
  <c r="AF11" i="3"/>
  <c r="AD11" i="3"/>
  <c r="AB11" i="3"/>
  <c r="Z11" i="3"/>
  <c r="AF10" i="3"/>
  <c r="AD10" i="3"/>
  <c r="AB10" i="3"/>
  <c r="Z10" i="3"/>
  <c r="AF9" i="3"/>
  <c r="AD9" i="3"/>
  <c r="AB9" i="3"/>
  <c r="T9" i="3" s="1"/>
  <c r="Z9" i="3"/>
  <c r="AF8" i="3"/>
  <c r="AD8" i="3"/>
  <c r="AB8" i="3"/>
  <c r="Z8" i="3"/>
  <c r="AF7" i="3"/>
  <c r="AD7" i="3"/>
  <c r="AB7" i="3"/>
  <c r="Z7" i="3"/>
  <c r="AF6" i="3"/>
  <c r="AD6" i="3"/>
  <c r="AB6" i="3"/>
  <c r="Z6" i="3"/>
  <c r="AF5" i="3"/>
  <c r="AD5" i="3"/>
  <c r="AB5" i="3"/>
  <c r="Z5" i="3"/>
  <c r="AF4" i="3"/>
  <c r="AD4" i="3"/>
  <c r="AB4" i="3"/>
  <c r="T4" i="3" s="1"/>
  <c r="Z4" i="3"/>
  <c r="AF3" i="3"/>
  <c r="AD3" i="3"/>
  <c r="AB3" i="3"/>
  <c r="Z3" i="3"/>
  <c r="AB2" i="3"/>
  <c r="AF2" i="3"/>
  <c r="AD2" i="3"/>
  <c r="Z2" i="3"/>
  <c r="T2" i="3" l="1"/>
  <c r="T23" i="3"/>
  <c r="T24" i="3"/>
  <c r="T18" i="3"/>
  <c r="T14" i="3"/>
  <c r="T10" i="3"/>
  <c r="T6" i="3"/>
  <c r="B59" i="2"/>
  <c r="A59" i="2"/>
  <c r="B58" i="2"/>
  <c r="A58" i="2"/>
  <c r="E58" i="2" s="1"/>
  <c r="B57" i="2"/>
  <c r="A57" i="2"/>
  <c r="B56" i="2"/>
  <c r="A56" i="2"/>
  <c r="D59" i="2"/>
  <c r="C59" i="2"/>
  <c r="D58" i="2"/>
  <c r="C58" i="2"/>
  <c r="D57" i="2"/>
  <c r="C57" i="2"/>
  <c r="D56" i="2"/>
  <c r="C56" i="2"/>
  <c r="E59" i="2"/>
  <c r="E57" i="2"/>
  <c r="E56" i="2" l="1"/>
  <c r="A44" i="2"/>
  <c r="A20" i="2"/>
  <c r="F20" i="2" s="1"/>
  <c r="E20" i="2"/>
  <c r="A27" i="2"/>
  <c r="A26" i="2"/>
  <c r="A24" i="2"/>
  <c r="A23" i="2"/>
  <c r="A22" i="2"/>
  <c r="A19" i="2"/>
  <c r="A17" i="2"/>
  <c r="A16" i="2"/>
  <c r="A14" i="2"/>
  <c r="A12" i="2"/>
  <c r="A10" i="2"/>
  <c r="A8" i="2"/>
  <c r="A7" i="2"/>
  <c r="A6" i="2"/>
  <c r="A4" i="2"/>
  <c r="A3" i="2"/>
  <c r="F27" i="2"/>
  <c r="F26" i="2"/>
  <c r="F24" i="2"/>
  <c r="F23" i="2"/>
  <c r="F22" i="2"/>
  <c r="F19" i="2"/>
  <c r="F17" i="2"/>
  <c r="F16" i="2"/>
  <c r="F14" i="2"/>
  <c r="F12" i="2"/>
  <c r="F10" i="2"/>
  <c r="F8" i="2"/>
  <c r="F7" i="2"/>
  <c r="F6" i="2"/>
  <c r="F4" i="2"/>
  <c r="F3" i="2"/>
  <c r="B44" i="2" l="1"/>
  <c r="F44" i="2" s="1"/>
  <c r="B38" i="2"/>
  <c r="F38" i="2" s="1"/>
  <c r="F21" i="2"/>
  <c r="F25" i="2"/>
  <c r="F28" i="2"/>
  <c r="F18" i="2"/>
  <c r="F15" i="2"/>
  <c r="F13" i="2"/>
  <c r="F11" i="2"/>
  <c r="F9" i="2"/>
  <c r="F5" i="2"/>
  <c r="F2" i="2"/>
  <c r="E2" i="2"/>
  <c r="A49" i="2"/>
  <c r="B49" i="2" s="1"/>
  <c r="A48" i="2"/>
  <c r="B48" i="2" s="1"/>
  <c r="A46" i="2"/>
  <c r="B46" i="2" s="1"/>
  <c r="F46" i="2" s="1"/>
  <c r="A43" i="2"/>
  <c r="B43" i="2" s="1"/>
  <c r="A42" i="2"/>
  <c r="B42" i="2" s="1"/>
  <c r="A41" i="2"/>
  <c r="B41" i="2" s="1"/>
  <c r="A38" i="2"/>
  <c r="A36" i="2"/>
  <c r="B36" i="2" s="1"/>
  <c r="A35" i="2"/>
  <c r="B35" i="2" s="1"/>
  <c r="A33" i="2"/>
  <c r="B33" i="2" s="1"/>
  <c r="E27" i="2"/>
  <c r="E21" i="2"/>
  <c r="E19" i="2"/>
  <c r="E16" i="2"/>
  <c r="E9" i="2"/>
  <c r="E7" i="2"/>
  <c r="E28" i="2"/>
  <c r="E26" i="2"/>
  <c r="E25" i="2"/>
  <c r="E24" i="2"/>
  <c r="E23" i="2"/>
  <c r="E22" i="2"/>
  <c r="E18" i="2"/>
  <c r="E17" i="2"/>
  <c r="E15" i="2"/>
  <c r="E14" i="2"/>
  <c r="E13" i="2"/>
  <c r="E12" i="2"/>
  <c r="E11" i="2"/>
  <c r="E10" i="2"/>
  <c r="E8" i="2"/>
  <c r="E6" i="2"/>
  <c r="E5" i="2"/>
  <c r="E4" i="2"/>
  <c r="E3" i="2"/>
  <c r="F33" i="2" l="1"/>
  <c r="F41" i="2"/>
  <c r="F42" i="2"/>
  <c r="F35" i="2"/>
  <c r="F43" i="2"/>
  <c r="F48" i="2"/>
  <c r="F36" i="2"/>
  <c r="F49" i="2"/>
  <c r="A47" i="2"/>
  <c r="A39" i="2"/>
  <c r="A37" i="2"/>
  <c r="A34" i="2"/>
  <c r="A40" i="2"/>
  <c r="A45" i="2"/>
  <c r="B34" i="2" l="1"/>
  <c r="F34" i="2" s="1"/>
  <c r="B37" i="2"/>
  <c r="F37" i="2" s="1"/>
  <c r="B39" i="2"/>
  <c r="F39" i="2" s="1"/>
  <c r="B45" i="2"/>
  <c r="F45" i="2" s="1"/>
  <c r="B40" i="2"/>
  <c r="F40" i="2" s="1"/>
  <c r="B47" i="2"/>
  <c r="F47" i="2" s="1"/>
</calcChain>
</file>

<file path=xl/sharedStrings.xml><?xml version="1.0" encoding="utf-8"?>
<sst xmlns="http://schemas.openxmlformats.org/spreadsheetml/2006/main" count="448" uniqueCount="104">
  <si>
    <t>RoomNum</t>
  </si>
  <si>
    <t>Name</t>
  </si>
  <si>
    <t>Theme</t>
  </si>
  <si>
    <t>Open</t>
  </si>
  <si>
    <t>Special Exhibit</t>
  </si>
  <si>
    <t>Museum</t>
  </si>
  <si>
    <t>No</t>
  </si>
  <si>
    <t>Freer</t>
  </si>
  <si>
    <t>Courtyard</t>
  </si>
  <si>
    <t>Garden</t>
  </si>
  <si>
    <t>Special Exhibition Gallery</t>
  </si>
  <si>
    <t>Religious Arts of Japan</t>
  </si>
  <si>
    <t>Arts of Japan 1</t>
  </si>
  <si>
    <t>Arts of Japan 2</t>
  </si>
  <si>
    <t>Japanese Art</t>
  </si>
  <si>
    <t>Empty?</t>
  </si>
  <si>
    <t>Japanese Religious Art</t>
  </si>
  <si>
    <t>Arts of the Islamic World</t>
  </si>
  <si>
    <t>Islamic Art</t>
  </si>
  <si>
    <t>South Asian and Himilayan Art</t>
  </si>
  <si>
    <t>Ancient Chinese Jades</t>
  </si>
  <si>
    <t>Japanese Paintings</t>
  </si>
  <si>
    <t>Ancient Chinese Bronzes</t>
  </si>
  <si>
    <t>Ancient Chinese Buddhist Sculpture</t>
  </si>
  <si>
    <t>Ancient Chinese Artifacts</t>
  </si>
  <si>
    <t>Silk Road Luxuries</t>
  </si>
  <si>
    <t>Asian Art</t>
  </si>
  <si>
    <t>Chinese Art</t>
  </si>
  <si>
    <t>Chinese Paintings</t>
  </si>
  <si>
    <t>Korean Art</t>
  </si>
  <si>
    <t>The Peacock Room</t>
  </si>
  <si>
    <t>Whistler</t>
  </si>
  <si>
    <t>Freer &amp; Whistler: Points of Contact</t>
  </si>
  <si>
    <t>Lobby</t>
  </si>
  <si>
    <t>Conference Room</t>
  </si>
  <si>
    <t>Meyer Auditorium</t>
  </si>
  <si>
    <t>Auditorium</t>
  </si>
  <si>
    <t>r1c1</t>
  </si>
  <si>
    <t>r8c1</t>
  </si>
  <si>
    <t>r7c6-307</t>
  </si>
  <si>
    <t>r7c5-308</t>
  </si>
  <si>
    <t>r7c4</t>
  </si>
  <si>
    <t>r7c3-309</t>
  </si>
  <si>
    <t>r7c2-310</t>
  </si>
  <si>
    <t>r7c1-311</t>
  </si>
  <si>
    <t>r6c2</t>
  </si>
  <si>
    <t>r5c3-303</t>
  </si>
  <si>
    <t>r5c2</t>
  </si>
  <si>
    <t>r5c1-313</t>
  </si>
  <si>
    <t>r4c7-305</t>
  </si>
  <si>
    <t>r4c6</t>
  </si>
  <si>
    <t>r4c5-304</t>
  </si>
  <si>
    <t>r4c4</t>
  </si>
  <si>
    <t>r4c3-314</t>
  </si>
  <si>
    <t>r4c2</t>
  </si>
  <si>
    <t>r4c1-315</t>
  </si>
  <si>
    <t>r3c2</t>
  </si>
  <si>
    <t>r3c1-316</t>
  </si>
  <si>
    <t>r2c5-302</t>
  </si>
  <si>
    <t>r2c4-201</t>
  </si>
  <si>
    <t>r2c3</t>
  </si>
  <si>
    <t>r2c2-317</t>
  </si>
  <si>
    <t>r2c1-316</t>
  </si>
  <si>
    <t>&lt;img src="</t>
  </si>
  <si>
    <t>&lt;br&gt;</t>
  </si>
  <si>
    <t>.png"&gt;</t>
  </si>
  <si>
    <t>&lt;span class="tooltip" data-tooltip-content="</t>
  </si>
  <si>
    <t>#tooltip_content</t>
  </si>
  <si>
    <t>freer</t>
  </si>
  <si>
    <t>.png" class="tooltip"/&gt;&lt;/span&gt;</t>
  </si>
  <si>
    <t>"&gt;&lt;img src="</t>
  </si>
  <si>
    <t>&lt;div class="tooltip_templates"&gt;&lt;span id="</t>
  </si>
  <si>
    <t>"&gt;&lt;strong&gt;</t>
  </si>
  <si>
    <t>&lt;/strong&gt;&lt;/span&gt;&lt;/div&gt;</t>
  </si>
  <si>
    <t xml:space="preserve">  &lt;div class="tooltip_templates"&gt;&lt;span id="tooltip_content"&gt;&lt;strong&gt;Dat Sack&lt;/strong&gt;&lt;/span&gt;&lt;/div&gt;</t>
  </si>
  <si>
    <t>r6c1-312</t>
  </si>
  <si>
    <t>Top</t>
  </si>
  <si>
    <t>Bottom</t>
  </si>
  <si>
    <t>Left</t>
  </si>
  <si>
    <t>Right</t>
  </si>
  <si>
    <t xml:space="preserve">  &lt;rect x="</t>
  </si>
  <si>
    <t>" y="</t>
  </si>
  <si>
    <t>" width="</t>
  </si>
  <si>
    <t>" height="</t>
  </si>
  <si>
    <t>" style="fill:blue;stroke:pink;stroke-width:5;fill-opacity:0.1;stroke-opacity:0.9"/&gt;</t>
  </si>
  <si>
    <t>{"type":"Polygon","arcs":[[-</t>
  </si>
  <si>
    <t>],[</t>
  </si>
  <si>
    <t>,0],[0,-</t>
  </si>
  <si>
    <t>],[-</t>
  </si>
  <si>
    <t>,0]],</t>
  </si>
  <si>
    <t>[[</t>
  </si>
  <si>
    <t>bottom</t>
  </si>
  <si>
    <t>,</t>
  </si>
  <si>
    <t>left</t>
  </si>
  <si>
    <t>],[0,</t>
  </si>
  <si>
    <t>vert</t>
  </si>
  <si>
    <t>horiz</t>
  </si>
  <si>
    <t>Area</t>
  </si>
  <si>
    <t>],[0,-</t>
  </si>
  <si>
    <t>,0],[0,</t>
  </si>
  <si>
    <t>]],</t>
  </si>
  <si>
    <t>"}},</t>
  </si>
  <si>
    <t>"properties":{"ID":"</t>
  </si>
  <si>
    <t>","NAME":"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</si>
</sst>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3"/>
  <sheetViews>
    <sheetView tabSelected="1" workbookViewId="0">
      <selection activeCell="G14" sqref="G14"/>
    </sheetView>
  </sheetViews>
  <sheetFormatPr defaultRowHeight="14.25" x14ac:dyDescent="0.45"/>
  <cols>
    <col min="2" max="2" width="20.6640625" bestFit="1" customWidth="1"/>
  </cols>
  <sheetData>
    <row r="1" spans="1:11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76</v>
      </c>
      <c r="H1" t="s">
        <v>77</v>
      </c>
      <c r="I1" t="s">
        <v>78</v>
      </c>
      <c r="J1" t="s">
        <v>79</v>
      </c>
      <c r="K1" t="s">
        <v>97</v>
      </c>
    </row>
    <row r="2" spans="1:11" x14ac:dyDescent="0.45">
      <c r="A2">
        <v>300</v>
      </c>
      <c r="B2" s="1" t="s">
        <v>8</v>
      </c>
      <c r="C2" s="1" t="s">
        <v>9</v>
      </c>
      <c r="D2" s="1" t="s">
        <v>6</v>
      </c>
      <c r="E2" s="1" t="s">
        <v>6</v>
      </c>
      <c r="F2" s="1" t="s">
        <v>7</v>
      </c>
      <c r="G2" s="1">
        <v>470</v>
      </c>
      <c r="H2" s="1">
        <v>884</v>
      </c>
      <c r="I2">
        <v>512</v>
      </c>
      <c r="J2">
        <v>1066</v>
      </c>
      <c r="K2" s="5">
        <f>(H2-G2)*(J2-I2)</f>
        <v>229356</v>
      </c>
    </row>
    <row r="3" spans="1:11" x14ac:dyDescent="0.45">
      <c r="A3">
        <v>301</v>
      </c>
      <c r="B3" t="s">
        <v>10</v>
      </c>
      <c r="D3" s="1" t="s">
        <v>6</v>
      </c>
      <c r="E3" s="1" t="s">
        <v>6</v>
      </c>
      <c r="F3" s="1" t="s">
        <v>7</v>
      </c>
      <c r="G3" s="1">
        <v>208</v>
      </c>
      <c r="H3" s="1">
        <v>358</v>
      </c>
      <c r="I3">
        <v>952</v>
      </c>
      <c r="J3">
        <v>1197</v>
      </c>
      <c r="K3" s="5">
        <f t="shared" ref="K3:K21" si="0">(H3-G3)*(J3-I3)</f>
        <v>36750</v>
      </c>
    </row>
    <row r="4" spans="1:11" x14ac:dyDescent="0.45">
      <c r="A4">
        <v>302</v>
      </c>
      <c r="B4" t="s">
        <v>11</v>
      </c>
      <c r="C4" s="1" t="s">
        <v>16</v>
      </c>
      <c r="D4" s="1" t="s">
        <v>6</v>
      </c>
      <c r="E4" s="1" t="s">
        <v>6</v>
      </c>
      <c r="F4" s="1" t="s">
        <v>7</v>
      </c>
      <c r="G4" s="1">
        <v>208</v>
      </c>
      <c r="H4" s="1">
        <v>358</v>
      </c>
      <c r="I4">
        <v>1208</v>
      </c>
      <c r="J4">
        <v>1458</v>
      </c>
      <c r="K4" s="5">
        <f t="shared" si="0"/>
        <v>37500</v>
      </c>
    </row>
    <row r="5" spans="1:11" x14ac:dyDescent="0.45">
      <c r="A5">
        <v>303</v>
      </c>
      <c r="B5" t="s">
        <v>12</v>
      </c>
      <c r="C5" s="1" t="s">
        <v>21</v>
      </c>
      <c r="D5" s="1" t="s">
        <v>6</v>
      </c>
      <c r="E5" s="1" t="s">
        <v>6</v>
      </c>
      <c r="F5" s="1" t="s">
        <v>7</v>
      </c>
      <c r="G5" s="1">
        <v>470</v>
      </c>
      <c r="H5">
        <v>726</v>
      </c>
      <c r="I5" s="1">
        <v>1325</v>
      </c>
      <c r="J5">
        <v>1458</v>
      </c>
      <c r="K5" s="5">
        <f t="shared" si="0"/>
        <v>34048</v>
      </c>
    </row>
    <row r="6" spans="1:11" x14ac:dyDescent="0.45">
      <c r="A6">
        <v>304</v>
      </c>
      <c r="B6" s="1" t="s">
        <v>13</v>
      </c>
      <c r="C6" s="1" t="s">
        <v>21</v>
      </c>
      <c r="D6" s="1" t="s">
        <v>6</v>
      </c>
      <c r="E6" s="1" t="s">
        <v>6</v>
      </c>
      <c r="F6" s="1" t="s">
        <v>7</v>
      </c>
      <c r="G6">
        <v>737</v>
      </c>
      <c r="H6" s="1">
        <v>884</v>
      </c>
      <c r="I6">
        <v>1325</v>
      </c>
      <c r="J6" s="1">
        <v>1458</v>
      </c>
      <c r="K6" s="5">
        <f t="shared" si="0"/>
        <v>19551</v>
      </c>
    </row>
    <row r="7" spans="1:11" x14ac:dyDescent="0.45">
      <c r="A7">
        <v>305</v>
      </c>
      <c r="B7" t="s">
        <v>14</v>
      </c>
      <c r="C7" s="1" t="s">
        <v>21</v>
      </c>
      <c r="D7" s="1" t="s">
        <v>6</v>
      </c>
      <c r="E7" s="1" t="s">
        <v>6</v>
      </c>
      <c r="F7" s="1" t="s">
        <v>7</v>
      </c>
      <c r="G7" s="1">
        <v>470</v>
      </c>
      <c r="H7" s="1">
        <v>884</v>
      </c>
      <c r="I7">
        <v>1075</v>
      </c>
      <c r="J7">
        <v>1234</v>
      </c>
      <c r="K7" s="5">
        <f t="shared" si="0"/>
        <v>65826</v>
      </c>
    </row>
    <row r="8" spans="1:11" x14ac:dyDescent="0.45">
      <c r="A8">
        <v>306</v>
      </c>
      <c r="B8" t="s">
        <v>15</v>
      </c>
      <c r="D8" s="1" t="s">
        <v>6</v>
      </c>
      <c r="E8" s="1" t="s">
        <v>6</v>
      </c>
      <c r="F8" s="1" t="s">
        <v>7</v>
      </c>
      <c r="G8" s="1">
        <v>749</v>
      </c>
      <c r="H8" s="1">
        <v>982</v>
      </c>
      <c r="I8">
        <v>1396</v>
      </c>
      <c r="J8" s="1">
        <v>1458</v>
      </c>
      <c r="K8" s="5">
        <f t="shared" si="0"/>
        <v>14446</v>
      </c>
    </row>
    <row r="9" spans="1:11" x14ac:dyDescent="0.45">
      <c r="A9">
        <v>307</v>
      </c>
      <c r="B9" t="s">
        <v>17</v>
      </c>
      <c r="C9" t="s">
        <v>18</v>
      </c>
      <c r="D9" s="1" t="s">
        <v>6</v>
      </c>
      <c r="E9" s="1" t="s">
        <v>6</v>
      </c>
      <c r="F9" s="1" t="s">
        <v>7</v>
      </c>
      <c r="G9" s="1">
        <v>993</v>
      </c>
      <c r="H9">
        <v>1294</v>
      </c>
      <c r="I9">
        <v>1217</v>
      </c>
      <c r="J9" s="1">
        <v>1458</v>
      </c>
      <c r="K9" s="5">
        <f t="shared" si="0"/>
        <v>72541</v>
      </c>
    </row>
    <row r="10" spans="1:11" x14ac:dyDescent="0.45">
      <c r="A10">
        <v>308</v>
      </c>
      <c r="B10" t="s">
        <v>19</v>
      </c>
      <c r="C10" s="1" t="s">
        <v>19</v>
      </c>
      <c r="D10" s="1" t="s">
        <v>6</v>
      </c>
      <c r="E10" s="1" t="s">
        <v>6</v>
      </c>
      <c r="F10" s="1" t="s">
        <v>7</v>
      </c>
      <c r="G10" s="1">
        <v>993</v>
      </c>
      <c r="H10" s="1">
        <v>1294</v>
      </c>
      <c r="I10">
        <v>954</v>
      </c>
      <c r="J10">
        <v>1206</v>
      </c>
      <c r="K10" s="5">
        <f t="shared" si="0"/>
        <v>75852</v>
      </c>
    </row>
    <row r="11" spans="1:11" x14ac:dyDescent="0.45">
      <c r="A11">
        <v>309</v>
      </c>
      <c r="B11" t="s">
        <v>20</v>
      </c>
      <c r="C11" s="1" t="s">
        <v>24</v>
      </c>
      <c r="D11" s="1" t="s">
        <v>6</v>
      </c>
      <c r="E11" s="1" t="s">
        <v>6</v>
      </c>
      <c r="F11" s="1" t="s">
        <v>7</v>
      </c>
      <c r="G11" s="1">
        <v>993</v>
      </c>
      <c r="H11" s="1">
        <v>1294</v>
      </c>
      <c r="I11">
        <v>478</v>
      </c>
      <c r="J11">
        <v>620</v>
      </c>
      <c r="K11" s="5">
        <f t="shared" si="0"/>
        <v>42742</v>
      </c>
    </row>
    <row r="12" spans="1:11" x14ac:dyDescent="0.45">
      <c r="A12">
        <v>310</v>
      </c>
      <c r="B12" t="s">
        <v>22</v>
      </c>
      <c r="C12" s="1" t="s">
        <v>24</v>
      </c>
      <c r="D12" s="1" t="s">
        <v>6</v>
      </c>
      <c r="E12" s="1" t="s">
        <v>6</v>
      </c>
      <c r="F12" s="1" t="s">
        <v>7</v>
      </c>
      <c r="G12" s="1">
        <v>993</v>
      </c>
      <c r="H12" s="1">
        <v>1294</v>
      </c>
      <c r="I12">
        <v>327</v>
      </c>
      <c r="J12">
        <v>467</v>
      </c>
      <c r="K12" s="5">
        <f t="shared" si="0"/>
        <v>42140</v>
      </c>
    </row>
    <row r="13" spans="1:11" x14ac:dyDescent="0.45">
      <c r="A13">
        <v>311</v>
      </c>
      <c r="B13" t="s">
        <v>23</v>
      </c>
      <c r="C13" s="1" t="s">
        <v>23</v>
      </c>
      <c r="D13" s="1" t="s">
        <v>6</v>
      </c>
      <c r="E13" s="1" t="s">
        <v>6</v>
      </c>
      <c r="F13" s="1" t="s">
        <v>7</v>
      </c>
      <c r="G13">
        <v>993</v>
      </c>
      <c r="H13" s="1">
        <v>1294</v>
      </c>
      <c r="I13" s="1">
        <v>118</v>
      </c>
      <c r="J13">
        <v>317</v>
      </c>
      <c r="K13" s="5">
        <f t="shared" si="0"/>
        <v>59899</v>
      </c>
    </row>
    <row r="14" spans="1:11" x14ac:dyDescent="0.45">
      <c r="A14">
        <v>312</v>
      </c>
      <c r="B14" t="s">
        <v>25</v>
      </c>
      <c r="C14" t="s">
        <v>26</v>
      </c>
      <c r="D14" s="1" t="s">
        <v>6</v>
      </c>
      <c r="E14" s="1" t="s">
        <v>6</v>
      </c>
      <c r="F14" s="1" t="s">
        <v>7</v>
      </c>
      <c r="G14">
        <v>749</v>
      </c>
      <c r="H14">
        <v>982</v>
      </c>
      <c r="I14" s="1">
        <v>118</v>
      </c>
      <c r="J14" s="1">
        <v>251</v>
      </c>
      <c r="K14" s="5">
        <f t="shared" si="0"/>
        <v>30989</v>
      </c>
    </row>
    <row r="15" spans="1:11" x14ac:dyDescent="0.45">
      <c r="A15">
        <v>313</v>
      </c>
      <c r="B15" t="s">
        <v>27</v>
      </c>
      <c r="C15" t="s">
        <v>27</v>
      </c>
      <c r="D15" s="1" t="s">
        <v>6</v>
      </c>
      <c r="E15" s="1" t="s">
        <v>6</v>
      </c>
      <c r="F15" s="1" t="s">
        <v>7</v>
      </c>
      <c r="G15">
        <v>738</v>
      </c>
      <c r="H15">
        <v>884</v>
      </c>
      <c r="I15" s="1">
        <v>118</v>
      </c>
      <c r="J15" s="1">
        <v>251</v>
      </c>
      <c r="K15" s="5">
        <f t="shared" si="0"/>
        <v>19418</v>
      </c>
    </row>
    <row r="16" spans="1:11" x14ac:dyDescent="0.45">
      <c r="A16">
        <v>314</v>
      </c>
      <c r="B16" t="s">
        <v>28</v>
      </c>
      <c r="C16" s="1" t="s">
        <v>28</v>
      </c>
      <c r="D16" s="1" t="s">
        <v>6</v>
      </c>
      <c r="E16" s="1" t="s">
        <v>6</v>
      </c>
      <c r="F16" s="1" t="s">
        <v>7</v>
      </c>
      <c r="G16" s="1">
        <v>470</v>
      </c>
      <c r="H16" s="1">
        <v>884</v>
      </c>
      <c r="I16">
        <v>340</v>
      </c>
      <c r="J16">
        <v>500</v>
      </c>
      <c r="K16" s="5">
        <f t="shared" si="0"/>
        <v>66240</v>
      </c>
    </row>
    <row r="17" spans="1:11" x14ac:dyDescent="0.45">
      <c r="A17">
        <v>315</v>
      </c>
      <c r="B17" t="s">
        <v>29</v>
      </c>
      <c r="C17" t="s">
        <v>29</v>
      </c>
      <c r="D17" s="1" t="s">
        <v>6</v>
      </c>
      <c r="E17" s="1" t="s">
        <v>6</v>
      </c>
      <c r="F17" s="1" t="s">
        <v>7</v>
      </c>
      <c r="G17">
        <v>470</v>
      </c>
      <c r="H17">
        <v>727</v>
      </c>
      <c r="I17" s="1">
        <v>118</v>
      </c>
      <c r="J17">
        <v>251</v>
      </c>
      <c r="K17" s="5">
        <f t="shared" si="0"/>
        <v>34181</v>
      </c>
    </row>
    <row r="18" spans="1:11" x14ac:dyDescent="0.45">
      <c r="A18">
        <v>316</v>
      </c>
      <c r="B18" t="s">
        <v>30</v>
      </c>
      <c r="C18" t="s">
        <v>31</v>
      </c>
      <c r="D18" s="1" t="s">
        <v>6</v>
      </c>
      <c r="E18" s="1" t="s">
        <v>6</v>
      </c>
      <c r="F18" s="1" t="s">
        <v>7</v>
      </c>
      <c r="G18">
        <v>257</v>
      </c>
      <c r="H18">
        <v>459</v>
      </c>
      <c r="I18">
        <v>118</v>
      </c>
      <c r="J18">
        <v>225</v>
      </c>
      <c r="K18" s="5">
        <f t="shared" si="0"/>
        <v>21614</v>
      </c>
    </row>
    <row r="19" spans="1:11" x14ac:dyDescent="0.45">
      <c r="A19">
        <v>317</v>
      </c>
      <c r="B19" t="s">
        <v>32</v>
      </c>
      <c r="C19" s="1" t="s">
        <v>31</v>
      </c>
      <c r="D19" s="1" t="s">
        <v>6</v>
      </c>
      <c r="E19" s="1" t="s">
        <v>6</v>
      </c>
      <c r="F19" s="1" t="s">
        <v>7</v>
      </c>
      <c r="G19">
        <v>208</v>
      </c>
      <c r="H19">
        <v>358</v>
      </c>
      <c r="I19">
        <v>253</v>
      </c>
      <c r="J19">
        <v>695</v>
      </c>
      <c r="K19" s="5">
        <f t="shared" si="0"/>
        <v>66300</v>
      </c>
    </row>
    <row r="20" spans="1:11" x14ac:dyDescent="0.45">
      <c r="A20">
        <v>318</v>
      </c>
      <c r="B20" t="s">
        <v>33</v>
      </c>
      <c r="D20" s="1" t="s">
        <v>6</v>
      </c>
      <c r="E20" s="1" t="s">
        <v>6</v>
      </c>
      <c r="F20" s="1" t="s">
        <v>7</v>
      </c>
      <c r="G20" s="1">
        <v>993</v>
      </c>
      <c r="H20" s="1">
        <v>1200</v>
      </c>
      <c r="I20">
        <v>688</v>
      </c>
      <c r="J20">
        <v>889</v>
      </c>
      <c r="K20" s="5">
        <f t="shared" si="0"/>
        <v>41607</v>
      </c>
    </row>
    <row r="21" spans="1:11" x14ac:dyDescent="0.45">
      <c r="A21">
        <v>201</v>
      </c>
      <c r="B21" t="s">
        <v>10</v>
      </c>
      <c r="D21" s="1" t="s">
        <v>6</v>
      </c>
      <c r="E21" s="1" t="s">
        <v>6</v>
      </c>
      <c r="F21" s="1" t="s">
        <v>7</v>
      </c>
      <c r="G21" s="3"/>
      <c r="H21" s="3"/>
      <c r="I21" s="3"/>
      <c r="J21" s="3"/>
      <c r="K21" s="3"/>
    </row>
    <row r="22" spans="1:11" x14ac:dyDescent="0.45">
      <c r="A22">
        <v>202</v>
      </c>
      <c r="B22" t="s">
        <v>34</v>
      </c>
      <c r="C22" s="1" t="s">
        <v>34</v>
      </c>
      <c r="D22" s="1" t="s">
        <v>6</v>
      </c>
      <c r="E22" s="1" t="s">
        <v>6</v>
      </c>
      <c r="F22" s="1" t="s">
        <v>7</v>
      </c>
      <c r="G22" s="3"/>
      <c r="H22" s="3"/>
      <c r="I22" s="3"/>
      <c r="J22" s="3"/>
      <c r="K22" s="3"/>
    </row>
    <row r="23" spans="1:11" x14ac:dyDescent="0.45">
      <c r="A23">
        <v>203</v>
      </c>
      <c r="B23" t="s">
        <v>35</v>
      </c>
      <c r="C23" s="1" t="s">
        <v>36</v>
      </c>
      <c r="D23" s="1" t="s">
        <v>6</v>
      </c>
      <c r="E23" s="1" t="s">
        <v>6</v>
      </c>
      <c r="F23" s="1" t="s">
        <v>7</v>
      </c>
      <c r="G23" s="3"/>
      <c r="H23" s="3"/>
      <c r="I23" s="3"/>
      <c r="J23" s="3"/>
      <c r="K23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0"/>
  <sheetViews>
    <sheetView workbookViewId="0"/>
  </sheetViews>
  <sheetFormatPr defaultRowHeight="14.25" x14ac:dyDescent="0.45"/>
  <cols>
    <col min="3" max="3" width="14" bestFit="1" customWidth="1"/>
    <col min="5" max="5" width="14.53125" customWidth="1"/>
    <col min="9" max="9" width="27.06640625" customWidth="1"/>
  </cols>
  <sheetData>
    <row r="1" spans="1:6" x14ac:dyDescent="0.45">
      <c r="B1" t="s">
        <v>63</v>
      </c>
      <c r="C1" s="2" t="s">
        <v>65</v>
      </c>
      <c r="D1" t="s">
        <v>64</v>
      </c>
    </row>
    <row r="2" spans="1:6" x14ac:dyDescent="0.45">
      <c r="B2" t="s">
        <v>37</v>
      </c>
      <c r="C2" t="s">
        <v>64</v>
      </c>
      <c r="E2" s="1" t="str">
        <f>$B$1&amp;B2&amp;$C$1&amp;$D$1</f>
        <v>&lt;img src="r1c1.png"&gt;&lt;br&gt;</v>
      </c>
      <c r="F2" t="str">
        <f>$B$1&amp;B2&amp;$C$1&amp;C2</f>
        <v>&lt;img src="r1c1.png"&gt;&lt;br&gt;</v>
      </c>
    </row>
    <row r="3" spans="1:6" x14ac:dyDescent="0.45">
      <c r="A3" t="str">
        <f>"cont-"&amp;RIGHT(B3,3)</f>
        <v>cont-316</v>
      </c>
      <c r="B3" t="s">
        <v>62</v>
      </c>
      <c r="E3" s="1" t="str">
        <f>$B$1&amp;B3&amp;$C$1</f>
        <v>&lt;img src="r2c1-316.png"&gt;</v>
      </c>
      <c r="F3" t="str">
        <f>$B$30&amp;"#"&amp;A3&amp;$D$30&amp;B3&amp;$F$30&amp;C3</f>
        <v>&lt;span class="tooltip" data-tooltip-content="#cont-316"&gt;&lt;img src="r2c1-316.png" class="tooltip"/&gt;&lt;/span&gt;</v>
      </c>
    </row>
    <row r="4" spans="1:6" x14ac:dyDescent="0.45">
      <c r="A4" s="1" t="str">
        <f>"cont-"&amp;RIGHT(B4,3)</f>
        <v>cont-317</v>
      </c>
      <c r="B4" t="s">
        <v>61</v>
      </c>
      <c r="E4" s="1" t="str">
        <f>$B$1&amp;B4&amp;$C$1</f>
        <v>&lt;img src="r2c2-317.png"&gt;</v>
      </c>
      <c r="F4" s="1" t="str">
        <f>$B$30&amp;"#"&amp;A4&amp;$D$30&amp;B4&amp;$F$30&amp;C4</f>
        <v>&lt;span class="tooltip" data-tooltip-content="#cont-317"&gt;&lt;img src="r2c2-317.png" class="tooltip"/&gt;&lt;/span&gt;</v>
      </c>
    </row>
    <row r="5" spans="1:6" x14ac:dyDescent="0.45">
      <c r="B5" t="s">
        <v>60</v>
      </c>
      <c r="E5" s="1" t="str">
        <f>$B$1&amp;B5&amp;$C$1</f>
        <v>&lt;img src="r2c3.png"&gt;</v>
      </c>
      <c r="F5" s="1" t="str">
        <f>$B$1&amp;B5&amp;$C$1&amp;C5</f>
        <v>&lt;img src="r2c3.png"&gt;</v>
      </c>
    </row>
    <row r="6" spans="1:6" x14ac:dyDescent="0.45">
      <c r="A6" s="1" t="str">
        <f>"cont-"&amp;RIGHT(B6,3)</f>
        <v>cont-201</v>
      </c>
      <c r="B6" t="s">
        <v>59</v>
      </c>
      <c r="E6" s="1" t="str">
        <f>$B$1&amp;B6&amp;$C$1</f>
        <v>&lt;img src="r2c4-201.png"&gt;</v>
      </c>
      <c r="F6" s="1" t="str">
        <f t="shared" ref="F6:F8" si="0">$B$30&amp;"#"&amp;A6&amp;$D$30&amp;B6&amp;$F$30&amp;C6</f>
        <v>&lt;span class="tooltip" data-tooltip-content="#cont-201"&gt;&lt;img src="r2c4-201.png" class="tooltip"/&gt;&lt;/span&gt;</v>
      </c>
    </row>
    <row r="7" spans="1:6" x14ac:dyDescent="0.45">
      <c r="A7" s="1" t="str">
        <f>"cont-"&amp;RIGHT(B7,3)</f>
        <v>cont-302</v>
      </c>
      <c r="B7" t="s">
        <v>58</v>
      </c>
      <c r="C7" s="1" t="s">
        <v>64</v>
      </c>
      <c r="E7" s="1" t="str">
        <f>$B$1&amp;B7&amp;$C$1&amp;$D$1</f>
        <v>&lt;img src="r2c5-302.png"&gt;&lt;br&gt;</v>
      </c>
      <c r="F7" s="1" t="str">
        <f t="shared" si="0"/>
        <v>&lt;span class="tooltip" data-tooltip-content="#cont-302"&gt;&lt;img src="r2c5-302.png" class="tooltip"/&gt;&lt;/span&gt;&lt;br&gt;</v>
      </c>
    </row>
    <row r="8" spans="1:6" x14ac:dyDescent="0.45">
      <c r="A8" s="1" t="str">
        <f>"cont-"&amp;RIGHT(B8,3)</f>
        <v>cont-316</v>
      </c>
      <c r="B8" t="s">
        <v>57</v>
      </c>
      <c r="E8" s="1" t="str">
        <f>$B$1&amp;B8&amp;$C$1</f>
        <v>&lt;img src="r3c1-316.png"&gt;</v>
      </c>
      <c r="F8" s="1" t="str">
        <f t="shared" si="0"/>
        <v>&lt;span class="tooltip" data-tooltip-content="#cont-316"&gt;&lt;img src="r3c1-316.png" class="tooltip"/&gt;&lt;/span&gt;</v>
      </c>
    </row>
    <row r="9" spans="1:6" x14ac:dyDescent="0.45">
      <c r="B9" t="s">
        <v>56</v>
      </c>
      <c r="C9" s="1" t="s">
        <v>64</v>
      </c>
      <c r="E9" s="1" t="str">
        <f>$B$1&amp;B9&amp;$C$1&amp;$D$1</f>
        <v>&lt;img src="r3c2.png"&gt;&lt;br&gt;</v>
      </c>
      <c r="F9" s="1" t="str">
        <f>$B$1&amp;B9&amp;$C$1&amp;C9</f>
        <v>&lt;img src="r3c2.png"&gt;&lt;br&gt;</v>
      </c>
    </row>
    <row r="10" spans="1:6" x14ac:dyDescent="0.45">
      <c r="A10" s="1" t="str">
        <f>"cont-"&amp;RIGHT(B10,3)</f>
        <v>cont-315</v>
      </c>
      <c r="B10" t="s">
        <v>55</v>
      </c>
      <c r="E10" s="1" t="str">
        <f t="shared" ref="E10:E15" si="1">$B$1&amp;B10&amp;$C$1</f>
        <v>&lt;img src="r4c1-315.png"&gt;</v>
      </c>
      <c r="F10" s="1" t="str">
        <f>$B$30&amp;"#"&amp;A10&amp;$D$30&amp;B10&amp;$F$30&amp;C10</f>
        <v>&lt;span class="tooltip" data-tooltip-content="#cont-315"&gt;&lt;img src="r4c1-315.png" class="tooltip"/&gt;&lt;/span&gt;</v>
      </c>
    </row>
    <row r="11" spans="1:6" x14ac:dyDescent="0.45">
      <c r="B11" t="s">
        <v>54</v>
      </c>
      <c r="E11" s="1" t="str">
        <f t="shared" si="1"/>
        <v>&lt;img src="r4c2.png"&gt;</v>
      </c>
      <c r="F11" s="1" t="str">
        <f>$B$1&amp;B11&amp;$C$1&amp;C11</f>
        <v>&lt;img src="r4c2.png"&gt;</v>
      </c>
    </row>
    <row r="12" spans="1:6" x14ac:dyDescent="0.45">
      <c r="A12" s="1" t="str">
        <f>"cont-"&amp;RIGHT(B12,3)</f>
        <v>cont-314</v>
      </c>
      <c r="B12" t="s">
        <v>53</v>
      </c>
      <c r="E12" s="1" t="str">
        <f t="shared" si="1"/>
        <v>&lt;img src="r4c3-314.png"&gt;</v>
      </c>
      <c r="F12" s="1" t="str">
        <f>$B$30&amp;"#"&amp;A12&amp;$D$30&amp;B12&amp;$F$30&amp;C12</f>
        <v>&lt;span class="tooltip" data-tooltip-content="#cont-314"&gt;&lt;img src="r4c3-314.png" class="tooltip"/&gt;&lt;/span&gt;</v>
      </c>
    </row>
    <row r="13" spans="1:6" x14ac:dyDescent="0.45">
      <c r="B13" t="s">
        <v>52</v>
      </c>
      <c r="E13" s="1" t="str">
        <f t="shared" si="1"/>
        <v>&lt;img src="r4c4.png"&gt;</v>
      </c>
      <c r="F13" s="1" t="str">
        <f>$B$1&amp;B13&amp;$C$1&amp;C13</f>
        <v>&lt;img src="r4c4.png"&gt;</v>
      </c>
    </row>
    <row r="14" spans="1:6" x14ac:dyDescent="0.45">
      <c r="A14" s="1" t="str">
        <f>"cont-"&amp;RIGHT(B14,3)</f>
        <v>cont-304</v>
      </c>
      <c r="B14" t="s">
        <v>51</v>
      </c>
      <c r="E14" s="1" t="str">
        <f t="shared" si="1"/>
        <v>&lt;img src="r4c5-304.png"&gt;</v>
      </c>
      <c r="F14" s="1" t="str">
        <f>$B$30&amp;"#"&amp;A14&amp;$D$30&amp;B14&amp;$F$30&amp;C14</f>
        <v>&lt;span class="tooltip" data-tooltip-content="#cont-304"&gt;&lt;img src="r4c5-304.png" class="tooltip"/&gt;&lt;/span&gt;</v>
      </c>
    </row>
    <row r="15" spans="1:6" x14ac:dyDescent="0.45">
      <c r="B15" t="s">
        <v>50</v>
      </c>
      <c r="E15" s="1" t="str">
        <f t="shared" si="1"/>
        <v>&lt;img src="r4c6.png"&gt;</v>
      </c>
      <c r="F15" s="1" t="str">
        <f>$B$1&amp;B15&amp;$C$1&amp;C15</f>
        <v>&lt;img src="r4c6.png"&gt;</v>
      </c>
    </row>
    <row r="16" spans="1:6" x14ac:dyDescent="0.45">
      <c r="A16" s="1" t="str">
        <f>"cont-"&amp;RIGHT(B16,3)</f>
        <v>cont-305</v>
      </c>
      <c r="B16" t="s">
        <v>49</v>
      </c>
      <c r="C16" s="1" t="s">
        <v>64</v>
      </c>
      <c r="E16" s="1" t="str">
        <f>$B$1&amp;B16&amp;$C$1&amp;$D$1</f>
        <v>&lt;img src="r4c7-305.png"&gt;&lt;br&gt;</v>
      </c>
      <c r="F16" s="1" t="str">
        <f>$B$30&amp;"#"&amp;A16&amp;$D$30&amp;B16&amp;$F$30&amp;C16</f>
        <v>&lt;span class="tooltip" data-tooltip-content="#cont-305"&gt;&lt;img src="r4c7-305.png" class="tooltip"/&gt;&lt;/span&gt;&lt;br&gt;</v>
      </c>
    </row>
    <row r="17" spans="1:7" x14ac:dyDescent="0.45">
      <c r="A17" s="1" t="str">
        <f>"cont-"&amp;RIGHT(B17,3)</f>
        <v>cont-313</v>
      </c>
      <c r="B17" t="s">
        <v>48</v>
      </c>
      <c r="E17" s="1" t="str">
        <f>$B$1&amp;B17&amp;$C$1</f>
        <v>&lt;img src="r5c1-313.png"&gt;</v>
      </c>
      <c r="F17" s="1" t="str">
        <f>$B$30&amp;"#"&amp;A17&amp;$D$30&amp;B17&amp;$F$30&amp;C17</f>
        <v>&lt;span class="tooltip" data-tooltip-content="#cont-313"&gt;&lt;img src="r5c1-313.png" class="tooltip"/&gt;&lt;/span&gt;</v>
      </c>
    </row>
    <row r="18" spans="1:7" x14ac:dyDescent="0.45">
      <c r="B18" t="s">
        <v>47</v>
      </c>
      <c r="E18" s="1" t="str">
        <f>$B$1&amp;B18&amp;$C$1</f>
        <v>&lt;img src="r5c2.png"&gt;</v>
      </c>
      <c r="F18" s="1" t="str">
        <f>$B$1&amp;B18&amp;$C$1&amp;C18</f>
        <v>&lt;img src="r5c2.png"&gt;</v>
      </c>
    </row>
    <row r="19" spans="1:7" x14ac:dyDescent="0.45">
      <c r="A19" s="1" t="str">
        <f>"cont-"&amp;RIGHT(B19,3)</f>
        <v>cont-303</v>
      </c>
      <c r="B19" t="s">
        <v>46</v>
      </c>
      <c r="C19" s="1" t="s">
        <v>64</v>
      </c>
      <c r="E19" s="1" t="str">
        <f>$B$1&amp;B19&amp;$C$1&amp;$D$1</f>
        <v>&lt;img src="r5c3-303.png"&gt;&lt;br&gt;</v>
      </c>
      <c r="F19" s="1" t="str">
        <f>$B$30&amp;"#"&amp;A19&amp;$D$30&amp;B19&amp;$F$30&amp;C19</f>
        <v>&lt;span class="tooltip" data-tooltip-content="#cont-303"&gt;&lt;img src="r5c3-303.png" class="tooltip"/&gt;&lt;/span&gt;&lt;br&gt;</v>
      </c>
    </row>
    <row r="20" spans="1:7" x14ac:dyDescent="0.45">
      <c r="A20" s="1" t="str">
        <f>"cont-"&amp;RIGHT(B20,3)</f>
        <v>cont-312</v>
      </c>
      <c r="B20" t="s">
        <v>75</v>
      </c>
      <c r="E20" s="1" t="str">
        <f>$B$1&amp;B20&amp;$C$1</f>
        <v>&lt;img src="r6c1-312.png"&gt;</v>
      </c>
      <c r="F20" s="1" t="str">
        <f>$B$30&amp;"#"&amp;A20&amp;$D$30&amp;B20&amp;$F$30&amp;C20</f>
        <v>&lt;span class="tooltip" data-tooltip-content="#cont-312"&gt;&lt;img src="r6c1-312.png" class="tooltip"/&gt;&lt;/span&gt;</v>
      </c>
      <c r="G20" s="1"/>
    </row>
    <row r="21" spans="1:7" x14ac:dyDescent="0.45">
      <c r="B21" t="s">
        <v>45</v>
      </c>
      <c r="C21" s="1" t="s">
        <v>64</v>
      </c>
      <c r="E21" s="1" t="str">
        <f>$B$1&amp;B21&amp;$C$1&amp;$D$1</f>
        <v>&lt;img src="r6c2.png"&gt;&lt;br&gt;</v>
      </c>
      <c r="F21" s="1" t="str">
        <f t="shared" ref="F21" si="2">$B$1&amp;B21&amp;$C$1&amp;C21</f>
        <v>&lt;img src="r6c2.png"&gt;&lt;br&gt;</v>
      </c>
    </row>
    <row r="22" spans="1:7" x14ac:dyDescent="0.45">
      <c r="A22" s="1" t="str">
        <f>"cont-"&amp;RIGHT(B22,3)</f>
        <v>cont-311</v>
      </c>
      <c r="B22" t="s">
        <v>44</v>
      </c>
      <c r="E22" s="1" t="str">
        <f>$B$1&amp;B22&amp;$C$1</f>
        <v>&lt;img src="r7c1-311.png"&gt;</v>
      </c>
      <c r="F22" s="1" t="str">
        <f>$B$30&amp;"#"&amp;A22&amp;$D$30&amp;B22&amp;$F$30&amp;C22</f>
        <v>&lt;span class="tooltip" data-tooltip-content="#cont-311"&gt;&lt;img src="r7c1-311.png" class="tooltip"/&gt;&lt;/span&gt;</v>
      </c>
    </row>
    <row r="23" spans="1:7" x14ac:dyDescent="0.45">
      <c r="A23" s="1" t="str">
        <f>"cont-"&amp;RIGHT(B23,3)</f>
        <v>cont-310</v>
      </c>
      <c r="B23" t="s">
        <v>43</v>
      </c>
      <c r="E23" s="1" t="str">
        <f>$B$1&amp;B23&amp;$C$1</f>
        <v>&lt;img src="r7c2-310.png"&gt;</v>
      </c>
      <c r="F23" s="1" t="str">
        <f>$B$30&amp;"#"&amp;A23&amp;$D$30&amp;B23&amp;$F$30&amp;C23</f>
        <v>&lt;span class="tooltip" data-tooltip-content="#cont-310"&gt;&lt;img src="r7c2-310.png" class="tooltip"/&gt;&lt;/span&gt;</v>
      </c>
    </row>
    <row r="24" spans="1:7" x14ac:dyDescent="0.45">
      <c r="A24" s="1" t="str">
        <f>"cont-"&amp;RIGHT(B24,3)</f>
        <v>cont-309</v>
      </c>
      <c r="B24" t="s">
        <v>42</v>
      </c>
      <c r="E24" s="1" t="str">
        <f>$B$1&amp;B24&amp;$C$1</f>
        <v>&lt;img src="r7c3-309.png"&gt;</v>
      </c>
      <c r="F24" s="1" t="str">
        <f>$B$30&amp;"#"&amp;A24&amp;$D$30&amp;B24&amp;$F$30&amp;C24</f>
        <v>&lt;span class="tooltip" data-tooltip-content="#cont-309"&gt;&lt;img src="r7c3-309.png" class="tooltip"/&gt;&lt;/span&gt;</v>
      </c>
    </row>
    <row r="25" spans="1:7" x14ac:dyDescent="0.45">
      <c r="B25" t="s">
        <v>41</v>
      </c>
      <c r="E25" s="1" t="str">
        <f>$B$1&amp;B25&amp;$C$1</f>
        <v>&lt;img src="r7c4.png"&gt;</v>
      </c>
      <c r="F25" s="1" t="str">
        <f>$B$1&amp;B25&amp;$C$1&amp;C25</f>
        <v>&lt;img src="r7c4.png"&gt;</v>
      </c>
    </row>
    <row r="26" spans="1:7" x14ac:dyDescent="0.45">
      <c r="A26" s="1" t="str">
        <f>"cont-"&amp;RIGHT(B26,3)</f>
        <v>cont-308</v>
      </c>
      <c r="B26" t="s">
        <v>40</v>
      </c>
      <c r="E26" s="1" t="str">
        <f>$B$1&amp;B26&amp;$C$1</f>
        <v>&lt;img src="r7c5-308.png"&gt;</v>
      </c>
      <c r="F26" s="1" t="str">
        <f>$B$30&amp;"#"&amp;A26&amp;$D$30&amp;B26&amp;$F$30&amp;C26</f>
        <v>&lt;span class="tooltip" data-tooltip-content="#cont-308"&gt;&lt;img src="r7c5-308.png" class="tooltip"/&gt;&lt;/span&gt;</v>
      </c>
    </row>
    <row r="27" spans="1:7" x14ac:dyDescent="0.45">
      <c r="A27" s="1" t="str">
        <f>"cont-"&amp;RIGHT(B27,3)</f>
        <v>cont-307</v>
      </c>
      <c r="B27" t="s">
        <v>39</v>
      </c>
      <c r="C27" s="1" t="s">
        <v>64</v>
      </c>
      <c r="E27" s="1" t="str">
        <f>$B$1&amp;B27&amp;$C$1&amp;$D$1</f>
        <v>&lt;img src="r7c6-307.png"&gt;&lt;br&gt;</v>
      </c>
      <c r="F27" s="1" t="str">
        <f>$B$30&amp;"#"&amp;A27&amp;$D$30&amp;B27&amp;$F$30&amp;C27</f>
        <v>&lt;span class="tooltip" data-tooltip-content="#cont-307"&gt;&lt;img src="r7c6-307.png" class="tooltip"/&gt;&lt;/span&gt;&lt;br&gt;</v>
      </c>
    </row>
    <row r="28" spans="1:7" x14ac:dyDescent="0.45">
      <c r="B28" t="s">
        <v>38</v>
      </c>
      <c r="E28" s="1" t="str">
        <f>$B$1&amp;B28&amp;$C$1</f>
        <v>&lt;img src="r8c1.png"&gt;</v>
      </c>
      <c r="F28" s="1" t="str">
        <f>$B$1&amp;B28&amp;$C$1&amp;C28</f>
        <v>&lt;img src="r8c1.png"&gt;</v>
      </c>
    </row>
    <row r="30" spans="1:7" x14ac:dyDescent="0.45">
      <c r="B30" t="s">
        <v>66</v>
      </c>
      <c r="C30" t="s">
        <v>67</v>
      </c>
      <c r="D30" s="2" t="s">
        <v>70</v>
      </c>
      <c r="E30" t="s">
        <v>68</v>
      </c>
      <c r="F30" s="2" t="s">
        <v>69</v>
      </c>
    </row>
    <row r="32" spans="1:7" x14ac:dyDescent="0.45">
      <c r="A32" t="s">
        <v>71</v>
      </c>
      <c r="B32" t="s">
        <v>72</v>
      </c>
      <c r="C32" t="s">
        <v>73</v>
      </c>
      <c r="F32" t="s">
        <v>74</v>
      </c>
    </row>
    <row r="33" spans="1:7" x14ac:dyDescent="0.45">
      <c r="A33" t="str">
        <f>A3</f>
        <v>cont-316</v>
      </c>
      <c r="B33" t="str">
        <f>VLOOKUP(RIGHT(A33,3)+0,Data!$A$2:$B$23,2,FALSE)</f>
        <v>The Peacock Room</v>
      </c>
      <c r="F33" t="str">
        <f>$A$32&amp;A33&amp;$B$32&amp;B33&amp;$C$32</f>
        <v>&lt;div class="tooltip_templates"&gt;&lt;span id="cont-316"&gt;&lt;strong&gt;The Peacock Room&lt;/strong&gt;&lt;/span&gt;&lt;/div&gt;</v>
      </c>
    </row>
    <row r="34" spans="1:7" x14ac:dyDescent="0.45">
      <c r="A34" s="1" t="str">
        <f>A4</f>
        <v>cont-317</v>
      </c>
      <c r="B34" s="1" t="str">
        <f>VLOOKUP(RIGHT(A34,3)+0,Data!$A$2:$B$23,2,FALSE)</f>
        <v>Freer &amp; Whistler: Points of Contact</v>
      </c>
      <c r="F34" s="1" t="str">
        <f t="shared" ref="F34:F49" si="3">$A$32&amp;A34&amp;$B$32&amp;B34&amp;$C$32</f>
        <v>&lt;div class="tooltip_templates"&gt;&lt;span id="cont-317"&gt;&lt;strong&gt;Freer &amp; Whistler: Points of Contact&lt;/strong&gt;&lt;/span&gt;&lt;/div&gt;</v>
      </c>
      <c r="G34" s="1"/>
    </row>
    <row r="35" spans="1:7" x14ac:dyDescent="0.45">
      <c r="A35" s="1" t="str">
        <f>A6</f>
        <v>cont-201</v>
      </c>
      <c r="B35" s="1" t="str">
        <f>VLOOKUP(RIGHT(A35,3)+0,Data!$A$2:$B$23,2,FALSE)</f>
        <v>Special Exhibition Gallery</v>
      </c>
      <c r="F35" s="1" t="str">
        <f t="shared" si="3"/>
        <v>&lt;div class="tooltip_templates"&gt;&lt;span id="cont-201"&gt;&lt;strong&gt;Special Exhibition Gallery&lt;/strong&gt;&lt;/span&gt;&lt;/div&gt;</v>
      </c>
    </row>
    <row r="36" spans="1:7" x14ac:dyDescent="0.45">
      <c r="A36" s="1" t="str">
        <f>A7</f>
        <v>cont-302</v>
      </c>
      <c r="B36" s="1" t="str">
        <f>VLOOKUP(RIGHT(A36,3)+0,Data!$A$2:$B$23,2,FALSE)</f>
        <v>Religious Arts of Japan</v>
      </c>
      <c r="F36" s="1" t="str">
        <f t="shared" si="3"/>
        <v>&lt;div class="tooltip_templates"&gt;&lt;span id="cont-302"&gt;&lt;strong&gt;Religious Arts of Japan&lt;/strong&gt;&lt;/span&gt;&lt;/div&gt;</v>
      </c>
    </row>
    <row r="37" spans="1:7" x14ac:dyDescent="0.45">
      <c r="A37" s="1" t="str">
        <f>A8</f>
        <v>cont-316</v>
      </c>
      <c r="B37" s="1" t="str">
        <f>VLOOKUP(RIGHT(A37,3)+0,Data!$A$2:$B$23,2,FALSE)</f>
        <v>The Peacock Room</v>
      </c>
      <c r="F37" s="1" t="str">
        <f t="shared" si="3"/>
        <v>&lt;div class="tooltip_templates"&gt;&lt;span id="cont-316"&gt;&lt;strong&gt;The Peacock Room&lt;/strong&gt;&lt;/span&gt;&lt;/div&gt;</v>
      </c>
    </row>
    <row r="38" spans="1:7" x14ac:dyDescent="0.45">
      <c r="A38" s="1" t="str">
        <f>A10</f>
        <v>cont-315</v>
      </c>
      <c r="B38" s="1" t="str">
        <f>VLOOKUP(RIGHT(A38,3)+0,Data!$A$2:$B$23,2,FALSE)</f>
        <v>Korean Art</v>
      </c>
      <c r="F38" s="1" t="str">
        <f t="shared" si="3"/>
        <v>&lt;div class="tooltip_templates"&gt;&lt;span id="cont-315"&gt;&lt;strong&gt;Korean Art&lt;/strong&gt;&lt;/span&gt;&lt;/div&gt;</v>
      </c>
    </row>
    <row r="39" spans="1:7" x14ac:dyDescent="0.45">
      <c r="A39" s="1" t="str">
        <f>A12</f>
        <v>cont-314</v>
      </c>
      <c r="B39" s="1" t="str">
        <f>VLOOKUP(RIGHT(A39,3)+0,Data!$A$2:$B$23,2,FALSE)</f>
        <v>Chinese Paintings</v>
      </c>
      <c r="F39" s="1" t="str">
        <f t="shared" si="3"/>
        <v>&lt;div class="tooltip_templates"&gt;&lt;span id="cont-314"&gt;&lt;strong&gt;Chinese Paintings&lt;/strong&gt;&lt;/span&gt;&lt;/div&gt;</v>
      </c>
    </row>
    <row r="40" spans="1:7" x14ac:dyDescent="0.45">
      <c r="A40" s="1" t="str">
        <f>A14</f>
        <v>cont-304</v>
      </c>
      <c r="B40" s="1" t="str">
        <f>VLOOKUP(RIGHT(A40,3)+0,Data!$A$2:$B$23,2,FALSE)</f>
        <v>Arts of Japan 2</v>
      </c>
      <c r="F40" s="1" t="str">
        <f t="shared" si="3"/>
        <v>&lt;div class="tooltip_templates"&gt;&lt;span id="cont-304"&gt;&lt;strong&gt;Arts of Japan 2&lt;/strong&gt;&lt;/span&gt;&lt;/div&gt;</v>
      </c>
    </row>
    <row r="41" spans="1:7" x14ac:dyDescent="0.45">
      <c r="A41" s="1" t="str">
        <f>A16</f>
        <v>cont-305</v>
      </c>
      <c r="B41" s="1" t="str">
        <f>VLOOKUP(RIGHT(A41,3)+0,Data!$A$2:$B$23,2,FALSE)</f>
        <v>Japanese Art</v>
      </c>
      <c r="F41" s="1" t="str">
        <f t="shared" si="3"/>
        <v>&lt;div class="tooltip_templates"&gt;&lt;span id="cont-305"&gt;&lt;strong&gt;Japanese Art&lt;/strong&gt;&lt;/span&gt;&lt;/div&gt;</v>
      </c>
    </row>
    <row r="42" spans="1:7" x14ac:dyDescent="0.45">
      <c r="A42" s="1" t="str">
        <f>A17</f>
        <v>cont-313</v>
      </c>
      <c r="B42" s="1" t="str">
        <f>VLOOKUP(RIGHT(A42,3)+0,Data!$A$2:$B$23,2,FALSE)</f>
        <v>Chinese Art</v>
      </c>
      <c r="F42" s="1" t="str">
        <f t="shared" si="3"/>
        <v>&lt;div class="tooltip_templates"&gt;&lt;span id="cont-313"&gt;&lt;strong&gt;Chinese Art&lt;/strong&gt;&lt;/span&gt;&lt;/div&gt;</v>
      </c>
    </row>
    <row r="43" spans="1:7" x14ac:dyDescent="0.45">
      <c r="A43" s="1" t="str">
        <f>A19</f>
        <v>cont-303</v>
      </c>
      <c r="B43" s="1" t="str">
        <f>VLOOKUP(RIGHT(A43,3)+0,Data!$A$2:$B$23,2,FALSE)</f>
        <v>Arts of Japan 1</v>
      </c>
      <c r="F43" s="1" t="str">
        <f t="shared" si="3"/>
        <v>&lt;div class="tooltip_templates"&gt;&lt;span id="cont-303"&gt;&lt;strong&gt;Arts of Japan 1&lt;/strong&gt;&lt;/span&gt;&lt;/div&gt;</v>
      </c>
    </row>
    <row r="44" spans="1:7" s="1" customFormat="1" x14ac:dyDescent="0.45">
      <c r="A44" s="1" t="str">
        <f>A20</f>
        <v>cont-312</v>
      </c>
      <c r="B44" s="1" t="str">
        <f>VLOOKUP(RIGHT(A44,3)+0,Data!$A$2:$B$23,2,FALSE)</f>
        <v>Silk Road Luxuries</v>
      </c>
      <c r="F44" s="1" t="str">
        <f t="shared" ref="F44" si="4">$A$32&amp;A44&amp;$B$32&amp;B44&amp;$C$32</f>
        <v>&lt;div class="tooltip_templates"&gt;&lt;span id="cont-312"&gt;&lt;strong&gt;Silk Road Luxuries&lt;/strong&gt;&lt;/span&gt;&lt;/div&gt;</v>
      </c>
    </row>
    <row r="45" spans="1:7" x14ac:dyDescent="0.45">
      <c r="A45" s="1" t="str">
        <f>A22</f>
        <v>cont-311</v>
      </c>
      <c r="B45" s="1" t="str">
        <f>VLOOKUP(RIGHT(A45,3)+0,Data!$A$2:$B$23,2,FALSE)</f>
        <v>Ancient Chinese Buddhist Sculpture</v>
      </c>
      <c r="F45" s="1" t="str">
        <f t="shared" si="3"/>
        <v>&lt;div class="tooltip_templates"&gt;&lt;span id="cont-311"&gt;&lt;strong&gt;Ancient Chinese Buddhist Sculpture&lt;/strong&gt;&lt;/span&gt;&lt;/div&gt;</v>
      </c>
    </row>
    <row r="46" spans="1:7" x14ac:dyDescent="0.45">
      <c r="A46" s="1" t="str">
        <f>A23</f>
        <v>cont-310</v>
      </c>
      <c r="B46" s="1" t="str">
        <f>VLOOKUP(RIGHT(A46,3)+0,Data!$A$2:$B$23,2,FALSE)</f>
        <v>Ancient Chinese Bronzes</v>
      </c>
      <c r="F46" s="1" t="str">
        <f t="shared" si="3"/>
        <v>&lt;div class="tooltip_templates"&gt;&lt;span id="cont-310"&gt;&lt;strong&gt;Ancient Chinese Bronzes&lt;/strong&gt;&lt;/span&gt;&lt;/div&gt;</v>
      </c>
    </row>
    <row r="47" spans="1:7" x14ac:dyDescent="0.45">
      <c r="A47" s="1" t="str">
        <f>A24</f>
        <v>cont-309</v>
      </c>
      <c r="B47" s="1" t="str">
        <f>VLOOKUP(RIGHT(A47,3)+0,Data!$A$2:$B$23,2,FALSE)</f>
        <v>Ancient Chinese Jades</v>
      </c>
      <c r="F47" s="1" t="str">
        <f t="shared" si="3"/>
        <v>&lt;div class="tooltip_templates"&gt;&lt;span id="cont-309"&gt;&lt;strong&gt;Ancient Chinese Jades&lt;/strong&gt;&lt;/span&gt;&lt;/div&gt;</v>
      </c>
    </row>
    <row r="48" spans="1:7" x14ac:dyDescent="0.45">
      <c r="A48" s="1" t="str">
        <f>A26</f>
        <v>cont-308</v>
      </c>
      <c r="B48" s="1" t="str">
        <f>VLOOKUP(RIGHT(A48,3)+0,Data!$A$2:$B$23,2,FALSE)</f>
        <v>South Asian and Himilayan Art</v>
      </c>
      <c r="F48" s="1" t="str">
        <f t="shared" si="3"/>
        <v>&lt;div class="tooltip_templates"&gt;&lt;span id="cont-308"&gt;&lt;strong&gt;South Asian and Himilayan Art&lt;/strong&gt;&lt;/span&gt;&lt;/div&gt;</v>
      </c>
    </row>
    <row r="49" spans="1:9" x14ac:dyDescent="0.45">
      <c r="A49" s="1" t="str">
        <f>A27</f>
        <v>cont-307</v>
      </c>
      <c r="B49" s="1" t="str">
        <f>VLOOKUP(RIGHT(A49,3)+0,Data!$A$2:$B$23,2,FALSE)</f>
        <v>Arts of the Islamic World</v>
      </c>
      <c r="F49" s="1" t="str">
        <f t="shared" si="3"/>
        <v>&lt;div class="tooltip_templates"&gt;&lt;span id="cont-307"&gt;&lt;strong&gt;Arts of the Islamic World&lt;/strong&gt;&lt;/span&gt;&lt;/div&gt;</v>
      </c>
    </row>
    <row r="50" spans="1:9" x14ac:dyDescent="0.45">
      <c r="A50" s="1"/>
    </row>
    <row r="51" spans="1:9" x14ac:dyDescent="0.45">
      <c r="A51" s="1"/>
    </row>
    <row r="52" spans="1:9" x14ac:dyDescent="0.45">
      <c r="A52" s="1"/>
    </row>
    <row r="53" spans="1:9" x14ac:dyDescent="0.45">
      <c r="A53" s="1"/>
    </row>
    <row r="54" spans="1:9" x14ac:dyDescent="0.45">
      <c r="A54" s="1"/>
    </row>
    <row r="55" spans="1:9" x14ac:dyDescent="0.45">
      <c r="A55" s="1" t="s">
        <v>76</v>
      </c>
      <c r="B55" s="1" t="s">
        <v>77</v>
      </c>
      <c r="C55" s="1" t="s">
        <v>78</v>
      </c>
      <c r="D55" s="1" t="s">
        <v>79</v>
      </c>
      <c r="E55" s="1" t="s">
        <v>80</v>
      </c>
      <c r="F55" t="s">
        <v>81</v>
      </c>
      <c r="G55" t="s">
        <v>82</v>
      </c>
      <c r="H55" t="s">
        <v>83</v>
      </c>
      <c r="I55" t="s">
        <v>84</v>
      </c>
    </row>
    <row r="56" spans="1:9" x14ac:dyDescent="0.45">
      <c r="A56" s="1">
        <f>FLOOR(A61/2,1)-125</f>
        <v>244</v>
      </c>
      <c r="B56" s="1">
        <f t="shared" ref="B56:B59" si="5">FLOOR(B61/2,1)-125</f>
        <v>317</v>
      </c>
      <c r="C56" s="1">
        <f>FLOOR(C61/2,1)-50</f>
        <v>9</v>
      </c>
      <c r="D56" s="1">
        <f t="shared" ref="D56:D59" si="6">FLOOR(D61/2,1)-50</f>
        <v>75</v>
      </c>
      <c r="E56" t="str">
        <f>E$55&amp;C56&amp;F$55&amp;A56&amp;G$55&amp;D56-C56&amp;H$55&amp;B56-A56&amp;I$55</f>
        <v xml:space="preserve">  &lt;rect x="9" y="244" width="66" height="73" style="fill:blue;stroke:pink;stroke-width:5;fill-opacity:0.1;stroke-opacity:0.9"/&gt;</v>
      </c>
    </row>
    <row r="57" spans="1:9" x14ac:dyDescent="0.45">
      <c r="A57" s="1">
        <f t="shared" ref="A57" si="7">FLOOR(A62/2,1)-125</f>
        <v>110</v>
      </c>
      <c r="B57" s="1">
        <f t="shared" si="5"/>
        <v>317</v>
      </c>
      <c r="C57" s="1">
        <f t="shared" ref="C57" si="8">FLOOR(C62/2,1)-50</f>
        <v>120</v>
      </c>
      <c r="D57" s="1">
        <f t="shared" si="6"/>
        <v>200</v>
      </c>
      <c r="E57" s="1" t="str">
        <f t="shared" ref="E57:E59" si="9">E$55&amp;C57&amp;F$55&amp;A57&amp;G$55&amp;D57-C57&amp;H$55&amp;B57-A57&amp;I$55</f>
        <v xml:space="preserve">  &lt;rect x="120" y="110" width="80" height="207" style="fill:blue;stroke:pink;stroke-width:5;fill-opacity:0.1;stroke-opacity:0.9"/&gt;</v>
      </c>
    </row>
    <row r="58" spans="1:9" x14ac:dyDescent="0.45">
      <c r="A58" s="1">
        <f t="shared" ref="A58" si="10">FLOOR(A63/2,1)-125</f>
        <v>110</v>
      </c>
      <c r="B58" s="1">
        <f t="shared" si="5"/>
        <v>238</v>
      </c>
      <c r="C58" s="1">
        <f t="shared" ref="C58" si="11">FLOOR(C63/2,1)-50</f>
        <v>9</v>
      </c>
      <c r="D58" s="1">
        <f t="shared" si="6"/>
        <v>75</v>
      </c>
      <c r="E58" s="1" t="str">
        <f t="shared" si="9"/>
        <v xml:space="preserve">  &lt;rect x="9" y="110" width="66" height="128" style="fill:blue;stroke:pink;stroke-width:5;fill-opacity:0.1;stroke-opacity:0.9"/&gt;</v>
      </c>
    </row>
    <row r="59" spans="1:9" x14ac:dyDescent="0.45">
      <c r="A59" s="1">
        <f t="shared" ref="A59" si="12">FLOOR(A64/2,1)-125</f>
        <v>3</v>
      </c>
      <c r="B59" s="1">
        <f t="shared" si="5"/>
        <v>104</v>
      </c>
      <c r="C59" s="1">
        <f t="shared" ref="C59" si="13">FLOOR(C64/2,1)-50</f>
        <v>9</v>
      </c>
      <c r="D59" s="1">
        <f t="shared" si="6"/>
        <v>62</v>
      </c>
      <c r="E59" s="1" t="str">
        <f t="shared" si="9"/>
        <v xml:space="preserve">  &lt;rect x="9" y="3" width="53" height="101" style="fill:blue;stroke:pink;stroke-width:5;fill-opacity:0.1;stroke-opacity:0.9"/&gt;</v>
      </c>
    </row>
    <row r="60" spans="1:9" x14ac:dyDescent="0.45">
      <c r="A60" s="1"/>
      <c r="B60" s="1"/>
      <c r="C60" s="1"/>
      <c r="D60" s="1"/>
    </row>
    <row r="61" spans="1:9" x14ac:dyDescent="0.45">
      <c r="A61" s="1">
        <v>738</v>
      </c>
      <c r="B61" s="1">
        <v>884</v>
      </c>
      <c r="C61" s="1">
        <v>118</v>
      </c>
      <c r="D61" s="1">
        <v>251</v>
      </c>
    </row>
    <row r="62" spans="1:9" x14ac:dyDescent="0.45">
      <c r="A62" s="1">
        <v>470</v>
      </c>
      <c r="B62" s="1">
        <v>884</v>
      </c>
      <c r="C62" s="1">
        <v>340</v>
      </c>
      <c r="D62" s="1">
        <v>500</v>
      </c>
    </row>
    <row r="63" spans="1:9" x14ac:dyDescent="0.45">
      <c r="A63" s="1">
        <v>470</v>
      </c>
      <c r="B63" s="1">
        <v>727</v>
      </c>
      <c r="C63" s="1">
        <v>118</v>
      </c>
      <c r="D63" s="1">
        <v>251</v>
      </c>
    </row>
    <row r="64" spans="1:9" x14ac:dyDescent="0.45">
      <c r="A64" s="1">
        <v>257</v>
      </c>
      <c r="B64" s="1">
        <v>459</v>
      </c>
      <c r="C64" s="1">
        <v>118</v>
      </c>
      <c r="D64" s="1">
        <v>225</v>
      </c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</sheetData>
  <sortState ref="B2:B28">
    <sortCondition ref="B1:B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G24"/>
  <sheetViews>
    <sheetView workbookViewId="0">
      <selection activeCell="E18" sqref="E18"/>
    </sheetView>
  </sheetViews>
  <sheetFormatPr defaultRowHeight="14.25" x14ac:dyDescent="0.45"/>
  <cols>
    <col min="1" max="4" width="2.9296875" customWidth="1"/>
    <col min="5" max="5" width="59.6640625" bestFit="1" customWidth="1"/>
    <col min="7" max="10" width="9.06640625" style="1"/>
    <col min="12" max="12" width="9.06640625" style="1"/>
    <col min="13" max="13" width="20.6640625" style="1" customWidth="1"/>
    <col min="18" max="19" width="1.86328125" customWidth="1"/>
    <col min="20" max="20" width="9.06640625" style="1"/>
    <col min="21" max="33" width="5.86328125" customWidth="1"/>
  </cols>
  <sheetData>
    <row r="1" spans="5:33" x14ac:dyDescent="0.45">
      <c r="L1" s="1" t="s">
        <v>0</v>
      </c>
      <c r="M1" s="1" t="s">
        <v>1</v>
      </c>
      <c r="N1" s="1" t="s">
        <v>76</v>
      </c>
      <c r="O1" s="1" t="s">
        <v>77</v>
      </c>
      <c r="P1" s="1" t="s">
        <v>78</v>
      </c>
      <c r="Q1" s="1" t="s">
        <v>79</v>
      </c>
      <c r="V1" t="s">
        <v>93</v>
      </c>
      <c r="X1" t="s">
        <v>91</v>
      </c>
      <c r="Z1" t="s">
        <v>95</v>
      </c>
      <c r="AB1" t="s">
        <v>96</v>
      </c>
      <c r="AD1" s="1" t="s">
        <v>95</v>
      </c>
      <c r="AE1" s="1"/>
      <c r="AF1" s="1" t="s">
        <v>96</v>
      </c>
    </row>
    <row r="2" spans="5:33" x14ac:dyDescent="0.45">
      <c r="E2" t="str">
        <f>F2&amp;K2&amp;G2&amp;H2&amp;L2&amp;I2&amp;M2&amp;J2</f>
        <v>{"type":"Polygon","arcs":[[-1]],"properties":{"ID":"300","NAME":"Courtyard"}},</v>
      </c>
      <c r="F2" t="s">
        <v>85</v>
      </c>
      <c r="G2" t="s">
        <v>100</v>
      </c>
      <c r="H2" t="s">
        <v>102</v>
      </c>
      <c r="I2" t="s">
        <v>103</v>
      </c>
      <c r="J2" t="s">
        <v>101</v>
      </c>
      <c r="K2">
        <v>1</v>
      </c>
      <c r="L2" s="1">
        <v>300</v>
      </c>
      <c r="M2" s="1" t="s">
        <v>8</v>
      </c>
      <c r="N2" s="1">
        <v>470</v>
      </c>
      <c r="O2" s="1">
        <v>884</v>
      </c>
      <c r="P2" s="1">
        <v>512</v>
      </c>
      <c r="Q2" s="1">
        <v>1066</v>
      </c>
      <c r="R2" s="4"/>
      <c r="S2" s="4"/>
      <c r="T2" s="1" t="str">
        <f>U2&amp;V2&amp;W2&amp;X2&amp;Y2&amp;Z2&amp;AA2&amp;AB2&amp;AC2&amp;AD2&amp;AE2&amp;AF2&amp;AG2</f>
        <v>[[512,884],[0,-414],[554,0],[0,414],[-554,0]],</v>
      </c>
      <c r="U2" s="4" t="s">
        <v>90</v>
      </c>
      <c r="V2" s="4">
        <f>P2</f>
        <v>512</v>
      </c>
      <c r="W2" s="4" t="s">
        <v>92</v>
      </c>
      <c r="X2" s="4">
        <f>O2</f>
        <v>884</v>
      </c>
      <c r="Y2" s="4" t="s">
        <v>98</v>
      </c>
      <c r="Z2" s="4">
        <f>O2-N2</f>
        <v>414</v>
      </c>
      <c r="AA2" s="4" t="s">
        <v>86</v>
      </c>
      <c r="AB2" s="4">
        <f>Q2-P2</f>
        <v>554</v>
      </c>
      <c r="AC2" s="4" t="s">
        <v>99</v>
      </c>
      <c r="AD2" s="4">
        <f>O2-N2</f>
        <v>414</v>
      </c>
      <c r="AE2" s="4" t="s">
        <v>88</v>
      </c>
      <c r="AF2" s="4">
        <f>Q2-P2</f>
        <v>554</v>
      </c>
      <c r="AG2" s="4" t="s">
        <v>89</v>
      </c>
    </row>
    <row r="3" spans="5:33" x14ac:dyDescent="0.45">
      <c r="E3" s="1" t="str">
        <f t="shared" ref="E3:E20" si="0">F3&amp;K3&amp;G3&amp;H3&amp;L3&amp;I3&amp;M3&amp;J3</f>
        <v>{"type":"Polygon","arcs":[[-2]],"properties":{"ID":"301","NAME":"Special Exhibition Gallery"}},</v>
      </c>
      <c r="F3" t="s">
        <v>85</v>
      </c>
      <c r="G3" s="1" t="s">
        <v>100</v>
      </c>
      <c r="H3" s="1" t="s">
        <v>102</v>
      </c>
      <c r="I3" s="1" t="s">
        <v>103</v>
      </c>
      <c r="J3" s="1" t="s">
        <v>101</v>
      </c>
      <c r="K3" s="1">
        <v>2</v>
      </c>
      <c r="L3" s="1">
        <v>301</v>
      </c>
      <c r="M3" s="1" t="s">
        <v>10</v>
      </c>
      <c r="N3" s="1">
        <v>208</v>
      </c>
      <c r="O3" s="1">
        <v>358</v>
      </c>
      <c r="P3" s="1">
        <v>952</v>
      </c>
      <c r="Q3" s="1">
        <v>1197</v>
      </c>
      <c r="R3" s="4"/>
      <c r="S3" s="4"/>
      <c r="T3" s="1" t="str">
        <f t="shared" ref="T3:T20" si="1">U3&amp;V3&amp;W3&amp;X3&amp;Y3&amp;Z3&amp;AA3&amp;AB3&amp;AC3&amp;AD3&amp;AE3&amp;AF3&amp;AG3</f>
        <v>[[952,358],[0,-150],[245,0],[0,150],[-245,0]],</v>
      </c>
      <c r="U3" s="4" t="s">
        <v>90</v>
      </c>
      <c r="V3" s="4">
        <f t="shared" ref="V3:V20" si="2">P3</f>
        <v>952</v>
      </c>
      <c r="W3" s="4" t="s">
        <v>92</v>
      </c>
      <c r="X3" s="4">
        <f t="shared" ref="X3:X20" si="3">O3</f>
        <v>358</v>
      </c>
      <c r="Y3" s="4" t="s">
        <v>98</v>
      </c>
      <c r="Z3" s="4">
        <f t="shared" ref="Z3:Z20" si="4">O3-N3</f>
        <v>150</v>
      </c>
      <c r="AA3" s="4" t="s">
        <v>86</v>
      </c>
      <c r="AB3" s="4">
        <f t="shared" ref="AB3:AB20" si="5">Q3-P3</f>
        <v>245</v>
      </c>
      <c r="AC3" s="4" t="s">
        <v>99</v>
      </c>
      <c r="AD3" s="4">
        <f t="shared" ref="AD3:AD20" si="6">O3-N3</f>
        <v>150</v>
      </c>
      <c r="AE3" s="4" t="s">
        <v>88</v>
      </c>
      <c r="AF3" s="4">
        <f t="shared" ref="AF3:AF20" si="7">Q3-P3</f>
        <v>245</v>
      </c>
      <c r="AG3" s="4" t="s">
        <v>89</v>
      </c>
    </row>
    <row r="4" spans="5:33" x14ac:dyDescent="0.45">
      <c r="E4" s="1" t="str">
        <f t="shared" si="0"/>
        <v>{"type":"Polygon","arcs":[[-3]],"properties":{"ID":"302","NAME":"Religious Arts of Japan"}},</v>
      </c>
      <c r="F4" s="1" t="s">
        <v>85</v>
      </c>
      <c r="G4" s="1" t="s">
        <v>100</v>
      </c>
      <c r="H4" s="1" t="s">
        <v>102</v>
      </c>
      <c r="I4" s="1" t="s">
        <v>103</v>
      </c>
      <c r="J4" s="1" t="s">
        <v>101</v>
      </c>
      <c r="K4" s="1">
        <v>3</v>
      </c>
      <c r="L4" s="1">
        <v>302</v>
      </c>
      <c r="M4" s="1" t="s">
        <v>11</v>
      </c>
      <c r="N4" s="1">
        <v>208</v>
      </c>
      <c r="O4" s="1">
        <v>358</v>
      </c>
      <c r="P4" s="1">
        <v>1208</v>
      </c>
      <c r="Q4" s="1">
        <v>1458</v>
      </c>
      <c r="R4" s="4"/>
      <c r="S4" s="4"/>
      <c r="T4" s="1" t="str">
        <f t="shared" si="1"/>
        <v>[[1208,358],[0,-150],[250,0],[0,150],[-250,0]],</v>
      </c>
      <c r="U4" s="4" t="s">
        <v>90</v>
      </c>
      <c r="V4" s="4">
        <f t="shared" si="2"/>
        <v>1208</v>
      </c>
      <c r="W4" s="4" t="s">
        <v>92</v>
      </c>
      <c r="X4" s="4">
        <f t="shared" si="3"/>
        <v>358</v>
      </c>
      <c r="Y4" s="4" t="s">
        <v>98</v>
      </c>
      <c r="Z4" s="4">
        <f t="shared" si="4"/>
        <v>150</v>
      </c>
      <c r="AA4" s="4" t="s">
        <v>86</v>
      </c>
      <c r="AB4" s="4">
        <f t="shared" si="5"/>
        <v>250</v>
      </c>
      <c r="AC4" s="4" t="s">
        <v>99</v>
      </c>
      <c r="AD4" s="4">
        <f t="shared" si="6"/>
        <v>150</v>
      </c>
      <c r="AE4" s="4" t="s">
        <v>88</v>
      </c>
      <c r="AF4" s="4">
        <f t="shared" si="7"/>
        <v>250</v>
      </c>
      <c r="AG4" s="4" t="s">
        <v>89</v>
      </c>
    </row>
    <row r="5" spans="5:33" x14ac:dyDescent="0.45">
      <c r="E5" s="1" t="str">
        <f t="shared" si="0"/>
        <v>{"type":"Polygon","arcs":[[-4]],"properties":{"ID":"303","NAME":"Arts of Japan 1"}},</v>
      </c>
      <c r="F5" s="1" t="s">
        <v>85</v>
      </c>
      <c r="G5" s="1" t="s">
        <v>100</v>
      </c>
      <c r="H5" s="1" t="s">
        <v>102</v>
      </c>
      <c r="I5" s="1" t="s">
        <v>103</v>
      </c>
      <c r="J5" s="1" t="s">
        <v>101</v>
      </c>
      <c r="K5" s="1">
        <v>4</v>
      </c>
      <c r="L5" s="1">
        <v>303</v>
      </c>
      <c r="M5" s="1" t="s">
        <v>12</v>
      </c>
      <c r="N5" s="1">
        <v>470</v>
      </c>
      <c r="O5" s="1">
        <v>726</v>
      </c>
      <c r="P5" s="1">
        <v>1325</v>
      </c>
      <c r="Q5" s="1">
        <v>1458</v>
      </c>
      <c r="R5" s="4"/>
      <c r="S5" s="4"/>
      <c r="T5" s="1" t="str">
        <f t="shared" si="1"/>
        <v>[[1325,726],[0,-256],[133,0],[0,256],[-133,0]],</v>
      </c>
      <c r="U5" s="4" t="s">
        <v>90</v>
      </c>
      <c r="V5" s="4">
        <f t="shared" si="2"/>
        <v>1325</v>
      </c>
      <c r="W5" s="4" t="s">
        <v>92</v>
      </c>
      <c r="X5" s="4">
        <f t="shared" si="3"/>
        <v>726</v>
      </c>
      <c r="Y5" s="4" t="s">
        <v>98</v>
      </c>
      <c r="Z5" s="4">
        <f t="shared" si="4"/>
        <v>256</v>
      </c>
      <c r="AA5" s="4" t="s">
        <v>86</v>
      </c>
      <c r="AB5" s="4">
        <f t="shared" si="5"/>
        <v>133</v>
      </c>
      <c r="AC5" s="4" t="s">
        <v>99</v>
      </c>
      <c r="AD5" s="4">
        <f t="shared" si="6"/>
        <v>256</v>
      </c>
      <c r="AE5" s="4" t="s">
        <v>88</v>
      </c>
      <c r="AF5" s="4">
        <f t="shared" si="7"/>
        <v>133</v>
      </c>
      <c r="AG5" s="4" t="s">
        <v>89</v>
      </c>
    </row>
    <row r="6" spans="5:33" x14ac:dyDescent="0.45">
      <c r="E6" s="1" t="str">
        <f t="shared" si="0"/>
        <v>{"type":"Polygon","arcs":[[-5]],"properties":{"ID":"304","NAME":"Arts of Japan 2"}},</v>
      </c>
      <c r="F6" s="1" t="s">
        <v>85</v>
      </c>
      <c r="G6" s="1" t="s">
        <v>100</v>
      </c>
      <c r="H6" s="1" t="s">
        <v>102</v>
      </c>
      <c r="I6" s="1" t="s">
        <v>103</v>
      </c>
      <c r="J6" s="1" t="s">
        <v>101</v>
      </c>
      <c r="K6" s="1">
        <v>5</v>
      </c>
      <c r="L6" s="1">
        <v>304</v>
      </c>
      <c r="M6" s="1" t="s">
        <v>13</v>
      </c>
      <c r="N6" s="1">
        <v>737</v>
      </c>
      <c r="O6" s="1">
        <v>884</v>
      </c>
      <c r="P6" s="1">
        <v>1325</v>
      </c>
      <c r="Q6" s="1">
        <v>1458</v>
      </c>
      <c r="R6" s="4"/>
      <c r="S6" s="4"/>
      <c r="T6" s="1" t="str">
        <f t="shared" si="1"/>
        <v>[[1325,884],[0,-147],[133,0],[0,147],[-133,0]],</v>
      </c>
      <c r="U6" s="4" t="s">
        <v>90</v>
      </c>
      <c r="V6" s="4">
        <f t="shared" si="2"/>
        <v>1325</v>
      </c>
      <c r="W6" s="4" t="s">
        <v>92</v>
      </c>
      <c r="X6" s="4">
        <f t="shared" si="3"/>
        <v>884</v>
      </c>
      <c r="Y6" s="4" t="s">
        <v>98</v>
      </c>
      <c r="Z6" s="4">
        <f t="shared" si="4"/>
        <v>147</v>
      </c>
      <c r="AA6" s="4" t="s">
        <v>86</v>
      </c>
      <c r="AB6" s="4">
        <f t="shared" si="5"/>
        <v>133</v>
      </c>
      <c r="AC6" s="4" t="s">
        <v>99</v>
      </c>
      <c r="AD6" s="4">
        <f t="shared" si="6"/>
        <v>147</v>
      </c>
      <c r="AE6" s="4" t="s">
        <v>88</v>
      </c>
      <c r="AF6" s="4">
        <f t="shared" si="7"/>
        <v>133</v>
      </c>
      <c r="AG6" s="4" t="s">
        <v>89</v>
      </c>
    </row>
    <row r="7" spans="5:33" x14ac:dyDescent="0.45">
      <c r="E7" s="1" t="str">
        <f t="shared" si="0"/>
        <v>{"type":"Polygon","arcs":[[-6]],"properties":{"ID":"305","NAME":"Japanese Art"}},</v>
      </c>
      <c r="F7" s="1" t="s">
        <v>85</v>
      </c>
      <c r="G7" s="1" t="s">
        <v>100</v>
      </c>
      <c r="H7" s="1" t="s">
        <v>102</v>
      </c>
      <c r="I7" s="1" t="s">
        <v>103</v>
      </c>
      <c r="J7" s="1" t="s">
        <v>101</v>
      </c>
      <c r="K7" s="1">
        <v>6</v>
      </c>
      <c r="L7" s="1">
        <v>305</v>
      </c>
      <c r="M7" s="1" t="s">
        <v>14</v>
      </c>
      <c r="N7" s="1">
        <v>470</v>
      </c>
      <c r="O7" s="1">
        <v>884</v>
      </c>
      <c r="P7" s="1">
        <v>1075</v>
      </c>
      <c r="Q7" s="1">
        <v>1234</v>
      </c>
      <c r="R7" s="4"/>
      <c r="S7" s="4"/>
      <c r="T7" s="1" t="str">
        <f t="shared" si="1"/>
        <v>[[1075,884],[0,-414],[159,0],[0,414],[-159,0]],</v>
      </c>
      <c r="U7" s="4" t="s">
        <v>90</v>
      </c>
      <c r="V7" s="4">
        <f t="shared" si="2"/>
        <v>1075</v>
      </c>
      <c r="W7" s="4" t="s">
        <v>92</v>
      </c>
      <c r="X7" s="4">
        <f t="shared" si="3"/>
        <v>884</v>
      </c>
      <c r="Y7" s="4" t="s">
        <v>98</v>
      </c>
      <c r="Z7" s="4">
        <f t="shared" si="4"/>
        <v>414</v>
      </c>
      <c r="AA7" s="4" t="s">
        <v>86</v>
      </c>
      <c r="AB7" s="4">
        <f t="shared" si="5"/>
        <v>159</v>
      </c>
      <c r="AC7" s="4" t="s">
        <v>99</v>
      </c>
      <c r="AD7" s="4">
        <f t="shared" si="6"/>
        <v>414</v>
      </c>
      <c r="AE7" s="4" t="s">
        <v>88</v>
      </c>
      <c r="AF7" s="4">
        <f t="shared" si="7"/>
        <v>159</v>
      </c>
      <c r="AG7" s="4" t="s">
        <v>89</v>
      </c>
    </row>
    <row r="8" spans="5:33" x14ac:dyDescent="0.45">
      <c r="E8" s="1" t="str">
        <f t="shared" si="0"/>
        <v>{"type":"Polygon","arcs":[[-7]],"properties":{"ID":"306","NAME":"Empty?"}},</v>
      </c>
      <c r="F8" s="1" t="s">
        <v>85</v>
      </c>
      <c r="G8" s="1" t="s">
        <v>100</v>
      </c>
      <c r="H8" s="1" t="s">
        <v>102</v>
      </c>
      <c r="I8" s="1" t="s">
        <v>103</v>
      </c>
      <c r="J8" s="1" t="s">
        <v>101</v>
      </c>
      <c r="K8" s="1">
        <v>7</v>
      </c>
      <c r="L8" s="1">
        <v>306</v>
      </c>
      <c r="M8" s="1" t="s">
        <v>15</v>
      </c>
      <c r="N8" s="1">
        <v>749</v>
      </c>
      <c r="O8" s="1">
        <v>982</v>
      </c>
      <c r="P8" s="1">
        <v>1396</v>
      </c>
      <c r="Q8" s="1">
        <v>1458</v>
      </c>
      <c r="R8" s="4"/>
      <c r="S8" s="4"/>
      <c r="T8" s="1" t="str">
        <f t="shared" si="1"/>
        <v>[[1396,982],[0,-233],[62,0],[0,233],[-62,0]],</v>
      </c>
      <c r="U8" s="4" t="s">
        <v>90</v>
      </c>
      <c r="V8" s="4">
        <f t="shared" si="2"/>
        <v>1396</v>
      </c>
      <c r="W8" s="4" t="s">
        <v>92</v>
      </c>
      <c r="X8" s="4">
        <f t="shared" si="3"/>
        <v>982</v>
      </c>
      <c r="Y8" s="4" t="s">
        <v>98</v>
      </c>
      <c r="Z8" s="4">
        <f t="shared" si="4"/>
        <v>233</v>
      </c>
      <c r="AA8" s="4" t="s">
        <v>86</v>
      </c>
      <c r="AB8" s="4">
        <f t="shared" si="5"/>
        <v>62</v>
      </c>
      <c r="AC8" s="4" t="s">
        <v>99</v>
      </c>
      <c r="AD8" s="4">
        <f t="shared" si="6"/>
        <v>233</v>
      </c>
      <c r="AE8" s="4" t="s">
        <v>88</v>
      </c>
      <c r="AF8" s="4">
        <f t="shared" si="7"/>
        <v>62</v>
      </c>
      <c r="AG8" s="4" t="s">
        <v>89</v>
      </c>
    </row>
    <row r="9" spans="5:33" x14ac:dyDescent="0.45">
      <c r="E9" s="1" t="str">
        <f t="shared" si="0"/>
        <v>{"type":"Polygon","arcs":[[-8]],"properties":{"ID":"307","NAME":"Arts of the Islamic World"}},</v>
      </c>
      <c r="F9" s="1" t="s">
        <v>85</v>
      </c>
      <c r="G9" s="1" t="s">
        <v>100</v>
      </c>
      <c r="H9" s="1" t="s">
        <v>102</v>
      </c>
      <c r="I9" s="1" t="s">
        <v>103</v>
      </c>
      <c r="J9" s="1" t="s">
        <v>101</v>
      </c>
      <c r="K9" s="1">
        <v>8</v>
      </c>
      <c r="L9" s="1">
        <v>307</v>
      </c>
      <c r="M9" s="1" t="s">
        <v>17</v>
      </c>
      <c r="N9" s="1">
        <v>993</v>
      </c>
      <c r="O9" s="1">
        <v>1294</v>
      </c>
      <c r="P9" s="1">
        <v>1217</v>
      </c>
      <c r="Q9" s="1">
        <v>1458</v>
      </c>
      <c r="R9" s="4"/>
      <c r="S9" s="4"/>
      <c r="T9" s="1" t="str">
        <f t="shared" si="1"/>
        <v>[[1217,1294],[0,-301],[241,0],[0,301],[-241,0]],</v>
      </c>
      <c r="U9" s="4" t="s">
        <v>90</v>
      </c>
      <c r="V9" s="4">
        <f t="shared" si="2"/>
        <v>1217</v>
      </c>
      <c r="W9" s="4" t="s">
        <v>92</v>
      </c>
      <c r="X9" s="4">
        <f t="shared" si="3"/>
        <v>1294</v>
      </c>
      <c r="Y9" s="4" t="s">
        <v>98</v>
      </c>
      <c r="Z9" s="4">
        <f t="shared" si="4"/>
        <v>301</v>
      </c>
      <c r="AA9" s="4" t="s">
        <v>86</v>
      </c>
      <c r="AB9" s="4">
        <f t="shared" si="5"/>
        <v>241</v>
      </c>
      <c r="AC9" s="4" t="s">
        <v>99</v>
      </c>
      <c r="AD9" s="4">
        <f t="shared" si="6"/>
        <v>301</v>
      </c>
      <c r="AE9" s="4" t="s">
        <v>88</v>
      </c>
      <c r="AF9" s="4">
        <f t="shared" si="7"/>
        <v>241</v>
      </c>
      <c r="AG9" s="4" t="s">
        <v>89</v>
      </c>
    </row>
    <row r="10" spans="5:33" x14ac:dyDescent="0.45">
      <c r="E10" s="1" t="str">
        <f t="shared" si="0"/>
        <v>{"type":"Polygon","arcs":[[-9]],"properties":{"ID":"308","NAME":"South Asian and Himilayan Art"}},</v>
      </c>
      <c r="F10" s="1" t="s">
        <v>85</v>
      </c>
      <c r="G10" s="1" t="s">
        <v>100</v>
      </c>
      <c r="H10" s="1" t="s">
        <v>102</v>
      </c>
      <c r="I10" s="1" t="s">
        <v>103</v>
      </c>
      <c r="J10" s="1" t="s">
        <v>101</v>
      </c>
      <c r="K10" s="1">
        <v>9</v>
      </c>
      <c r="L10" s="1">
        <v>308</v>
      </c>
      <c r="M10" s="1" t="s">
        <v>19</v>
      </c>
      <c r="N10" s="1">
        <v>993</v>
      </c>
      <c r="O10" s="1">
        <v>1294</v>
      </c>
      <c r="P10" s="1">
        <v>954</v>
      </c>
      <c r="Q10" s="1">
        <v>1206</v>
      </c>
      <c r="R10" s="4"/>
      <c r="S10" s="4"/>
      <c r="T10" s="1" t="str">
        <f t="shared" si="1"/>
        <v>[[954,1294],[0,-301],[252,0],[0,301],[-252,0]],</v>
      </c>
      <c r="U10" s="4" t="s">
        <v>90</v>
      </c>
      <c r="V10" s="4">
        <f t="shared" si="2"/>
        <v>954</v>
      </c>
      <c r="W10" s="4" t="s">
        <v>92</v>
      </c>
      <c r="X10" s="4">
        <f t="shared" si="3"/>
        <v>1294</v>
      </c>
      <c r="Y10" s="4" t="s">
        <v>98</v>
      </c>
      <c r="Z10" s="4">
        <f t="shared" si="4"/>
        <v>301</v>
      </c>
      <c r="AA10" s="4" t="s">
        <v>86</v>
      </c>
      <c r="AB10" s="4">
        <f t="shared" si="5"/>
        <v>252</v>
      </c>
      <c r="AC10" s="4" t="s">
        <v>99</v>
      </c>
      <c r="AD10" s="4">
        <f t="shared" si="6"/>
        <v>301</v>
      </c>
      <c r="AE10" s="4" t="s">
        <v>88</v>
      </c>
      <c r="AF10" s="4">
        <f t="shared" si="7"/>
        <v>252</v>
      </c>
      <c r="AG10" s="4" t="s">
        <v>89</v>
      </c>
    </row>
    <row r="11" spans="5:33" x14ac:dyDescent="0.45">
      <c r="E11" s="1" t="str">
        <f t="shared" si="0"/>
        <v>{"type":"Polygon","arcs":[[-10]],"properties":{"ID":"309","NAME":"Ancient Chinese Jades"}},</v>
      </c>
      <c r="F11" s="1" t="s">
        <v>85</v>
      </c>
      <c r="G11" s="1" t="s">
        <v>100</v>
      </c>
      <c r="H11" s="1" t="s">
        <v>102</v>
      </c>
      <c r="I11" s="1" t="s">
        <v>103</v>
      </c>
      <c r="J11" s="1" t="s">
        <v>101</v>
      </c>
      <c r="K11" s="1">
        <v>10</v>
      </c>
      <c r="L11" s="1">
        <v>309</v>
      </c>
      <c r="M11" s="1" t="s">
        <v>20</v>
      </c>
      <c r="N11" s="1">
        <v>993</v>
      </c>
      <c r="O11" s="1">
        <v>1294</v>
      </c>
      <c r="P11" s="1">
        <v>478</v>
      </c>
      <c r="Q11" s="1">
        <v>620</v>
      </c>
      <c r="R11" s="4"/>
      <c r="S11" s="4"/>
      <c r="T11" s="1" t="str">
        <f t="shared" si="1"/>
        <v>[[478,1294],[0,-301],[142,0],[0,301],[-142,0]],</v>
      </c>
      <c r="U11" s="4" t="s">
        <v>90</v>
      </c>
      <c r="V11" s="4">
        <f t="shared" si="2"/>
        <v>478</v>
      </c>
      <c r="W11" s="4" t="s">
        <v>92</v>
      </c>
      <c r="X11" s="4">
        <f t="shared" si="3"/>
        <v>1294</v>
      </c>
      <c r="Y11" s="4" t="s">
        <v>98</v>
      </c>
      <c r="Z11" s="4">
        <f t="shared" si="4"/>
        <v>301</v>
      </c>
      <c r="AA11" s="4" t="s">
        <v>86</v>
      </c>
      <c r="AB11" s="4">
        <f t="shared" si="5"/>
        <v>142</v>
      </c>
      <c r="AC11" s="4" t="s">
        <v>99</v>
      </c>
      <c r="AD11" s="4">
        <f t="shared" si="6"/>
        <v>301</v>
      </c>
      <c r="AE11" s="4" t="s">
        <v>88</v>
      </c>
      <c r="AF11" s="4">
        <f t="shared" si="7"/>
        <v>142</v>
      </c>
      <c r="AG11" s="4" t="s">
        <v>89</v>
      </c>
    </row>
    <row r="12" spans="5:33" x14ac:dyDescent="0.45">
      <c r="E12" s="1" t="str">
        <f t="shared" si="0"/>
        <v>{"type":"Polygon","arcs":[[-11]],"properties":{"ID":"310","NAME":"Ancient Chinese Bronzes"}},</v>
      </c>
      <c r="F12" s="1" t="s">
        <v>85</v>
      </c>
      <c r="G12" s="1" t="s">
        <v>100</v>
      </c>
      <c r="H12" s="1" t="s">
        <v>102</v>
      </c>
      <c r="I12" s="1" t="s">
        <v>103</v>
      </c>
      <c r="J12" s="1" t="s">
        <v>101</v>
      </c>
      <c r="K12" s="1">
        <v>11</v>
      </c>
      <c r="L12" s="1">
        <v>310</v>
      </c>
      <c r="M12" s="1" t="s">
        <v>22</v>
      </c>
      <c r="N12" s="1">
        <v>993</v>
      </c>
      <c r="O12" s="1">
        <v>1294</v>
      </c>
      <c r="P12" s="1">
        <v>327</v>
      </c>
      <c r="Q12" s="1">
        <v>467</v>
      </c>
      <c r="R12" s="4"/>
      <c r="S12" s="4"/>
      <c r="T12" s="1" t="str">
        <f t="shared" si="1"/>
        <v>[[327,1294],[0,-301],[140,0],[0,301],[-140,0]],</v>
      </c>
      <c r="U12" s="4" t="s">
        <v>90</v>
      </c>
      <c r="V12" s="4">
        <f t="shared" si="2"/>
        <v>327</v>
      </c>
      <c r="W12" s="4" t="s">
        <v>92</v>
      </c>
      <c r="X12" s="4">
        <f t="shared" si="3"/>
        <v>1294</v>
      </c>
      <c r="Y12" s="4" t="s">
        <v>98</v>
      </c>
      <c r="Z12" s="4">
        <f t="shared" si="4"/>
        <v>301</v>
      </c>
      <c r="AA12" s="4" t="s">
        <v>86</v>
      </c>
      <c r="AB12" s="4">
        <f t="shared" si="5"/>
        <v>140</v>
      </c>
      <c r="AC12" s="4" t="s">
        <v>99</v>
      </c>
      <c r="AD12" s="4">
        <f t="shared" si="6"/>
        <v>301</v>
      </c>
      <c r="AE12" s="4" t="s">
        <v>88</v>
      </c>
      <c r="AF12" s="4">
        <f t="shared" si="7"/>
        <v>140</v>
      </c>
      <c r="AG12" s="4" t="s">
        <v>89</v>
      </c>
    </row>
    <row r="13" spans="5:33" x14ac:dyDescent="0.45">
      <c r="E13" s="1" t="str">
        <f t="shared" si="0"/>
        <v>{"type":"Polygon","arcs":[[-12]],"properties":{"ID":"311","NAME":"Ancient Chinese Buddhist Sculpture"}},</v>
      </c>
      <c r="F13" s="1" t="s">
        <v>85</v>
      </c>
      <c r="G13" s="1" t="s">
        <v>100</v>
      </c>
      <c r="H13" s="1" t="s">
        <v>102</v>
      </c>
      <c r="I13" s="1" t="s">
        <v>103</v>
      </c>
      <c r="J13" s="1" t="s">
        <v>101</v>
      </c>
      <c r="K13" s="1">
        <v>12</v>
      </c>
      <c r="L13" s="1">
        <v>311</v>
      </c>
      <c r="M13" s="1" t="s">
        <v>23</v>
      </c>
      <c r="N13" s="1">
        <v>993</v>
      </c>
      <c r="O13" s="1">
        <v>1294</v>
      </c>
      <c r="P13" s="1">
        <v>118</v>
      </c>
      <c r="Q13" s="1">
        <v>317</v>
      </c>
      <c r="R13" s="4"/>
      <c r="S13" s="4"/>
      <c r="T13" s="1" t="str">
        <f t="shared" si="1"/>
        <v>[[118,1294],[0,-301],[199,0],[0,301],[-199,0]],</v>
      </c>
      <c r="U13" s="4" t="s">
        <v>90</v>
      </c>
      <c r="V13" s="4">
        <f t="shared" si="2"/>
        <v>118</v>
      </c>
      <c r="W13" s="4" t="s">
        <v>92</v>
      </c>
      <c r="X13" s="4">
        <f t="shared" si="3"/>
        <v>1294</v>
      </c>
      <c r="Y13" s="4" t="s">
        <v>98</v>
      </c>
      <c r="Z13" s="4">
        <f t="shared" si="4"/>
        <v>301</v>
      </c>
      <c r="AA13" s="4" t="s">
        <v>86</v>
      </c>
      <c r="AB13" s="4">
        <f t="shared" si="5"/>
        <v>199</v>
      </c>
      <c r="AC13" s="4" t="s">
        <v>99</v>
      </c>
      <c r="AD13" s="4">
        <f t="shared" si="6"/>
        <v>301</v>
      </c>
      <c r="AE13" s="4" t="s">
        <v>88</v>
      </c>
      <c r="AF13" s="4">
        <f t="shared" si="7"/>
        <v>199</v>
      </c>
      <c r="AG13" s="4" t="s">
        <v>89</v>
      </c>
    </row>
    <row r="14" spans="5:33" x14ac:dyDescent="0.45">
      <c r="E14" s="1" t="str">
        <f t="shared" si="0"/>
        <v>{"type":"Polygon","arcs":[[-13]],"properties":{"ID":"312","NAME":"Silk Road Luxuries"}},</v>
      </c>
      <c r="F14" s="1" t="s">
        <v>85</v>
      </c>
      <c r="G14" s="1" t="s">
        <v>100</v>
      </c>
      <c r="H14" s="1" t="s">
        <v>102</v>
      </c>
      <c r="I14" s="1" t="s">
        <v>103</v>
      </c>
      <c r="J14" s="1" t="s">
        <v>101</v>
      </c>
      <c r="K14" s="1">
        <v>13</v>
      </c>
      <c r="L14" s="1">
        <v>312</v>
      </c>
      <c r="M14" s="1" t="s">
        <v>25</v>
      </c>
      <c r="N14" s="1">
        <v>749</v>
      </c>
      <c r="O14" s="1">
        <v>982</v>
      </c>
      <c r="P14" s="1">
        <v>118</v>
      </c>
      <c r="Q14" s="1">
        <v>251</v>
      </c>
      <c r="R14" s="4"/>
      <c r="S14" s="4"/>
      <c r="T14" s="1" t="str">
        <f t="shared" si="1"/>
        <v>[[118,982],[0,-233],[133,0],[0,233],[-133,0]],</v>
      </c>
      <c r="U14" s="4" t="s">
        <v>90</v>
      </c>
      <c r="V14" s="4">
        <f t="shared" si="2"/>
        <v>118</v>
      </c>
      <c r="W14" s="4" t="s">
        <v>92</v>
      </c>
      <c r="X14" s="4">
        <f t="shared" si="3"/>
        <v>982</v>
      </c>
      <c r="Y14" s="4" t="s">
        <v>98</v>
      </c>
      <c r="Z14" s="4">
        <f t="shared" si="4"/>
        <v>233</v>
      </c>
      <c r="AA14" s="4" t="s">
        <v>86</v>
      </c>
      <c r="AB14" s="4">
        <f t="shared" si="5"/>
        <v>133</v>
      </c>
      <c r="AC14" s="4" t="s">
        <v>99</v>
      </c>
      <c r="AD14" s="4">
        <f t="shared" si="6"/>
        <v>233</v>
      </c>
      <c r="AE14" s="4" t="s">
        <v>88</v>
      </c>
      <c r="AF14" s="4">
        <f t="shared" si="7"/>
        <v>133</v>
      </c>
      <c r="AG14" s="4" t="s">
        <v>89</v>
      </c>
    </row>
    <row r="15" spans="5:33" x14ac:dyDescent="0.45">
      <c r="E15" s="1" t="str">
        <f t="shared" si="0"/>
        <v>{"type":"Polygon","arcs":[[-14]],"properties":{"ID":"313","NAME":"Chinese Art"}},</v>
      </c>
      <c r="F15" s="1" t="s">
        <v>85</v>
      </c>
      <c r="G15" s="1" t="s">
        <v>100</v>
      </c>
      <c r="H15" s="1" t="s">
        <v>102</v>
      </c>
      <c r="I15" s="1" t="s">
        <v>103</v>
      </c>
      <c r="J15" s="1" t="s">
        <v>101</v>
      </c>
      <c r="K15" s="1">
        <v>14</v>
      </c>
      <c r="L15" s="1">
        <v>313</v>
      </c>
      <c r="M15" s="1" t="s">
        <v>27</v>
      </c>
      <c r="N15" s="1">
        <v>738</v>
      </c>
      <c r="O15" s="1">
        <v>884</v>
      </c>
      <c r="P15" s="1">
        <v>118</v>
      </c>
      <c r="Q15" s="1">
        <v>251</v>
      </c>
      <c r="R15" s="4"/>
      <c r="S15" s="4"/>
      <c r="T15" s="1" t="str">
        <f t="shared" si="1"/>
        <v>[[118,884],[0,-146],[133,0],[0,146],[-133,0]],</v>
      </c>
      <c r="U15" s="4" t="s">
        <v>90</v>
      </c>
      <c r="V15" s="4">
        <f t="shared" si="2"/>
        <v>118</v>
      </c>
      <c r="W15" s="4" t="s">
        <v>92</v>
      </c>
      <c r="X15" s="4">
        <f t="shared" si="3"/>
        <v>884</v>
      </c>
      <c r="Y15" s="4" t="s">
        <v>98</v>
      </c>
      <c r="Z15" s="4">
        <f t="shared" si="4"/>
        <v>146</v>
      </c>
      <c r="AA15" s="4" t="s">
        <v>86</v>
      </c>
      <c r="AB15" s="4">
        <f t="shared" si="5"/>
        <v>133</v>
      </c>
      <c r="AC15" s="4" t="s">
        <v>99</v>
      </c>
      <c r="AD15" s="4">
        <f t="shared" si="6"/>
        <v>146</v>
      </c>
      <c r="AE15" s="4" t="s">
        <v>88</v>
      </c>
      <c r="AF15" s="4">
        <f t="shared" si="7"/>
        <v>133</v>
      </c>
      <c r="AG15" s="4" t="s">
        <v>89</v>
      </c>
    </row>
    <row r="16" spans="5:33" x14ac:dyDescent="0.45">
      <c r="E16" s="1" t="str">
        <f t="shared" si="0"/>
        <v>{"type":"Polygon","arcs":[[-15]],"properties":{"ID":"314","NAME":"Chinese Paintings"}},</v>
      </c>
      <c r="F16" s="1" t="s">
        <v>85</v>
      </c>
      <c r="G16" s="1" t="s">
        <v>100</v>
      </c>
      <c r="H16" s="1" t="s">
        <v>102</v>
      </c>
      <c r="I16" s="1" t="s">
        <v>103</v>
      </c>
      <c r="J16" s="1" t="s">
        <v>101</v>
      </c>
      <c r="K16" s="1">
        <v>15</v>
      </c>
      <c r="L16" s="6">
        <v>314</v>
      </c>
      <c r="M16" s="1" t="s">
        <v>28</v>
      </c>
      <c r="N16" s="1">
        <v>470</v>
      </c>
      <c r="O16" s="1">
        <v>884</v>
      </c>
      <c r="P16" s="1">
        <v>340</v>
      </c>
      <c r="Q16" s="1">
        <v>500</v>
      </c>
      <c r="R16" s="4"/>
      <c r="S16" s="4"/>
      <c r="T16" s="1" t="str">
        <f t="shared" si="1"/>
        <v>[[340,884],[0,-414],[160,0],[0,414],[-160,0]],</v>
      </c>
      <c r="U16" s="4" t="s">
        <v>90</v>
      </c>
      <c r="V16" s="4">
        <f t="shared" si="2"/>
        <v>340</v>
      </c>
      <c r="W16" s="4" t="s">
        <v>92</v>
      </c>
      <c r="X16" s="4">
        <f t="shared" si="3"/>
        <v>884</v>
      </c>
      <c r="Y16" s="4" t="s">
        <v>98</v>
      </c>
      <c r="Z16" s="4">
        <f t="shared" si="4"/>
        <v>414</v>
      </c>
      <c r="AA16" s="4" t="s">
        <v>86</v>
      </c>
      <c r="AB16" s="4">
        <f t="shared" si="5"/>
        <v>160</v>
      </c>
      <c r="AC16" s="4" t="s">
        <v>99</v>
      </c>
      <c r="AD16" s="4">
        <f t="shared" si="6"/>
        <v>414</v>
      </c>
      <c r="AE16" s="4" t="s">
        <v>88</v>
      </c>
      <c r="AF16" s="4">
        <f t="shared" si="7"/>
        <v>160</v>
      </c>
      <c r="AG16" s="4" t="s">
        <v>89</v>
      </c>
    </row>
    <row r="17" spans="5:33" x14ac:dyDescent="0.45">
      <c r="E17" s="1" t="str">
        <f t="shared" si="0"/>
        <v>{"type":"Polygon","arcs":[[-16]],"properties":{"ID":"315","NAME":"Korean Art"}},</v>
      </c>
      <c r="F17" s="1" t="s">
        <v>85</v>
      </c>
      <c r="G17" s="1" t="s">
        <v>100</v>
      </c>
      <c r="H17" s="1" t="s">
        <v>102</v>
      </c>
      <c r="I17" s="1" t="s">
        <v>103</v>
      </c>
      <c r="J17" s="1" t="s">
        <v>101</v>
      </c>
      <c r="K17" s="1">
        <v>16</v>
      </c>
      <c r="L17" s="6">
        <v>315</v>
      </c>
      <c r="M17" s="1" t="s">
        <v>29</v>
      </c>
      <c r="N17" s="1">
        <v>470</v>
      </c>
      <c r="O17" s="1">
        <v>727</v>
      </c>
      <c r="P17" s="1">
        <v>118</v>
      </c>
      <c r="Q17" s="1">
        <v>251</v>
      </c>
      <c r="R17" s="4"/>
      <c r="S17" s="4"/>
      <c r="T17" s="1" t="str">
        <f t="shared" si="1"/>
        <v>[[118,727],[0,-257],[133,0],[0,257],[-133,0]],</v>
      </c>
      <c r="U17" s="4" t="s">
        <v>90</v>
      </c>
      <c r="V17" s="4">
        <f t="shared" si="2"/>
        <v>118</v>
      </c>
      <c r="W17" s="4" t="s">
        <v>92</v>
      </c>
      <c r="X17" s="4">
        <f t="shared" si="3"/>
        <v>727</v>
      </c>
      <c r="Y17" s="4" t="s">
        <v>98</v>
      </c>
      <c r="Z17" s="4">
        <f t="shared" si="4"/>
        <v>257</v>
      </c>
      <c r="AA17" s="4" t="s">
        <v>86</v>
      </c>
      <c r="AB17" s="4">
        <f t="shared" si="5"/>
        <v>133</v>
      </c>
      <c r="AC17" s="4" t="s">
        <v>99</v>
      </c>
      <c r="AD17" s="4">
        <f t="shared" si="6"/>
        <v>257</v>
      </c>
      <c r="AE17" s="4" t="s">
        <v>88</v>
      </c>
      <c r="AF17" s="4">
        <f t="shared" si="7"/>
        <v>133</v>
      </c>
      <c r="AG17" s="4" t="s">
        <v>89</v>
      </c>
    </row>
    <row r="18" spans="5:33" x14ac:dyDescent="0.45">
      <c r="E18" s="1" t="str">
        <f t="shared" si="0"/>
        <v>{"type":"Polygon","arcs":[[-17]],"properties":{"ID":"316","NAME":"The Peacock Room"}},</v>
      </c>
      <c r="F18" s="1" t="s">
        <v>85</v>
      </c>
      <c r="G18" s="1" t="s">
        <v>100</v>
      </c>
      <c r="H18" s="1" t="s">
        <v>102</v>
      </c>
      <c r="I18" s="1" t="s">
        <v>103</v>
      </c>
      <c r="J18" s="1" t="s">
        <v>101</v>
      </c>
      <c r="K18" s="1">
        <v>17</v>
      </c>
      <c r="L18" s="1">
        <v>316</v>
      </c>
      <c r="M18" s="1" t="s">
        <v>30</v>
      </c>
      <c r="N18" s="1">
        <v>257</v>
      </c>
      <c r="O18" s="1">
        <v>459</v>
      </c>
      <c r="P18" s="1">
        <v>118</v>
      </c>
      <c r="Q18" s="1">
        <v>225</v>
      </c>
      <c r="R18" s="4"/>
      <c r="S18" s="4"/>
      <c r="T18" s="1" t="str">
        <f t="shared" si="1"/>
        <v>[[118,459],[0,-202],[107,0],[0,202],[-107,0]],</v>
      </c>
      <c r="U18" s="4" t="s">
        <v>90</v>
      </c>
      <c r="V18" s="4">
        <f t="shared" si="2"/>
        <v>118</v>
      </c>
      <c r="W18" s="4" t="s">
        <v>92</v>
      </c>
      <c r="X18" s="4">
        <f t="shared" si="3"/>
        <v>459</v>
      </c>
      <c r="Y18" s="4" t="s">
        <v>98</v>
      </c>
      <c r="Z18" s="4">
        <f t="shared" si="4"/>
        <v>202</v>
      </c>
      <c r="AA18" s="4" t="s">
        <v>86</v>
      </c>
      <c r="AB18" s="4">
        <f t="shared" si="5"/>
        <v>107</v>
      </c>
      <c r="AC18" s="4" t="s">
        <v>99</v>
      </c>
      <c r="AD18" s="4">
        <f t="shared" si="6"/>
        <v>202</v>
      </c>
      <c r="AE18" s="4" t="s">
        <v>88</v>
      </c>
      <c r="AF18" s="4">
        <f t="shared" si="7"/>
        <v>107</v>
      </c>
      <c r="AG18" s="4" t="s">
        <v>89</v>
      </c>
    </row>
    <row r="19" spans="5:33" x14ac:dyDescent="0.45">
      <c r="E19" s="1" t="str">
        <f t="shared" si="0"/>
        <v>{"type":"Polygon","arcs":[[-18]],"properties":{"ID":"317","NAME":"Freer &amp; Whistler: Points of Contact"}},</v>
      </c>
      <c r="F19" s="1" t="s">
        <v>85</v>
      </c>
      <c r="G19" s="1" t="s">
        <v>100</v>
      </c>
      <c r="H19" s="1" t="s">
        <v>102</v>
      </c>
      <c r="I19" s="1" t="s">
        <v>103</v>
      </c>
      <c r="J19" s="1" t="s">
        <v>101</v>
      </c>
      <c r="K19" s="1">
        <v>18</v>
      </c>
      <c r="L19" s="1">
        <v>317</v>
      </c>
      <c r="M19" s="1" t="s">
        <v>32</v>
      </c>
      <c r="N19" s="1">
        <v>208</v>
      </c>
      <c r="O19" s="1">
        <v>358</v>
      </c>
      <c r="P19" s="1">
        <v>253</v>
      </c>
      <c r="Q19" s="1">
        <v>695</v>
      </c>
      <c r="R19" s="4"/>
      <c r="S19" s="4"/>
      <c r="T19" s="1" t="str">
        <f t="shared" si="1"/>
        <v>[[253,358],[0,-150],[442,0],[0,150],[-442,0]],</v>
      </c>
      <c r="U19" s="4" t="s">
        <v>90</v>
      </c>
      <c r="V19" s="4">
        <f t="shared" si="2"/>
        <v>253</v>
      </c>
      <c r="W19" s="4" t="s">
        <v>92</v>
      </c>
      <c r="X19" s="4">
        <f t="shared" si="3"/>
        <v>358</v>
      </c>
      <c r="Y19" s="4" t="s">
        <v>98</v>
      </c>
      <c r="Z19" s="4">
        <f t="shared" si="4"/>
        <v>150</v>
      </c>
      <c r="AA19" s="4" t="s">
        <v>86</v>
      </c>
      <c r="AB19" s="4">
        <f t="shared" si="5"/>
        <v>442</v>
      </c>
      <c r="AC19" s="4" t="s">
        <v>99</v>
      </c>
      <c r="AD19" s="4">
        <f t="shared" si="6"/>
        <v>150</v>
      </c>
      <c r="AE19" s="4" t="s">
        <v>88</v>
      </c>
      <c r="AF19" s="4">
        <f t="shared" si="7"/>
        <v>442</v>
      </c>
      <c r="AG19" s="4" t="s">
        <v>89</v>
      </c>
    </row>
    <row r="20" spans="5:33" x14ac:dyDescent="0.45">
      <c r="E20" s="1" t="str">
        <f t="shared" si="0"/>
        <v>{"type":"Polygon","arcs":[[-19]],"properties":{"ID":"318","NAME":"Lobby"}},</v>
      </c>
      <c r="F20" s="1" t="s">
        <v>85</v>
      </c>
      <c r="G20" s="1" t="s">
        <v>100</v>
      </c>
      <c r="H20" s="1" t="s">
        <v>102</v>
      </c>
      <c r="I20" s="1" t="s">
        <v>103</v>
      </c>
      <c r="J20" s="1" t="s">
        <v>101</v>
      </c>
      <c r="K20">
        <v>19</v>
      </c>
      <c r="L20" s="1">
        <v>318</v>
      </c>
      <c r="M20" s="1" t="s">
        <v>33</v>
      </c>
      <c r="N20" s="1">
        <v>993</v>
      </c>
      <c r="O20" s="1">
        <v>1200</v>
      </c>
      <c r="P20" s="1">
        <v>688</v>
      </c>
      <c r="Q20" s="1">
        <v>889</v>
      </c>
      <c r="R20" s="4"/>
      <c r="S20" s="4"/>
      <c r="T20" s="1" t="str">
        <f t="shared" si="1"/>
        <v>[[688,1200],[0,-207],[201,0],[0,207],[-201,0]],</v>
      </c>
      <c r="U20" s="4" t="s">
        <v>90</v>
      </c>
      <c r="V20" s="4">
        <f t="shared" si="2"/>
        <v>688</v>
      </c>
      <c r="W20" s="4" t="s">
        <v>92</v>
      </c>
      <c r="X20" s="4">
        <f t="shared" si="3"/>
        <v>1200</v>
      </c>
      <c r="Y20" s="4" t="s">
        <v>98</v>
      </c>
      <c r="Z20" s="4">
        <f t="shared" si="4"/>
        <v>207</v>
      </c>
      <c r="AA20" s="4" t="s">
        <v>86</v>
      </c>
      <c r="AB20" s="4">
        <f t="shared" si="5"/>
        <v>201</v>
      </c>
      <c r="AC20" s="4" t="s">
        <v>99</v>
      </c>
      <c r="AD20" s="4">
        <f t="shared" si="6"/>
        <v>207</v>
      </c>
      <c r="AE20" s="4" t="s">
        <v>88</v>
      </c>
      <c r="AF20" s="4">
        <f t="shared" si="7"/>
        <v>201</v>
      </c>
      <c r="AG20" s="4" t="s">
        <v>89</v>
      </c>
    </row>
    <row r="21" spans="5:33" x14ac:dyDescent="0.45">
      <c r="M21" s="1" t="s">
        <v>10</v>
      </c>
    </row>
    <row r="22" spans="5:33" x14ac:dyDescent="0.45">
      <c r="M22" s="1" t="s">
        <v>34</v>
      </c>
    </row>
    <row r="23" spans="5:33" x14ac:dyDescent="0.45">
      <c r="M23" s="1" t="s">
        <v>35</v>
      </c>
      <c r="N23">
        <v>0</v>
      </c>
      <c r="O23">
        <v>200</v>
      </c>
      <c r="P23">
        <v>100</v>
      </c>
      <c r="Q23">
        <f>P23+100</f>
        <v>200</v>
      </c>
      <c r="R23" s="4"/>
      <c r="S23" s="4"/>
      <c r="T23" s="1" t="str">
        <f t="shared" ref="T23:T24" si="8">U23&amp;V23&amp;W23&amp;X23&amp;Y23&amp;Z23&amp;AA23&amp;AB23&amp;AC23&amp;AD23&amp;AE23&amp;AF23&amp;AG23</f>
        <v>[[100,200],[0,200],[100,0],[0,-200],[-100,0]],</v>
      </c>
      <c r="U23" s="4" t="s">
        <v>90</v>
      </c>
      <c r="V23" s="4">
        <f t="shared" ref="V23:V24" si="9">P23</f>
        <v>100</v>
      </c>
      <c r="W23" s="4" t="s">
        <v>92</v>
      </c>
      <c r="X23" s="4">
        <f t="shared" ref="X23:X24" si="10">O23</f>
        <v>200</v>
      </c>
      <c r="Y23" s="4" t="s">
        <v>94</v>
      </c>
      <c r="Z23" s="4">
        <f t="shared" ref="Z23:Z24" si="11">O23-N23</f>
        <v>200</v>
      </c>
      <c r="AA23" s="4" t="s">
        <v>86</v>
      </c>
      <c r="AB23" s="4">
        <f t="shared" ref="AB23:AB24" si="12">Q23-P23</f>
        <v>100</v>
      </c>
      <c r="AC23" s="4" t="s">
        <v>87</v>
      </c>
      <c r="AD23" s="4">
        <f t="shared" ref="AD23:AD24" si="13">O23-N23</f>
        <v>200</v>
      </c>
      <c r="AE23" s="4" t="s">
        <v>88</v>
      </c>
      <c r="AF23" s="4">
        <f t="shared" ref="AF23:AF24" si="14">Q23-P23</f>
        <v>100</v>
      </c>
      <c r="AG23" s="4" t="s">
        <v>89</v>
      </c>
    </row>
    <row r="24" spans="5:33" x14ac:dyDescent="0.45">
      <c r="N24" s="1">
        <v>0</v>
      </c>
      <c r="O24" s="1">
        <v>200</v>
      </c>
      <c r="P24" s="1">
        <v>225</v>
      </c>
      <c r="Q24" s="1">
        <f>P24+100</f>
        <v>325</v>
      </c>
      <c r="R24" s="4"/>
      <c r="S24" s="4"/>
      <c r="T24" s="1" t="str">
        <f t="shared" si="8"/>
        <v>[[225,200],[0,200],[100,0],[0,-200],[-100,0]],</v>
      </c>
      <c r="U24" s="4" t="s">
        <v>90</v>
      </c>
      <c r="V24" s="4">
        <f t="shared" si="9"/>
        <v>225</v>
      </c>
      <c r="W24" s="4" t="s">
        <v>92</v>
      </c>
      <c r="X24" s="4">
        <f t="shared" si="10"/>
        <v>200</v>
      </c>
      <c r="Y24" s="4" t="s">
        <v>94</v>
      </c>
      <c r="Z24" s="4">
        <f t="shared" si="11"/>
        <v>200</v>
      </c>
      <c r="AA24" s="4" t="s">
        <v>86</v>
      </c>
      <c r="AB24" s="4">
        <f t="shared" si="12"/>
        <v>100</v>
      </c>
      <c r="AC24" s="4" t="s">
        <v>87</v>
      </c>
      <c r="AD24" s="4">
        <f t="shared" si="13"/>
        <v>200</v>
      </c>
      <c r="AE24" s="4" t="s">
        <v>88</v>
      </c>
      <c r="AF24" s="4">
        <f t="shared" si="14"/>
        <v>100</v>
      </c>
      <c r="AG24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tooltips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Selby</dc:creator>
  <cp:lastModifiedBy>Park Selby</cp:lastModifiedBy>
  <dcterms:created xsi:type="dcterms:W3CDTF">2016-08-28T04:54:52Z</dcterms:created>
  <dcterms:modified xsi:type="dcterms:W3CDTF">2017-05-02T11:57:13Z</dcterms:modified>
</cp:coreProperties>
</file>