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NSHARE\ROB\MAS\Water Quality\WQ Monitoring 77515\20 WQ Monitoring Area Files\Similkameen\Data\Water Quality\Mining\"/>
    </mc:Choice>
  </mc:AlternateContent>
  <xr:revisionPtr revIDLastSave="0" documentId="13_ncr:1_{F7EF9772-0AF2-4720-8F02-931EEE3D311D}" xr6:coauthVersionLast="36" xr6:coauthVersionMax="36" xr10:uidLastSave="{00000000-0000-0000-0000-000000000000}"/>
  <bookViews>
    <workbookView xWindow="-105" yWindow="-105" windowWidth="19395" windowHeight="10545" tabRatio="899" firstSheet="15" activeTab="31" xr2:uid="{00000000-000D-0000-FFFF-FFFF00000000}"/>
  </bookViews>
  <sheets>
    <sheet name="BAE" sheetId="46" r:id="rId1"/>
    <sheet name="Barge" sheetId="45" r:id="rId2"/>
    <sheet name="C1" sheetId="44" r:id="rId3"/>
    <sheet name="C2" sheetId="43" r:id="rId4"/>
    <sheet name="C3" sheetId="42" r:id="rId5"/>
    <sheet name="C4" sheetId="41" r:id="rId6"/>
    <sheet name="Cent" sheetId="40" r:id="rId7"/>
    <sheet name="CPF" sheetId="39" r:id="rId8"/>
    <sheet name="D" sheetId="38" r:id="rId9"/>
    <sheet name="E" sheetId="37" r:id="rId10"/>
    <sheet name="HC DS" sheetId="36" r:id="rId11"/>
    <sheet name="HC US" sheetId="35" r:id="rId12"/>
    <sheet name="LT1" sheetId="34" r:id="rId13"/>
    <sheet name="NPM" sheetId="19" r:id="rId14"/>
    <sheet name="P16" sheetId="33" r:id="rId15"/>
    <sheet name="P17" sheetId="32" r:id="rId16"/>
    <sheet name="P32" sheetId="31" r:id="rId17"/>
    <sheet name="P33" sheetId="28" r:id="rId18"/>
    <sheet name="P34" sheetId="30" r:id="rId19"/>
    <sheet name="P35" sheetId="27" r:id="rId20"/>
    <sheet name="P36" sheetId="26" r:id="rId21"/>
    <sheet name="P37" sheetId="25" r:id="rId22"/>
    <sheet name="P38" sheetId="24" r:id="rId23"/>
    <sheet name="P40" sheetId="23" r:id="rId24"/>
    <sheet name="P41" sheetId="22" r:id="rId25"/>
    <sheet name="P43" sheetId="21" r:id="rId26"/>
    <sheet name="P44" sheetId="18" r:id="rId27"/>
    <sheet name="RT" sheetId="16" r:id="rId28"/>
    <sheet name="RTE" sheetId="15" r:id="rId29"/>
    <sheet name="RTW" sheetId="14" r:id="rId30"/>
    <sheet name="Sunset" sheetId="13" r:id="rId31"/>
    <sheet name="UpperSS" sheetId="12" r:id="rId32"/>
    <sheet name="W1" sheetId="11" r:id="rId33"/>
    <sheet name="W3" sheetId="9" r:id="rId34"/>
    <sheet name="W4" sheetId="8" r:id="rId35"/>
    <sheet name="W5" sheetId="6" r:id="rId36"/>
    <sheet name="W6" sheetId="7" r:id="rId37"/>
    <sheet name="W7" sheetId="5" r:id="rId38"/>
    <sheet name="W8" sheetId="4" r:id="rId39"/>
    <sheet name="W11" sheetId="10" r:id="rId40"/>
    <sheet name="W1000" sheetId="63" r:id="rId41"/>
    <sheet name="W1100" sheetId="64" r:id="rId42"/>
    <sheet name="Flow" sheetId="48" r:id="rId43"/>
  </sheets>
  <definedNames>
    <definedName name="_xlnm._FilterDatabase" localSheetId="0" hidden="1">BAE!$B$40:$B$53</definedName>
    <definedName name="_xlnm._FilterDatabase" localSheetId="1" hidden="1">Barge!$B$2:$B$5</definedName>
    <definedName name="_xlnm._FilterDatabase" localSheetId="2" hidden="1">'C1'!#REF!</definedName>
    <definedName name="_xlnm._FilterDatabase" localSheetId="3" hidden="1">'C2'!#REF!</definedName>
    <definedName name="_xlnm._FilterDatabase" localSheetId="4" hidden="1">'C3'!#REF!</definedName>
    <definedName name="_xlnm._FilterDatabase" localSheetId="5" hidden="1">'C4'!#REF!</definedName>
    <definedName name="_xlnm._FilterDatabase" localSheetId="6" hidden="1">Cent!#REF!</definedName>
    <definedName name="_xlnm._FilterDatabase" localSheetId="7" hidden="1">CPF!#REF!</definedName>
    <definedName name="_xlnm._FilterDatabase" localSheetId="8" hidden="1">D!#REF!</definedName>
    <definedName name="_xlnm._FilterDatabase" localSheetId="9" hidden="1">E!#REF!</definedName>
    <definedName name="_xlnm._FilterDatabase" localSheetId="42" hidden="1">Flow!#REF!</definedName>
    <definedName name="_xlnm._FilterDatabase" localSheetId="10" hidden="1">'HC DS'!#REF!</definedName>
    <definedName name="_xlnm._FilterDatabase" localSheetId="11" hidden="1">'HC US'!#REF!</definedName>
    <definedName name="_xlnm._FilterDatabase" localSheetId="12" hidden="1">'LT1'!#REF!</definedName>
    <definedName name="_xlnm._FilterDatabase" localSheetId="13" hidden="1">NPM!#REF!</definedName>
    <definedName name="_xlnm._FilterDatabase" localSheetId="14" hidden="1">'P16'!#REF!</definedName>
    <definedName name="_xlnm._FilterDatabase" localSheetId="15" hidden="1">'P17'!#REF!</definedName>
    <definedName name="_xlnm._FilterDatabase" localSheetId="16" hidden="1">'P32'!#REF!</definedName>
    <definedName name="_xlnm._FilterDatabase" localSheetId="17" hidden="1">'P33'!#REF!</definedName>
    <definedName name="_xlnm._FilterDatabase" localSheetId="18" hidden="1">'P34'!#REF!</definedName>
    <definedName name="_xlnm._FilterDatabase" localSheetId="19" hidden="1">'P35'!#REF!</definedName>
    <definedName name="_xlnm._FilterDatabase" localSheetId="20" hidden="1">'P36'!#REF!</definedName>
    <definedName name="_xlnm._FilterDatabase" localSheetId="21" hidden="1">'P37'!#REF!</definedName>
    <definedName name="_xlnm._FilterDatabase" localSheetId="22" hidden="1">'P38'!#REF!</definedName>
    <definedName name="_xlnm._FilterDatabase" localSheetId="23" hidden="1">'P40'!#REF!</definedName>
    <definedName name="_xlnm._FilterDatabase" localSheetId="24" hidden="1">'P41'!#REF!</definedName>
    <definedName name="_xlnm._FilterDatabase" localSheetId="25" hidden="1">'P43'!#REF!</definedName>
    <definedName name="_xlnm._FilterDatabase" localSheetId="26" hidden="1">'P44'!#REF!</definedName>
    <definedName name="_xlnm._FilterDatabase" localSheetId="27" hidden="1">RT!#REF!</definedName>
    <definedName name="_xlnm._FilterDatabase" localSheetId="28" hidden="1">RTE!#REF!</definedName>
    <definedName name="_xlnm._FilterDatabase" localSheetId="29" hidden="1">RTW!#REF!</definedName>
    <definedName name="_xlnm._FilterDatabase" localSheetId="30" hidden="1">Sunset!#REF!</definedName>
    <definedName name="_xlnm._FilterDatabase" localSheetId="31" hidden="1">UpperSS!#REF!</definedName>
    <definedName name="_xlnm._FilterDatabase" localSheetId="32" hidden="1">'W1'!#REF!</definedName>
    <definedName name="_xlnm._FilterDatabase" localSheetId="40" hidden="1">'W1000'!#REF!</definedName>
    <definedName name="_xlnm._FilterDatabase" localSheetId="39" hidden="1">'W11'!#REF!</definedName>
    <definedName name="_xlnm._FilterDatabase" localSheetId="41" hidden="1">'W1100'!#REF!</definedName>
    <definedName name="_xlnm._FilterDatabase" localSheetId="33" hidden="1">'W3'!#REF!</definedName>
    <definedName name="_xlnm._FilterDatabase" localSheetId="34" hidden="1">'W4'!#REF!</definedName>
    <definedName name="_xlnm._FilterDatabase" localSheetId="35" hidden="1">'W5'!#REF!</definedName>
    <definedName name="_xlnm._FilterDatabase" localSheetId="36" hidden="1">'W6'!#REF!</definedName>
    <definedName name="_xlnm._FilterDatabase" localSheetId="37" hidden="1">'W7'!#REF!</definedName>
    <definedName name="_xlnm._FilterDatabase" localSheetId="38" hidden="1">'W8'!#REF!</definedName>
    <definedName name="_xlnm.Print_Area" localSheetId="0">BAE!$B$1:$O$53</definedName>
    <definedName name="_xlnm.Print_Area" localSheetId="1">Barge!$B$1:$Q$20</definedName>
    <definedName name="_xlnm.Print_Area" localSheetId="2">'C1'!$B$1:$T$14</definedName>
    <definedName name="_xlnm.Print_Area" localSheetId="3">'C2'!$B$1:$AF$21</definedName>
    <definedName name="_xlnm.Print_Area" localSheetId="4">'C3'!$B$1:$AG$21</definedName>
    <definedName name="_xlnm.Print_Area" localSheetId="5">'C4'!$B$1:$S$20</definedName>
    <definedName name="_xlnm.Print_Area" localSheetId="6">Cent!$B$1:$O$20</definedName>
    <definedName name="_xlnm.Print_Area" localSheetId="7">CPF!$B$1:$S$5</definedName>
    <definedName name="_xlnm.Print_Area" localSheetId="8">D!$B$1:$Z$14</definedName>
    <definedName name="_xlnm.Print_Area" localSheetId="9">E!$B$1:$O$20</definedName>
    <definedName name="_xlnm.Print_Area" localSheetId="42">Flow!$A$1:$P$375</definedName>
    <definedName name="_xlnm.Print_Area" localSheetId="10">'HC DS'!$B$1:$AO$21</definedName>
    <definedName name="_xlnm.Print_Area" localSheetId="11">'HC US'!$B$1:$U$20</definedName>
    <definedName name="_xlnm.Print_Area" localSheetId="12">'LT1'!$B$1:$W$60</definedName>
    <definedName name="_xlnm.Print_Area" localSheetId="13">NPM!$B$1:$AE$21</definedName>
    <definedName name="_xlnm.Print_Area" localSheetId="14">'P16'!$B$1:$P$13</definedName>
    <definedName name="_xlnm.Print_Area" localSheetId="15">'P17'!$B$1:$P$13</definedName>
    <definedName name="_xlnm.Print_Area" localSheetId="16">'P32'!$B$1:$P$14</definedName>
    <definedName name="_xlnm.Print_Area" localSheetId="17">'P33'!$B$1:$P$14</definedName>
    <definedName name="_xlnm.Print_Area" localSheetId="18">'P34'!$B$1:$P$14</definedName>
    <definedName name="_xlnm.Print_Area" localSheetId="19">'P35'!$B$1:$P$14</definedName>
    <definedName name="_xlnm.Print_Area" localSheetId="20">'P36'!$B$1:$P$6</definedName>
    <definedName name="_xlnm.Print_Area" localSheetId="21">'P37'!$B$1:$P$14</definedName>
    <definedName name="_xlnm.Print_Area" localSheetId="22">'P38'!$B$1:$P$14</definedName>
    <definedName name="_xlnm.Print_Area" localSheetId="23">'P40'!$B$1:$P$14</definedName>
    <definedName name="_xlnm.Print_Area" localSheetId="24">'P41'!$B$1:$P$14</definedName>
    <definedName name="_xlnm.Print_Area" localSheetId="25">'P43'!$B$1:$P$14</definedName>
    <definedName name="_xlnm.Print_Area" localSheetId="26">'P44'!$B$1:$P$14</definedName>
    <definedName name="_xlnm.Print_Area" localSheetId="27">RT!$B$1:$AF$23</definedName>
    <definedName name="_xlnm.Print_Area" localSheetId="28">RTE!$B$1:$T$5</definedName>
    <definedName name="_xlnm.Print_Area" localSheetId="29">RTW!$B$1:$AG$15</definedName>
    <definedName name="_xlnm.Print_Area" localSheetId="30">Sunset!$B$1:$T$21</definedName>
    <definedName name="_xlnm.Print_Area" localSheetId="31">UpperSS!$B$1:$R$7</definedName>
    <definedName name="_xlnm.Print_Area" localSheetId="32">'W1'!$B$1:$S$21</definedName>
    <definedName name="_xlnm.Print_Area" localSheetId="40">'W1000'!$B$1:$C$18</definedName>
    <definedName name="_xlnm.Print_Area" localSheetId="39">'W11'!$B$1:$P$22</definedName>
    <definedName name="_xlnm.Print_Area" localSheetId="41">'W1100'!$B$1:$C$18</definedName>
    <definedName name="_xlnm.Print_Area" localSheetId="33">'W3'!$B$1:$P$22</definedName>
    <definedName name="_xlnm.Print_Area" localSheetId="34">'W4'!$B$1:$Q$22</definedName>
    <definedName name="_xlnm.Print_Area" localSheetId="35">'W5'!$B$1:$P$20</definedName>
    <definedName name="_xlnm.Print_Area" localSheetId="36">'W6'!$B$1:$P$21</definedName>
    <definedName name="_xlnm.Print_Area" localSheetId="37">'W7'!$B$1:$P$20</definedName>
    <definedName name="_xlnm.Print_Area" localSheetId="38">'W8'!$B$1:$P$22</definedName>
    <definedName name="_xlnm.Print_Titles" localSheetId="0">BAE!$B:$B,BAE!$1:$1</definedName>
    <definedName name="_xlnm.Print_Titles" localSheetId="1">Barge!$B:$B,Barge!$1:$1</definedName>
    <definedName name="_xlnm.Print_Titles" localSheetId="2">'C1'!$B:$B,'C1'!$1:$1</definedName>
    <definedName name="_xlnm.Print_Titles" localSheetId="3">'C2'!$B:$B,'C2'!$1:$1</definedName>
    <definedName name="_xlnm.Print_Titles" localSheetId="4">'C3'!$B:$B,'C3'!$1:$1</definedName>
    <definedName name="_xlnm.Print_Titles" localSheetId="5">'C4'!$B:$B,'C4'!$1:$1</definedName>
    <definedName name="_xlnm.Print_Titles" localSheetId="6">Cent!$B:$B,Cent!$1:$1</definedName>
    <definedName name="_xlnm.Print_Titles" localSheetId="7">CPF!$B:$B,CPF!$1:$1</definedName>
    <definedName name="_xlnm.Print_Titles" localSheetId="8">D!$B:$B,D!$1:$1</definedName>
    <definedName name="_xlnm.Print_Titles" localSheetId="9">E!$B:$B,E!$1:$1</definedName>
    <definedName name="_xlnm.Print_Titles" localSheetId="42">Flow!$A:$A,Flow!$1:$1</definedName>
    <definedName name="_xlnm.Print_Titles" localSheetId="10">'HC DS'!$B:$B,'HC DS'!$1:$1</definedName>
    <definedName name="_xlnm.Print_Titles" localSheetId="11">'HC US'!$B:$B,'HC US'!$1:$1</definedName>
    <definedName name="_xlnm.Print_Titles" localSheetId="12">'LT1'!$B:$B,'LT1'!$1:$1</definedName>
    <definedName name="_xlnm.Print_Titles" localSheetId="13">NPM!$B:$B,NPM!$1:$1</definedName>
    <definedName name="_xlnm.Print_Titles" localSheetId="14">'P16'!$B:$B,'P16'!$1:$1</definedName>
    <definedName name="_xlnm.Print_Titles" localSheetId="15">'P17'!$B:$B,'P17'!$1:$1</definedName>
    <definedName name="_xlnm.Print_Titles" localSheetId="16">'P32'!$B:$B,'P32'!$1:$1</definedName>
    <definedName name="_xlnm.Print_Titles" localSheetId="17">'P33'!$B:$B,'P33'!$1:$1</definedName>
    <definedName name="_xlnm.Print_Titles" localSheetId="18">'P34'!$B:$B,'P34'!$1:$1</definedName>
    <definedName name="_xlnm.Print_Titles" localSheetId="19">'P35'!$B:$B,'P35'!$1:$1</definedName>
    <definedName name="_xlnm.Print_Titles" localSheetId="20">'P36'!$B:$B,'P36'!$1:$1</definedName>
    <definedName name="_xlnm.Print_Titles" localSheetId="21">'P37'!$B:$B,'P37'!$1:$1</definedName>
    <definedName name="_xlnm.Print_Titles" localSheetId="22">'P38'!$B:$B,'P38'!$1:$1</definedName>
    <definedName name="_xlnm.Print_Titles" localSheetId="23">'P40'!$B:$B,'P40'!$1:$1</definedName>
    <definedName name="_xlnm.Print_Titles" localSheetId="24">'P41'!$B:$B,'P41'!$1:$1</definedName>
    <definedName name="_xlnm.Print_Titles" localSheetId="25">'P43'!$B:$B,'P43'!$1:$1</definedName>
    <definedName name="_xlnm.Print_Titles" localSheetId="26">'P44'!$B:$B,'P44'!$1:$1</definedName>
    <definedName name="_xlnm.Print_Titles" localSheetId="27">RT!$B:$B,RT!$1:$1</definedName>
    <definedName name="_xlnm.Print_Titles" localSheetId="28">RTE!$B:$B,RTE!$1:$1</definedName>
    <definedName name="_xlnm.Print_Titles" localSheetId="29">RTW!$B:$B,RTW!$1:$1</definedName>
    <definedName name="_xlnm.Print_Titles" localSheetId="30">Sunset!$B:$B,Sunset!$1:$1</definedName>
    <definedName name="_xlnm.Print_Titles" localSheetId="31">UpperSS!$B:$B,UpperSS!$1:$1</definedName>
    <definedName name="_xlnm.Print_Titles" localSheetId="32">'W1'!$B:$B,'W1'!$1:$1</definedName>
    <definedName name="_xlnm.Print_Titles" localSheetId="40">'W1000'!$B:$B,'W1000'!$1:$1</definedName>
    <definedName name="_xlnm.Print_Titles" localSheetId="39">'W11'!$B:$B,'W11'!$1:$1</definedName>
    <definedName name="_xlnm.Print_Titles" localSheetId="41">'W1100'!$B:$B,'W1100'!$1:$1</definedName>
    <definedName name="_xlnm.Print_Titles" localSheetId="33">'W3'!$B:$B,'W3'!$1:$1</definedName>
    <definedName name="_xlnm.Print_Titles" localSheetId="34">'W4'!$B:$B,'W4'!$1:$1</definedName>
    <definedName name="_xlnm.Print_Titles" localSheetId="35">'W5'!$B:$B,'W5'!$1:$1</definedName>
    <definedName name="_xlnm.Print_Titles" localSheetId="36">'W6'!$B:$B,'W6'!$1:$1</definedName>
    <definedName name="_xlnm.Print_Titles" localSheetId="37">'W7'!$B:$B,'W7'!$1:$1</definedName>
    <definedName name="_xlnm.Print_Titles" localSheetId="38">'W8'!$B:$B,'W8'!$1:$1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09" i="48" l="1"/>
  <c r="P310" i="48"/>
  <c r="P311" i="48"/>
  <c r="P312" i="48"/>
  <c r="P313" i="48"/>
  <c r="P314" i="48"/>
  <c r="P315" i="48"/>
  <c r="P316" i="48"/>
  <c r="P317" i="48"/>
  <c r="P318" i="48"/>
  <c r="P319" i="48"/>
  <c r="P320" i="48"/>
  <c r="P321" i="48"/>
  <c r="P322" i="48"/>
  <c r="P323" i="48"/>
  <c r="P324" i="48"/>
  <c r="P325" i="48"/>
  <c r="P326" i="48"/>
  <c r="P327" i="48"/>
  <c r="P328" i="48"/>
  <c r="P329" i="48"/>
  <c r="P330" i="48"/>
  <c r="P331" i="48"/>
  <c r="P332" i="48"/>
  <c r="P333" i="48"/>
  <c r="P334" i="48"/>
  <c r="P335" i="48"/>
  <c r="P336" i="48"/>
  <c r="P337" i="48"/>
  <c r="P338" i="48"/>
  <c r="P339" i="48"/>
  <c r="P340" i="48"/>
  <c r="P341" i="48"/>
  <c r="P342" i="48"/>
  <c r="P343" i="48"/>
  <c r="P344" i="48"/>
  <c r="P345" i="48"/>
  <c r="P346" i="48"/>
  <c r="P347" i="48"/>
  <c r="P348" i="48"/>
  <c r="P349" i="48"/>
  <c r="P350" i="48"/>
  <c r="P351" i="48"/>
  <c r="P352" i="48"/>
  <c r="P353" i="48"/>
  <c r="P354" i="48"/>
  <c r="P355" i="48"/>
  <c r="P356" i="48"/>
  <c r="P357" i="48"/>
  <c r="P358" i="48"/>
  <c r="P359" i="48"/>
  <c r="P360" i="48"/>
  <c r="P361" i="48"/>
  <c r="P362" i="48"/>
  <c r="P363" i="48"/>
  <c r="P364" i="48"/>
  <c r="P365" i="48"/>
  <c r="P366" i="48"/>
  <c r="P367" i="48"/>
  <c r="P368" i="48"/>
  <c r="P369" i="48"/>
  <c r="P308" i="48"/>
  <c r="P99" i="48"/>
  <c r="P100" i="48"/>
  <c r="P101" i="48"/>
  <c r="P102" i="48"/>
  <c r="P103" i="48"/>
  <c r="P104" i="48"/>
  <c r="P105" i="48"/>
  <c r="P106" i="48"/>
  <c r="P107" i="48"/>
  <c r="P109" i="48"/>
  <c r="P110" i="48"/>
  <c r="P111" i="48"/>
  <c r="P114" i="48"/>
  <c r="P115" i="48"/>
  <c r="P116" i="48"/>
  <c r="P117" i="48"/>
  <c r="P118" i="48"/>
  <c r="P119" i="48"/>
  <c r="P120" i="48"/>
  <c r="P121" i="48"/>
  <c r="P122" i="48"/>
  <c r="P123" i="48"/>
  <c r="P124" i="48"/>
  <c r="P125" i="48"/>
  <c r="P126" i="48"/>
  <c r="P127" i="48"/>
  <c r="P128" i="48"/>
  <c r="P129" i="48"/>
  <c r="P130" i="48"/>
  <c r="P131" i="48"/>
  <c r="P132" i="48"/>
  <c r="P133" i="48"/>
  <c r="P134" i="48"/>
  <c r="P135" i="48"/>
  <c r="P136" i="48"/>
  <c r="P137" i="48"/>
  <c r="P138" i="48"/>
  <c r="P139" i="48"/>
  <c r="P140" i="48"/>
  <c r="P141" i="48"/>
  <c r="P142" i="48"/>
  <c r="P143" i="48"/>
  <c r="P144" i="48"/>
  <c r="P145" i="48"/>
  <c r="P146" i="48"/>
  <c r="P147" i="48"/>
  <c r="P148" i="48"/>
  <c r="P149" i="48"/>
  <c r="P150" i="48"/>
  <c r="P151" i="48"/>
  <c r="P152" i="48"/>
  <c r="P153" i="48"/>
  <c r="P154" i="48"/>
  <c r="P155" i="48"/>
  <c r="P156" i="48"/>
  <c r="P157" i="48"/>
  <c r="P158" i="48"/>
  <c r="P159" i="48"/>
  <c r="P160" i="48"/>
  <c r="P161" i="48"/>
  <c r="P162" i="48"/>
  <c r="P163" i="48"/>
  <c r="P164" i="48"/>
  <c r="P165" i="48"/>
  <c r="P166" i="48"/>
  <c r="P167" i="48"/>
  <c r="P168" i="48"/>
  <c r="P169" i="48"/>
  <c r="P170" i="48"/>
  <c r="P171" i="48"/>
  <c r="P172" i="48"/>
  <c r="P173" i="48"/>
  <c r="P174" i="48"/>
  <c r="P175" i="48"/>
  <c r="P176" i="48"/>
  <c r="P177" i="48"/>
  <c r="P178" i="48"/>
  <c r="P179" i="48"/>
  <c r="P180" i="48"/>
  <c r="P181" i="48"/>
  <c r="P182" i="48"/>
  <c r="P183" i="48"/>
  <c r="P184" i="48"/>
  <c r="P185" i="48"/>
  <c r="P186" i="48"/>
  <c r="P187" i="48"/>
  <c r="P188" i="48"/>
  <c r="P189" i="48"/>
  <c r="P190" i="48"/>
  <c r="P191" i="48"/>
  <c r="P192" i="48"/>
  <c r="P193" i="48"/>
  <c r="P194" i="48"/>
  <c r="P195" i="48"/>
  <c r="P196" i="48"/>
  <c r="P197" i="48"/>
  <c r="P198" i="48"/>
  <c r="P199" i="48"/>
  <c r="P200" i="48"/>
  <c r="P201" i="48"/>
  <c r="P202" i="48"/>
  <c r="P203" i="48"/>
  <c r="P204" i="48"/>
  <c r="P205" i="48"/>
  <c r="P206" i="48"/>
  <c r="P207" i="48"/>
  <c r="P208" i="48"/>
  <c r="P209" i="48"/>
  <c r="P210" i="48"/>
  <c r="P211" i="48"/>
  <c r="P212" i="48"/>
  <c r="P213" i="48"/>
  <c r="P214" i="48"/>
  <c r="P215" i="48"/>
  <c r="P216" i="48"/>
  <c r="P217" i="48"/>
  <c r="P218" i="48"/>
  <c r="P219" i="48"/>
  <c r="P220" i="48"/>
  <c r="P221" i="48"/>
  <c r="P222" i="48"/>
  <c r="P223" i="48"/>
  <c r="P224" i="48"/>
  <c r="P225" i="48"/>
  <c r="P226" i="48"/>
  <c r="P227" i="48"/>
  <c r="P228" i="48"/>
  <c r="P230" i="48"/>
  <c r="P231" i="48"/>
  <c r="P232" i="48"/>
  <c r="P233" i="48"/>
  <c r="P234" i="48"/>
  <c r="P235" i="48"/>
  <c r="P236" i="48"/>
  <c r="P237" i="48"/>
  <c r="P238" i="48"/>
  <c r="P239" i="48"/>
  <c r="P240" i="48"/>
  <c r="P241" i="48"/>
  <c r="P242" i="48"/>
  <c r="P243" i="48"/>
  <c r="P244" i="48"/>
  <c r="P245" i="48"/>
  <c r="P246" i="48"/>
  <c r="P247" i="48"/>
  <c r="P248" i="48"/>
  <c r="P249" i="48"/>
  <c r="P250" i="48"/>
  <c r="P251" i="48"/>
  <c r="P253" i="48"/>
  <c r="P254" i="48"/>
  <c r="P255" i="48"/>
  <c r="P256" i="48"/>
  <c r="P257" i="48"/>
  <c r="P258" i="48"/>
  <c r="P259" i="48"/>
  <c r="P261" i="48"/>
  <c r="P262" i="48"/>
  <c r="P263" i="48"/>
  <c r="P264" i="48"/>
  <c r="P265" i="48"/>
  <c r="P266" i="48"/>
  <c r="P267" i="48"/>
  <c r="P268" i="48"/>
  <c r="P269" i="48"/>
  <c r="P270" i="48"/>
  <c r="P271" i="48"/>
  <c r="P272" i="48"/>
  <c r="P273" i="48"/>
  <c r="P274" i="48"/>
  <c r="P275" i="48"/>
  <c r="P276" i="48"/>
  <c r="P98" i="48"/>
  <c r="P372" i="48"/>
  <c r="O373" i="48"/>
  <c r="O372" i="48"/>
  <c r="O371" i="48"/>
  <c r="O370" i="48"/>
  <c r="D370" i="48"/>
  <c r="E370" i="48"/>
  <c r="F370" i="48"/>
  <c r="H370" i="48"/>
  <c r="I370" i="48"/>
  <c r="J370" i="48"/>
  <c r="K370" i="48"/>
  <c r="L370" i="48"/>
  <c r="M370" i="48"/>
  <c r="N370" i="48"/>
  <c r="D371" i="48"/>
  <c r="E371" i="48"/>
  <c r="F371" i="48"/>
  <c r="H371" i="48"/>
  <c r="I371" i="48"/>
  <c r="J371" i="48"/>
  <c r="K371" i="48"/>
  <c r="L371" i="48"/>
  <c r="M371" i="48"/>
  <c r="N371" i="48"/>
  <c r="D372" i="48"/>
  <c r="E372" i="48"/>
  <c r="F372" i="48"/>
  <c r="H372" i="48"/>
  <c r="I372" i="48"/>
  <c r="J372" i="48"/>
  <c r="K372" i="48"/>
  <c r="L372" i="48"/>
  <c r="M372" i="48"/>
  <c r="N372" i="48"/>
  <c r="D373" i="48"/>
  <c r="E373" i="48"/>
  <c r="F373" i="48"/>
  <c r="H373" i="48"/>
  <c r="I373" i="48"/>
  <c r="J373" i="48"/>
  <c r="K373" i="48"/>
  <c r="L373" i="48"/>
  <c r="M373" i="48"/>
  <c r="N373" i="48"/>
  <c r="B370" i="48"/>
  <c r="B371" i="48"/>
  <c r="B372" i="48"/>
  <c r="B373" i="48"/>
  <c r="C373" i="48"/>
  <c r="C372" i="48"/>
  <c r="C371" i="48"/>
  <c r="C370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123" i="48"/>
  <c r="G124" i="48"/>
  <c r="G125" i="48"/>
  <c r="G126" i="48"/>
  <c r="G127" i="48"/>
  <c r="G128" i="48"/>
  <c r="G129" i="48"/>
  <c r="G130" i="48"/>
  <c r="G131" i="48"/>
  <c r="G132" i="48"/>
  <c r="G133" i="48"/>
  <c r="G134" i="48"/>
  <c r="G135" i="48"/>
  <c r="G136" i="48"/>
  <c r="G137" i="48"/>
  <c r="G138" i="48"/>
  <c r="G139" i="48"/>
  <c r="G140" i="48"/>
  <c r="G141" i="48"/>
  <c r="G142" i="48"/>
  <c r="G143" i="48"/>
  <c r="G144" i="48"/>
  <c r="G145" i="48"/>
  <c r="G146" i="48"/>
  <c r="G147" i="48"/>
  <c r="G148" i="48"/>
  <c r="G149" i="48"/>
  <c r="G150" i="48"/>
  <c r="G151" i="48"/>
  <c r="G152" i="48"/>
  <c r="G153" i="48"/>
  <c r="G154" i="48"/>
  <c r="G155" i="48"/>
  <c r="G156" i="48"/>
  <c r="G157" i="48"/>
  <c r="G158" i="48"/>
  <c r="G159" i="48"/>
  <c r="G160" i="48"/>
  <c r="G161" i="48"/>
  <c r="G162" i="48"/>
  <c r="G163" i="48"/>
  <c r="G164" i="48"/>
  <c r="G165" i="48"/>
  <c r="G166" i="48"/>
  <c r="G167" i="48"/>
  <c r="G168" i="48"/>
  <c r="G169" i="48"/>
  <c r="G170" i="48"/>
  <c r="G171" i="48"/>
  <c r="G172" i="48"/>
  <c r="G173" i="48"/>
  <c r="G174" i="48"/>
  <c r="G175" i="48"/>
  <c r="G176" i="48"/>
  <c r="G177" i="48"/>
  <c r="G178" i="48"/>
  <c r="G179" i="48"/>
  <c r="G180" i="48"/>
  <c r="G181" i="48"/>
  <c r="G182" i="48"/>
  <c r="G183" i="48"/>
  <c r="G184" i="48"/>
  <c r="G185" i="48"/>
  <c r="G186" i="48"/>
  <c r="G187" i="48"/>
  <c r="G188" i="48"/>
  <c r="G189" i="48"/>
  <c r="G190" i="48"/>
  <c r="G191" i="48"/>
  <c r="G192" i="48"/>
  <c r="G193" i="48"/>
  <c r="G194" i="48"/>
  <c r="G195" i="48"/>
  <c r="G196" i="48"/>
  <c r="G197" i="48"/>
  <c r="G198" i="48"/>
  <c r="G199" i="48"/>
  <c r="G200" i="48"/>
  <c r="G201" i="48"/>
  <c r="G202" i="48"/>
  <c r="G203" i="48"/>
  <c r="G204" i="48"/>
  <c r="G205" i="48"/>
  <c r="G206" i="48"/>
  <c r="G207" i="48"/>
  <c r="G208" i="48"/>
  <c r="G209" i="48"/>
  <c r="G210" i="48"/>
  <c r="G211" i="48"/>
  <c r="G212" i="48"/>
  <c r="G213" i="48"/>
  <c r="G214" i="48"/>
  <c r="G215" i="48"/>
  <c r="G216" i="48"/>
  <c r="G217" i="48"/>
  <c r="G218" i="48"/>
  <c r="G219" i="48"/>
  <c r="G220" i="48"/>
  <c r="G221" i="48"/>
  <c r="G222" i="48"/>
  <c r="G223" i="48"/>
  <c r="G224" i="48"/>
  <c r="G225" i="48"/>
  <c r="G226" i="48"/>
  <c r="G227" i="48"/>
  <c r="G228" i="48"/>
  <c r="G229" i="48"/>
  <c r="G230" i="48"/>
  <c r="G231" i="48"/>
  <c r="G232" i="48"/>
  <c r="G233" i="48"/>
  <c r="G234" i="48"/>
  <c r="G235" i="48"/>
  <c r="G236" i="48"/>
  <c r="G237" i="48"/>
  <c r="G238" i="48"/>
  <c r="G239" i="48"/>
  <c r="G240" i="48"/>
  <c r="G241" i="48"/>
  <c r="G242" i="48"/>
  <c r="G243" i="48"/>
  <c r="G244" i="48"/>
  <c r="G245" i="48"/>
  <c r="G246" i="48"/>
  <c r="G247" i="48"/>
  <c r="G248" i="48"/>
  <c r="G249" i="48"/>
  <c r="G250" i="48"/>
  <c r="G251" i="48"/>
  <c r="G252" i="48"/>
  <c r="G253" i="48"/>
  <c r="G254" i="48"/>
  <c r="G255" i="48"/>
  <c r="G256" i="48"/>
  <c r="G257" i="48"/>
  <c r="G258" i="48"/>
  <c r="G259" i="48"/>
  <c r="G260" i="48"/>
  <c r="G261" i="48"/>
  <c r="G262" i="48"/>
  <c r="G263" i="48"/>
  <c r="G264" i="48"/>
  <c r="G370" i="48" s="1"/>
  <c r="G265" i="48"/>
  <c r="G266" i="48"/>
  <c r="G267" i="48"/>
  <c r="G268" i="48"/>
  <c r="G269" i="48"/>
  <c r="G270" i="48"/>
  <c r="G271" i="48"/>
  <c r="G272" i="48"/>
  <c r="G273" i="48"/>
  <c r="G274" i="48"/>
  <c r="G275" i="48"/>
  <c r="G276" i="48"/>
  <c r="G308" i="48"/>
  <c r="G309" i="48"/>
  <c r="G310" i="48"/>
  <c r="G311" i="48"/>
  <c r="G312" i="48"/>
  <c r="G313" i="48"/>
  <c r="G314" i="48"/>
  <c r="G315" i="48"/>
  <c r="G316" i="48"/>
  <c r="G317" i="48"/>
  <c r="G318" i="48"/>
  <c r="G319" i="48"/>
  <c r="G320" i="48"/>
  <c r="G321" i="48"/>
  <c r="G322" i="48"/>
  <c r="G323" i="48"/>
  <c r="G324" i="48"/>
  <c r="G325" i="48"/>
  <c r="G326" i="48"/>
  <c r="G327" i="48"/>
  <c r="G328" i="48"/>
  <c r="G329" i="48"/>
  <c r="G330" i="48"/>
  <c r="G331" i="48"/>
  <c r="G332" i="48"/>
  <c r="G333" i="48"/>
  <c r="G334" i="48"/>
  <c r="G335" i="48"/>
  <c r="G336" i="48"/>
  <c r="G337" i="48"/>
  <c r="G338" i="48"/>
  <c r="G339" i="48"/>
  <c r="G340" i="48"/>
  <c r="G341" i="48"/>
  <c r="G342" i="48"/>
  <c r="G343" i="48"/>
  <c r="G344" i="48"/>
  <c r="G345" i="48"/>
  <c r="G346" i="48"/>
  <c r="G347" i="48"/>
  <c r="G348" i="48"/>
  <c r="G349" i="48"/>
  <c r="G350" i="48"/>
  <c r="G351" i="48"/>
  <c r="G352" i="48"/>
  <c r="G353" i="48"/>
  <c r="G354" i="48"/>
  <c r="G355" i="48"/>
  <c r="G356" i="48"/>
  <c r="G357" i="48"/>
  <c r="G358" i="48"/>
  <c r="G359" i="48"/>
  <c r="G360" i="48"/>
  <c r="G361" i="48"/>
  <c r="G362" i="48"/>
  <c r="G363" i="48"/>
  <c r="G364" i="48"/>
  <c r="G365" i="48"/>
  <c r="G366" i="48"/>
  <c r="G367" i="48"/>
  <c r="G368" i="48"/>
  <c r="G369" i="48"/>
  <c r="G4" i="48"/>
  <c r="P373" i="48" l="1"/>
  <c r="P370" i="48"/>
  <c r="P371" i="48"/>
  <c r="G372" i="48"/>
  <c r="G373" i="48"/>
  <c r="G371" i="48"/>
  <c r="C17" i="64" l="1"/>
  <c r="C16" i="64"/>
  <c r="C15" i="64"/>
  <c r="C14" i="64"/>
  <c r="C17" i="63" l="1"/>
  <c r="C16" i="63"/>
  <c r="C15" i="63"/>
  <c r="C14" i="63"/>
  <c r="O17" i="45" l="1"/>
  <c r="N17" i="45"/>
  <c r="M17" i="45"/>
  <c r="I17" i="45"/>
  <c r="H17" i="45"/>
  <c r="E17" i="45"/>
  <c r="D17" i="45"/>
  <c r="C17" i="45"/>
  <c r="O16" i="45"/>
  <c r="N16" i="45"/>
  <c r="M16" i="45"/>
  <c r="I16" i="45"/>
  <c r="H16" i="45"/>
  <c r="E16" i="45"/>
  <c r="D16" i="45"/>
  <c r="C16" i="45"/>
  <c r="O15" i="45"/>
  <c r="M15" i="45"/>
  <c r="I15" i="45"/>
  <c r="H15" i="45"/>
  <c r="E15" i="45"/>
  <c r="D15" i="45"/>
  <c r="C15" i="45"/>
  <c r="O14" i="45"/>
  <c r="M14" i="45"/>
  <c r="I14" i="45"/>
  <c r="H14" i="45"/>
  <c r="E14" i="45"/>
  <c r="D14" i="45"/>
  <c r="C14" i="45"/>
  <c r="K15" i="45"/>
  <c r="F17" i="45"/>
  <c r="N14" i="45"/>
  <c r="L14" i="45"/>
  <c r="K17" i="45"/>
  <c r="F14" i="45"/>
  <c r="Q12" i="45"/>
  <c r="Q11" i="45"/>
  <c r="Q10" i="45"/>
  <c r="Q9" i="45"/>
  <c r="J8" i="45"/>
  <c r="J7" i="45"/>
  <c r="P6" i="45"/>
  <c r="P16" i="45" s="1"/>
  <c r="Q4" i="45"/>
  <c r="G4" i="45"/>
  <c r="G16" i="45" s="1"/>
  <c r="Q2" i="45"/>
  <c r="S10" i="44"/>
  <c r="Q10" i="44"/>
  <c r="M10" i="44"/>
  <c r="L10" i="44"/>
  <c r="I10" i="44"/>
  <c r="H10" i="44"/>
  <c r="G10" i="44"/>
  <c r="F10" i="44"/>
  <c r="E10" i="44"/>
  <c r="D10" i="44"/>
  <c r="C10" i="44"/>
  <c r="S9" i="44"/>
  <c r="Q9" i="44"/>
  <c r="M9" i="44"/>
  <c r="L9" i="44"/>
  <c r="I9" i="44"/>
  <c r="H9" i="44"/>
  <c r="G9" i="44"/>
  <c r="F9" i="44"/>
  <c r="E9" i="44"/>
  <c r="D9" i="44"/>
  <c r="C9" i="44"/>
  <c r="S8" i="44"/>
  <c r="Q8" i="44"/>
  <c r="M8" i="44"/>
  <c r="L8" i="44"/>
  <c r="I8" i="44"/>
  <c r="H8" i="44"/>
  <c r="G8" i="44"/>
  <c r="F8" i="44"/>
  <c r="E8" i="44"/>
  <c r="D8" i="44"/>
  <c r="C8" i="44"/>
  <c r="S7" i="44"/>
  <c r="Q7" i="44"/>
  <c r="M7" i="44"/>
  <c r="L7" i="44"/>
  <c r="I7" i="44"/>
  <c r="H7" i="44"/>
  <c r="G7" i="44"/>
  <c r="F7" i="44"/>
  <c r="E7" i="44"/>
  <c r="D7" i="44"/>
  <c r="C7" i="44"/>
  <c r="T6" i="44"/>
  <c r="R6" i="44"/>
  <c r="P6" i="44"/>
  <c r="O6" i="44"/>
  <c r="N6" i="44"/>
  <c r="J6" i="44"/>
  <c r="R5" i="44"/>
  <c r="O5" i="44"/>
  <c r="N5" i="44"/>
  <c r="J5" i="44"/>
  <c r="T3" i="44"/>
  <c r="O3" i="44"/>
  <c r="N3" i="44"/>
  <c r="J3" i="44"/>
  <c r="T2" i="44"/>
  <c r="R2" i="44"/>
  <c r="P2" i="44"/>
  <c r="O2" i="44"/>
  <c r="N2" i="44"/>
  <c r="J2" i="44"/>
  <c r="C14" i="42"/>
  <c r="C15" i="42"/>
  <c r="C16" i="42"/>
  <c r="C17" i="42"/>
  <c r="AD17" i="43"/>
  <c r="AB17" i="43"/>
  <c r="Y17" i="43"/>
  <c r="X17" i="43"/>
  <c r="U17" i="43"/>
  <c r="T17" i="43"/>
  <c r="S17" i="43"/>
  <c r="R17" i="43"/>
  <c r="N17" i="43"/>
  <c r="M17" i="43"/>
  <c r="I17" i="43"/>
  <c r="H17" i="43"/>
  <c r="F17" i="43"/>
  <c r="E17" i="43"/>
  <c r="D17" i="43"/>
  <c r="C17" i="43"/>
  <c r="AD16" i="43"/>
  <c r="AB16" i="43"/>
  <c r="Y16" i="43"/>
  <c r="X16" i="43"/>
  <c r="U16" i="43"/>
  <c r="T16" i="43"/>
  <c r="S16" i="43"/>
  <c r="R16" i="43"/>
  <c r="N16" i="43"/>
  <c r="M16" i="43"/>
  <c r="I16" i="43"/>
  <c r="H16" i="43"/>
  <c r="F16" i="43"/>
  <c r="E16" i="43"/>
  <c r="D16" i="43"/>
  <c r="C16" i="43"/>
  <c r="AD15" i="43"/>
  <c r="AB15" i="43"/>
  <c r="Y15" i="43"/>
  <c r="X15" i="43"/>
  <c r="U15" i="43"/>
  <c r="T15" i="43"/>
  <c r="S15" i="43"/>
  <c r="R15" i="43"/>
  <c r="N15" i="43"/>
  <c r="M15" i="43"/>
  <c r="I15" i="43"/>
  <c r="H15" i="43"/>
  <c r="F15" i="43"/>
  <c r="E15" i="43"/>
  <c r="D15" i="43"/>
  <c r="C15" i="43"/>
  <c r="AD14" i="43"/>
  <c r="AB14" i="43"/>
  <c r="Y14" i="43"/>
  <c r="X14" i="43"/>
  <c r="U14" i="43"/>
  <c r="T14" i="43"/>
  <c r="S14" i="43"/>
  <c r="R14" i="43"/>
  <c r="N14" i="43"/>
  <c r="M14" i="43"/>
  <c r="I14" i="43"/>
  <c r="H14" i="43"/>
  <c r="F14" i="43"/>
  <c r="E14" i="43"/>
  <c r="D14" i="43"/>
  <c r="C14" i="43"/>
  <c r="AF13" i="43"/>
  <c r="AE13" i="43"/>
  <c r="Q13" i="43"/>
  <c r="P13" i="43"/>
  <c r="O13" i="43"/>
  <c r="L13" i="43"/>
  <c r="G13" i="43"/>
  <c r="AF12" i="43"/>
  <c r="Q12" i="43"/>
  <c r="P12" i="43"/>
  <c r="O12" i="43"/>
  <c r="L12" i="43"/>
  <c r="J12" i="43"/>
  <c r="G12" i="43"/>
  <c r="AF11" i="43"/>
  <c r="AE11" i="43"/>
  <c r="AA11" i="43"/>
  <c r="Z11" i="43"/>
  <c r="W11" i="43"/>
  <c r="V11" i="43"/>
  <c r="Q11" i="43"/>
  <c r="P11" i="43"/>
  <c r="O11" i="43"/>
  <c r="L11" i="43"/>
  <c r="J11" i="43"/>
  <c r="G11" i="43"/>
  <c r="AF10" i="43"/>
  <c r="AE10" i="43"/>
  <c r="P10" i="43"/>
  <c r="O10" i="43"/>
  <c r="L10" i="43"/>
  <c r="J10" i="43"/>
  <c r="G10" i="43"/>
  <c r="AF9" i="43"/>
  <c r="AE9" i="43"/>
  <c r="P9" i="43"/>
  <c r="O9" i="43"/>
  <c r="L9" i="43"/>
  <c r="J9" i="43"/>
  <c r="AF8" i="43"/>
  <c r="AA8" i="43"/>
  <c r="Z8" i="43"/>
  <c r="W8" i="43"/>
  <c r="V8" i="43"/>
  <c r="P8" i="43"/>
  <c r="O8" i="43"/>
  <c r="L8" i="43"/>
  <c r="J8" i="43"/>
  <c r="G8" i="43"/>
  <c r="AF7" i="43"/>
  <c r="Q7" i="43"/>
  <c r="P7" i="43"/>
  <c r="O7" i="43"/>
  <c r="L7" i="43"/>
  <c r="J7" i="43"/>
  <c r="AF6" i="43"/>
  <c r="AA6" i="43"/>
  <c r="Q6" i="43"/>
  <c r="O6" i="43"/>
  <c r="G6" i="43"/>
  <c r="AF5" i="43"/>
  <c r="AE5" i="43"/>
  <c r="AA5" i="43"/>
  <c r="Z5" i="43"/>
  <c r="W5" i="43"/>
  <c r="V5" i="43"/>
  <c r="Q5" i="43"/>
  <c r="P5" i="43"/>
  <c r="O5" i="43"/>
  <c r="L5" i="43"/>
  <c r="J5" i="43"/>
  <c r="G5" i="43"/>
  <c r="AF4" i="43"/>
  <c r="AE4" i="43"/>
  <c r="Q4" i="43"/>
  <c r="P4" i="43"/>
  <c r="O4" i="43"/>
  <c r="G4" i="43"/>
  <c r="AF3" i="43"/>
  <c r="AE3" i="43"/>
  <c r="Q3" i="43"/>
  <c r="P3" i="43"/>
  <c r="O3" i="43"/>
  <c r="G3" i="43"/>
  <c r="AF2" i="43"/>
  <c r="AE2" i="43"/>
  <c r="AA2" i="43"/>
  <c r="Z2" i="43"/>
  <c r="W2" i="43"/>
  <c r="V2" i="43"/>
  <c r="Q2" i="43"/>
  <c r="P2" i="43"/>
  <c r="O2" i="43"/>
  <c r="L2" i="43"/>
  <c r="J2" i="43"/>
  <c r="G2" i="43"/>
  <c r="AC14" i="43"/>
  <c r="AE17" i="42"/>
  <c r="AC17" i="42"/>
  <c r="Z17" i="42"/>
  <c r="Y17" i="42"/>
  <c r="V17" i="42"/>
  <c r="U17" i="42"/>
  <c r="T17" i="42"/>
  <c r="S17" i="42"/>
  <c r="O17" i="42"/>
  <c r="N17" i="42"/>
  <c r="I17" i="42"/>
  <c r="G17" i="42"/>
  <c r="F17" i="42"/>
  <c r="E17" i="42"/>
  <c r="D17" i="42"/>
  <c r="AE16" i="42"/>
  <c r="AC16" i="42"/>
  <c r="Z16" i="42"/>
  <c r="Y16" i="42"/>
  <c r="V16" i="42"/>
  <c r="U16" i="42"/>
  <c r="T16" i="42"/>
  <c r="S16" i="42"/>
  <c r="O16" i="42"/>
  <c r="N16" i="42"/>
  <c r="I16" i="42"/>
  <c r="G16" i="42"/>
  <c r="F16" i="42"/>
  <c r="E16" i="42"/>
  <c r="D16" i="42"/>
  <c r="AE15" i="42"/>
  <c r="AC15" i="42"/>
  <c r="Z15" i="42"/>
  <c r="Y15" i="42"/>
  <c r="V15" i="42"/>
  <c r="U15" i="42"/>
  <c r="T15" i="42"/>
  <c r="S15" i="42"/>
  <c r="O15" i="42"/>
  <c r="N15" i="42"/>
  <c r="I15" i="42"/>
  <c r="G15" i="42"/>
  <c r="F15" i="42"/>
  <c r="E15" i="42"/>
  <c r="D15" i="42"/>
  <c r="AE14" i="42"/>
  <c r="AC14" i="42"/>
  <c r="Z14" i="42"/>
  <c r="Y14" i="42"/>
  <c r="V14" i="42"/>
  <c r="U14" i="42"/>
  <c r="T14" i="42"/>
  <c r="S14" i="42"/>
  <c r="O14" i="42"/>
  <c r="N14" i="42"/>
  <c r="I14" i="42"/>
  <c r="G14" i="42"/>
  <c r="F14" i="42"/>
  <c r="E14" i="42"/>
  <c r="D14" i="42"/>
  <c r="J17" i="42"/>
  <c r="AG13" i="42"/>
  <c r="AF13" i="42"/>
  <c r="R13" i="42"/>
  <c r="Q13" i="42"/>
  <c r="P13" i="42"/>
  <c r="M13" i="42"/>
  <c r="K13" i="42"/>
  <c r="AG12" i="42"/>
  <c r="R12" i="42"/>
  <c r="Q12" i="42"/>
  <c r="P12" i="42"/>
  <c r="M12" i="42"/>
  <c r="K12" i="42"/>
  <c r="AG11" i="42"/>
  <c r="AF11" i="42"/>
  <c r="AB11" i="42"/>
  <c r="AA11" i="42"/>
  <c r="X11" i="42"/>
  <c r="W11" i="42"/>
  <c r="R11" i="42"/>
  <c r="Q11" i="42"/>
  <c r="P11" i="42"/>
  <c r="M11" i="42"/>
  <c r="K11" i="42"/>
  <c r="H11" i="42"/>
  <c r="AG10" i="42"/>
  <c r="AF10" i="42"/>
  <c r="Q10" i="42"/>
  <c r="P10" i="42"/>
  <c r="M10" i="42"/>
  <c r="K10" i="42"/>
  <c r="AG9" i="42"/>
  <c r="AF9" i="42"/>
  <c r="Q9" i="42"/>
  <c r="P9" i="42"/>
  <c r="M9" i="42"/>
  <c r="K9" i="42"/>
  <c r="AG8" i="42"/>
  <c r="AB8" i="42"/>
  <c r="AA8" i="42"/>
  <c r="X8" i="42"/>
  <c r="W8" i="42"/>
  <c r="Q8" i="42"/>
  <c r="P8" i="42"/>
  <c r="M8" i="42"/>
  <c r="K8" i="42"/>
  <c r="H8" i="42"/>
  <c r="AG7" i="42"/>
  <c r="Q7" i="42"/>
  <c r="P7" i="42"/>
  <c r="M7" i="42"/>
  <c r="K7" i="42"/>
  <c r="AG6" i="42"/>
  <c r="AB6" i="42"/>
  <c r="R6" i="42"/>
  <c r="P6" i="42"/>
  <c r="AG5" i="42"/>
  <c r="AF5" i="42"/>
  <c r="AB5" i="42"/>
  <c r="AA5" i="42"/>
  <c r="X5" i="42"/>
  <c r="W5" i="42"/>
  <c r="R5" i="42"/>
  <c r="P5" i="42"/>
  <c r="M5" i="42"/>
  <c r="K5" i="42"/>
  <c r="H5" i="42"/>
  <c r="AG4" i="42"/>
  <c r="AF4" i="42"/>
  <c r="R4" i="42"/>
  <c r="Q4" i="42"/>
  <c r="P4" i="42"/>
  <c r="M4" i="42"/>
  <c r="K4" i="42"/>
  <c r="AG3" i="42"/>
  <c r="AF3" i="42"/>
  <c r="R3" i="42"/>
  <c r="Q3" i="42"/>
  <c r="P3" i="42"/>
  <c r="M3" i="42"/>
  <c r="K3" i="42"/>
  <c r="AG2" i="42"/>
  <c r="AF2" i="42"/>
  <c r="AB2" i="42"/>
  <c r="AA2" i="42"/>
  <c r="X2" i="42"/>
  <c r="W2" i="42"/>
  <c r="R2" i="42"/>
  <c r="Q2" i="42"/>
  <c r="P2" i="42"/>
  <c r="M2" i="42"/>
  <c r="K2" i="42"/>
  <c r="AD14" i="42"/>
  <c r="P17" i="41"/>
  <c r="L17" i="41"/>
  <c r="K17" i="41"/>
  <c r="G17" i="41"/>
  <c r="F17" i="41"/>
  <c r="E17" i="41"/>
  <c r="D17" i="41"/>
  <c r="C17" i="41"/>
  <c r="P16" i="41"/>
  <c r="L16" i="41"/>
  <c r="K16" i="41"/>
  <c r="G16" i="41"/>
  <c r="F16" i="41"/>
  <c r="E16" i="41"/>
  <c r="D16" i="41"/>
  <c r="C16" i="41"/>
  <c r="P15" i="41"/>
  <c r="L15" i="41"/>
  <c r="K15" i="41"/>
  <c r="G15" i="41"/>
  <c r="F15" i="41"/>
  <c r="E15" i="41"/>
  <c r="D15" i="41"/>
  <c r="C15" i="41"/>
  <c r="P14" i="41"/>
  <c r="L14" i="41"/>
  <c r="K14" i="41"/>
  <c r="G14" i="41"/>
  <c r="F14" i="41"/>
  <c r="E14" i="41"/>
  <c r="D14" i="41"/>
  <c r="C14" i="41"/>
  <c r="R14" i="41"/>
  <c r="R15" i="41"/>
  <c r="S13" i="41"/>
  <c r="O13" i="41"/>
  <c r="N13" i="41"/>
  <c r="M13" i="41"/>
  <c r="I13" i="41"/>
  <c r="S12" i="41"/>
  <c r="O12" i="41"/>
  <c r="N12" i="41"/>
  <c r="M12" i="41"/>
  <c r="I12" i="41"/>
  <c r="S11" i="41"/>
  <c r="O11" i="41"/>
  <c r="N11" i="41"/>
  <c r="M11" i="41"/>
  <c r="I11" i="41"/>
  <c r="S10" i="41"/>
  <c r="N10" i="41"/>
  <c r="M10" i="41"/>
  <c r="I10" i="41"/>
  <c r="H10" i="41"/>
  <c r="H17" i="41" s="1"/>
  <c r="N9" i="41"/>
  <c r="M9" i="41"/>
  <c r="I9" i="41"/>
  <c r="S8" i="41"/>
  <c r="N8" i="41"/>
  <c r="M8" i="41"/>
  <c r="I8" i="41"/>
  <c r="S7" i="41"/>
  <c r="N7" i="41"/>
  <c r="M7" i="41"/>
  <c r="I7" i="41"/>
  <c r="S6" i="41"/>
  <c r="O6" i="41"/>
  <c r="N6" i="41"/>
  <c r="M6" i="41"/>
  <c r="I6" i="41"/>
  <c r="S5" i="41"/>
  <c r="O5" i="41"/>
  <c r="N5" i="41"/>
  <c r="M5" i="41"/>
  <c r="I5" i="41"/>
  <c r="S4" i="41"/>
  <c r="O4" i="41"/>
  <c r="N4" i="41"/>
  <c r="M4" i="41"/>
  <c r="I4" i="41"/>
  <c r="S3" i="41"/>
  <c r="O3" i="41"/>
  <c r="N3" i="41"/>
  <c r="M3" i="41"/>
  <c r="I3" i="41"/>
  <c r="S2" i="41"/>
  <c r="O2" i="41"/>
  <c r="N2" i="41"/>
  <c r="M2" i="41"/>
  <c r="I2" i="41"/>
  <c r="Q15" i="41"/>
  <c r="J16" i="45" l="1"/>
  <c r="Q16" i="45"/>
  <c r="N9" i="44"/>
  <c r="R7" i="44"/>
  <c r="T9" i="44"/>
  <c r="P7" i="44"/>
  <c r="J8" i="44"/>
  <c r="O10" i="44"/>
  <c r="K8" i="44"/>
  <c r="P10" i="44"/>
  <c r="Q15" i="45"/>
  <c r="J15" i="45"/>
  <c r="P14" i="45"/>
  <c r="Q14" i="45"/>
  <c r="F16" i="45"/>
  <c r="L16" i="45"/>
  <c r="G15" i="45"/>
  <c r="K16" i="45"/>
  <c r="L17" i="45"/>
  <c r="J14" i="45"/>
  <c r="K14" i="45"/>
  <c r="F15" i="45"/>
  <c r="L15" i="45"/>
  <c r="N15" i="45"/>
  <c r="G17" i="45"/>
  <c r="J17" i="45"/>
  <c r="P17" i="45"/>
  <c r="Q17" i="45"/>
  <c r="P15" i="45"/>
  <c r="G14" i="45"/>
  <c r="K9" i="44"/>
  <c r="J7" i="44"/>
  <c r="J10" i="44"/>
  <c r="O16" i="43"/>
  <c r="V14" i="43"/>
  <c r="AA17" i="43"/>
  <c r="G14" i="43"/>
  <c r="P17" i="43"/>
  <c r="AF16" i="43"/>
  <c r="N8" i="44"/>
  <c r="T8" i="44"/>
  <c r="O9" i="44"/>
  <c r="K7" i="44"/>
  <c r="N7" i="44"/>
  <c r="O8" i="44"/>
  <c r="J9" i="44"/>
  <c r="P9" i="44"/>
  <c r="R9" i="44"/>
  <c r="T7" i="44"/>
  <c r="O7" i="44"/>
  <c r="P8" i="44"/>
  <c r="R8" i="44"/>
  <c r="K10" i="44"/>
  <c r="N10" i="44"/>
  <c r="T10" i="44"/>
  <c r="R10" i="44"/>
  <c r="AE16" i="43"/>
  <c r="K16" i="43"/>
  <c r="G15" i="43"/>
  <c r="Q14" i="43"/>
  <c r="W15" i="43"/>
  <c r="J14" i="43"/>
  <c r="L17" i="43"/>
  <c r="K15" i="43"/>
  <c r="Q15" i="43"/>
  <c r="AE15" i="43"/>
  <c r="Z14" i="43"/>
  <c r="V17" i="43"/>
  <c r="Z15" i="43"/>
  <c r="J17" i="43"/>
  <c r="Q17" i="43"/>
  <c r="W14" i="43"/>
  <c r="O15" i="43"/>
  <c r="AF15" i="43"/>
  <c r="L16" i="43"/>
  <c r="P16" i="43"/>
  <c r="V16" i="43"/>
  <c r="AA16" i="43"/>
  <c r="AC17" i="43"/>
  <c r="K14" i="43"/>
  <c r="O14" i="43"/>
  <c r="AE14" i="43"/>
  <c r="AF14" i="43"/>
  <c r="L15" i="43"/>
  <c r="P15" i="43"/>
  <c r="V15" i="43"/>
  <c r="AA15" i="43"/>
  <c r="J16" i="43"/>
  <c r="Q16" i="43"/>
  <c r="AC16" i="43"/>
  <c r="G17" i="43"/>
  <c r="W17" i="43"/>
  <c r="Z17" i="43"/>
  <c r="L14" i="43"/>
  <c r="P14" i="43"/>
  <c r="AA14" i="43"/>
  <c r="J15" i="43"/>
  <c r="AC15" i="43"/>
  <c r="G16" i="43"/>
  <c r="W16" i="43"/>
  <c r="Z16" i="43"/>
  <c r="K17" i="43"/>
  <c r="O17" i="43"/>
  <c r="AE17" i="43"/>
  <c r="AF17" i="43"/>
  <c r="H16" i="41"/>
  <c r="M17" i="42"/>
  <c r="X15" i="42"/>
  <c r="M16" i="41"/>
  <c r="J15" i="41"/>
  <c r="S16" i="41"/>
  <c r="N17" i="41"/>
  <c r="W17" i="42"/>
  <c r="AA15" i="42"/>
  <c r="L15" i="42"/>
  <c r="H14" i="42"/>
  <c r="X14" i="42"/>
  <c r="K17" i="42"/>
  <c r="R17" i="42"/>
  <c r="M16" i="42"/>
  <c r="AF15" i="42"/>
  <c r="AA14" i="42"/>
  <c r="J15" i="42"/>
  <c r="J16" i="42"/>
  <c r="K14" i="42"/>
  <c r="AG16" i="42"/>
  <c r="AB17" i="42"/>
  <c r="W16" i="42"/>
  <c r="P16" i="42"/>
  <c r="Q17" i="42"/>
  <c r="L16" i="42"/>
  <c r="W15" i="42"/>
  <c r="H15" i="42"/>
  <c r="AF16" i="42"/>
  <c r="R14" i="42"/>
  <c r="K16" i="42"/>
  <c r="M15" i="42"/>
  <c r="AB16" i="42"/>
  <c r="L14" i="42"/>
  <c r="P14" i="42"/>
  <c r="AD16" i="42"/>
  <c r="H17" i="42"/>
  <c r="X17" i="42"/>
  <c r="AA17" i="42"/>
  <c r="AG15" i="42"/>
  <c r="AB15" i="42"/>
  <c r="J14" i="42"/>
  <c r="M14" i="42"/>
  <c r="Q14" i="42"/>
  <c r="W14" i="42"/>
  <c r="AB14" i="42"/>
  <c r="K15" i="42"/>
  <c r="R15" i="42"/>
  <c r="AD15" i="42"/>
  <c r="H16" i="42"/>
  <c r="X16" i="42"/>
  <c r="AA16" i="42"/>
  <c r="L17" i="42"/>
  <c r="P17" i="42"/>
  <c r="AF17" i="42"/>
  <c r="AG17" i="42"/>
  <c r="P15" i="42"/>
  <c r="Q16" i="42"/>
  <c r="AD17" i="42"/>
  <c r="AF14" i="42"/>
  <c r="AG14" i="42"/>
  <c r="Q15" i="42"/>
  <c r="R16" i="42"/>
  <c r="J16" i="41"/>
  <c r="O15" i="41"/>
  <c r="I15" i="41"/>
  <c r="Q14" i="41"/>
  <c r="I14" i="41"/>
  <c r="O17" i="41"/>
  <c r="O14" i="41"/>
  <c r="M15" i="41"/>
  <c r="N16" i="41"/>
  <c r="I17" i="41"/>
  <c r="J14" i="41"/>
  <c r="M14" i="41"/>
  <c r="S14" i="41"/>
  <c r="H15" i="41"/>
  <c r="N15" i="41"/>
  <c r="I16" i="41"/>
  <c r="O16" i="41"/>
  <c r="Q16" i="41"/>
  <c r="R17" i="41"/>
  <c r="S15" i="41"/>
  <c r="Q17" i="41"/>
  <c r="H14" i="41"/>
  <c r="N14" i="41"/>
  <c r="R16" i="41"/>
  <c r="J17" i="41"/>
  <c r="M17" i="41"/>
  <c r="S17" i="41"/>
  <c r="I17" i="40"/>
  <c r="H17" i="40"/>
  <c r="E17" i="40"/>
  <c r="D17" i="40"/>
  <c r="C17" i="40"/>
  <c r="I16" i="40"/>
  <c r="H16" i="40"/>
  <c r="E16" i="40"/>
  <c r="D16" i="40"/>
  <c r="C16" i="40"/>
  <c r="I15" i="40"/>
  <c r="H15" i="40"/>
  <c r="E15" i="40"/>
  <c r="D15" i="40"/>
  <c r="C15" i="40"/>
  <c r="I14" i="40"/>
  <c r="H14" i="40"/>
  <c r="E14" i="40"/>
  <c r="D14" i="40"/>
  <c r="C14" i="40"/>
  <c r="O13" i="40"/>
  <c r="N13" i="40"/>
  <c r="O12" i="40"/>
  <c r="O11" i="40"/>
  <c r="N11" i="40"/>
  <c r="O10" i="40"/>
  <c r="N9" i="40"/>
  <c r="O7" i="40"/>
  <c r="O4" i="40"/>
  <c r="O3" i="40"/>
  <c r="O2" i="40"/>
  <c r="N2" i="40"/>
  <c r="M14" i="40"/>
  <c r="G16" i="40"/>
  <c r="I2" i="39"/>
  <c r="M2" i="39"/>
  <c r="N2" i="39"/>
  <c r="O2" i="39"/>
  <c r="X9" i="38"/>
  <c r="W9" i="38"/>
  <c r="O9" i="38"/>
  <c r="J9" i="38"/>
  <c r="I9" i="38"/>
  <c r="H9" i="38"/>
  <c r="F9" i="38"/>
  <c r="E9" i="38"/>
  <c r="D9" i="38"/>
  <c r="C9" i="38"/>
  <c r="X8" i="38"/>
  <c r="W8" i="38"/>
  <c r="O8" i="38"/>
  <c r="J8" i="38"/>
  <c r="I8" i="38"/>
  <c r="H8" i="38"/>
  <c r="F8" i="38"/>
  <c r="E8" i="38"/>
  <c r="D8" i="38"/>
  <c r="C8" i="38"/>
  <c r="X7" i="38"/>
  <c r="W7" i="38"/>
  <c r="O7" i="38"/>
  <c r="J7" i="38"/>
  <c r="I7" i="38"/>
  <c r="H7" i="38"/>
  <c r="F7" i="38"/>
  <c r="E7" i="38"/>
  <c r="D7" i="38"/>
  <c r="C7" i="38"/>
  <c r="X6" i="38"/>
  <c r="W6" i="38"/>
  <c r="O6" i="38"/>
  <c r="J6" i="38"/>
  <c r="I6" i="38"/>
  <c r="H6" i="38"/>
  <c r="F6" i="38"/>
  <c r="E6" i="38"/>
  <c r="D6" i="38"/>
  <c r="C6" i="38"/>
  <c r="S6" i="38"/>
  <c r="Y5" i="38"/>
  <c r="T5" i="38"/>
  <c r="Q5" i="38"/>
  <c r="K5" i="38"/>
  <c r="Y4" i="38"/>
  <c r="Q4" i="38"/>
  <c r="L4" i="38"/>
  <c r="L8" i="38" s="1"/>
  <c r="K4" i="38"/>
  <c r="Y3" i="38"/>
  <c r="V3" i="38"/>
  <c r="V9" i="38" s="1"/>
  <c r="U3" i="38"/>
  <c r="T3" i="38"/>
  <c r="Q3" i="38"/>
  <c r="N3" i="38"/>
  <c r="M3" i="38"/>
  <c r="K3" i="38"/>
  <c r="Y2" i="38"/>
  <c r="U2" i="38"/>
  <c r="T2" i="38"/>
  <c r="Q2" i="38"/>
  <c r="N2" i="38"/>
  <c r="M2" i="38"/>
  <c r="K2" i="38"/>
  <c r="R9" i="38"/>
  <c r="P7" i="38"/>
  <c r="Z7" i="38"/>
  <c r="I17" i="37"/>
  <c r="H17" i="37"/>
  <c r="E17" i="37"/>
  <c r="D17" i="37"/>
  <c r="C17" i="37"/>
  <c r="I16" i="37"/>
  <c r="H16" i="37"/>
  <c r="E16" i="37"/>
  <c r="D16" i="37"/>
  <c r="C16" i="37"/>
  <c r="I15" i="37"/>
  <c r="H15" i="37"/>
  <c r="E15" i="37"/>
  <c r="D15" i="37"/>
  <c r="C15" i="37"/>
  <c r="I14" i="37"/>
  <c r="H14" i="37"/>
  <c r="E14" i="37"/>
  <c r="D14" i="37"/>
  <c r="C14" i="37"/>
  <c r="O13" i="37"/>
  <c r="N13" i="37"/>
  <c r="O12" i="37"/>
  <c r="O11" i="37"/>
  <c r="N11" i="37"/>
  <c r="O10" i="37"/>
  <c r="O9" i="37"/>
  <c r="O8" i="37"/>
  <c r="J5" i="37"/>
  <c r="J16" i="37" s="1"/>
  <c r="O3" i="37"/>
  <c r="O2" i="37"/>
  <c r="N2" i="37"/>
  <c r="M15" i="37"/>
  <c r="K17" i="37"/>
  <c r="O16" i="40" l="1"/>
  <c r="L14" i="40"/>
  <c r="F14" i="40"/>
  <c r="N15" i="40"/>
  <c r="N14" i="40"/>
  <c r="L17" i="40"/>
  <c r="O15" i="40"/>
  <c r="G15" i="40"/>
  <c r="J15" i="40"/>
  <c r="F17" i="40"/>
  <c r="K16" i="40"/>
  <c r="J16" i="40"/>
  <c r="K17" i="40"/>
  <c r="M17" i="40"/>
  <c r="G14" i="40"/>
  <c r="J14" i="40"/>
  <c r="O14" i="40"/>
  <c r="K15" i="40"/>
  <c r="F16" i="40"/>
  <c r="L16" i="40"/>
  <c r="M16" i="40"/>
  <c r="N17" i="40"/>
  <c r="K14" i="40"/>
  <c r="F15" i="40"/>
  <c r="L15" i="40"/>
  <c r="M15" i="40"/>
  <c r="N16" i="40"/>
  <c r="G17" i="40"/>
  <c r="J17" i="40"/>
  <c r="O17" i="40"/>
  <c r="K7" i="38"/>
  <c r="U6" i="38"/>
  <c r="Y6" i="38"/>
  <c r="Q8" i="38"/>
  <c r="T7" i="38"/>
  <c r="Z8" i="38"/>
  <c r="R6" i="38"/>
  <c r="N6" i="38"/>
  <c r="K8" i="38"/>
  <c r="L9" i="38"/>
  <c r="Q9" i="38"/>
  <c r="N9" i="38"/>
  <c r="T8" i="38"/>
  <c r="M6" i="38"/>
  <c r="G7" i="38"/>
  <c r="L6" i="38"/>
  <c r="U9" i="38"/>
  <c r="V6" i="38"/>
  <c r="G6" i="38"/>
  <c r="P8" i="38"/>
  <c r="S7" i="38"/>
  <c r="U8" i="38"/>
  <c r="G9" i="38"/>
  <c r="M9" i="38"/>
  <c r="Y9" i="38"/>
  <c r="K6" i="38"/>
  <c r="P6" i="38"/>
  <c r="T6" i="38"/>
  <c r="Z6" i="38"/>
  <c r="L7" i="38"/>
  <c r="Q7" i="38"/>
  <c r="U7" i="38"/>
  <c r="G8" i="38"/>
  <c r="M8" i="38"/>
  <c r="N8" i="38"/>
  <c r="R8" i="38"/>
  <c r="V8" i="38"/>
  <c r="Y8" i="38"/>
  <c r="S9" i="38"/>
  <c r="Q6" i="38"/>
  <c r="N7" i="38"/>
  <c r="R7" i="38"/>
  <c r="V7" i="38"/>
  <c r="Y7" i="38"/>
  <c r="S8" i="38"/>
  <c r="K9" i="38"/>
  <c r="P9" i="38"/>
  <c r="T9" i="38"/>
  <c r="Z9" i="38"/>
  <c r="M7" i="38"/>
  <c r="G16" i="37"/>
  <c r="O16" i="37"/>
  <c r="L15" i="37"/>
  <c r="G15" i="37"/>
  <c r="K16" i="37"/>
  <c r="N15" i="37"/>
  <c r="M14" i="37"/>
  <c r="F14" i="37"/>
  <c r="L14" i="37"/>
  <c r="O15" i="37"/>
  <c r="J15" i="37"/>
  <c r="N14" i="37"/>
  <c r="L17" i="37"/>
  <c r="G14" i="37"/>
  <c r="J14" i="37"/>
  <c r="O14" i="37"/>
  <c r="K15" i="37"/>
  <c r="F16" i="37"/>
  <c r="L16" i="37"/>
  <c r="M16" i="37"/>
  <c r="N17" i="37"/>
  <c r="F17" i="37"/>
  <c r="M17" i="37"/>
  <c r="K14" i="37"/>
  <c r="F15" i="37"/>
  <c r="N16" i="37"/>
  <c r="G17" i="37"/>
  <c r="J17" i="37"/>
  <c r="O17" i="37"/>
  <c r="AO17" i="36"/>
  <c r="AM17" i="36"/>
  <c r="AI17" i="36"/>
  <c r="AF17" i="36"/>
  <c r="AD17" i="36"/>
  <c r="AB17" i="36"/>
  <c r="Z17" i="36"/>
  <c r="S17" i="36"/>
  <c r="R17" i="36"/>
  <c r="N17" i="36"/>
  <c r="M17" i="36"/>
  <c r="H17" i="36"/>
  <c r="F17" i="36"/>
  <c r="E17" i="36"/>
  <c r="D17" i="36"/>
  <c r="C17" i="36"/>
  <c r="AO16" i="36"/>
  <c r="AM16" i="36"/>
  <c r="AI16" i="36"/>
  <c r="AF16" i="36"/>
  <c r="AD16" i="36"/>
  <c r="AB16" i="36"/>
  <c r="Z16" i="36"/>
  <c r="S16" i="36"/>
  <c r="R16" i="36"/>
  <c r="N16" i="36"/>
  <c r="M16" i="36"/>
  <c r="H16" i="36"/>
  <c r="F16" i="36"/>
  <c r="E16" i="36"/>
  <c r="D16" i="36"/>
  <c r="C16" i="36"/>
  <c r="AO15" i="36"/>
  <c r="AM15" i="36"/>
  <c r="AI15" i="36"/>
  <c r="AF15" i="36"/>
  <c r="AD15" i="36"/>
  <c r="AB15" i="36"/>
  <c r="Z15" i="36"/>
  <c r="S15" i="36"/>
  <c r="R15" i="36"/>
  <c r="N15" i="36"/>
  <c r="M15" i="36"/>
  <c r="H15" i="36"/>
  <c r="F15" i="36"/>
  <c r="E15" i="36"/>
  <c r="D15" i="36"/>
  <c r="C15" i="36"/>
  <c r="AO14" i="36"/>
  <c r="AM14" i="36"/>
  <c r="AI14" i="36"/>
  <c r="AF14" i="36"/>
  <c r="AD14" i="36"/>
  <c r="AB14" i="36"/>
  <c r="Z14" i="36"/>
  <c r="S14" i="36"/>
  <c r="R14" i="36"/>
  <c r="N14" i="36"/>
  <c r="M14" i="36"/>
  <c r="H14" i="36"/>
  <c r="F14" i="36"/>
  <c r="E14" i="36"/>
  <c r="D14" i="36"/>
  <c r="C14" i="36"/>
  <c r="AN13" i="36"/>
  <c r="AG13" i="36"/>
  <c r="AE13" i="36"/>
  <c r="AC13" i="36"/>
  <c r="AA13" i="36"/>
  <c r="Q13" i="36"/>
  <c r="P13" i="36"/>
  <c r="O13" i="36"/>
  <c r="L13" i="36"/>
  <c r="J13" i="36"/>
  <c r="G13" i="36"/>
  <c r="AN12" i="36"/>
  <c r="AJ12" i="36"/>
  <c r="AG12" i="36"/>
  <c r="AE12" i="36"/>
  <c r="AC12" i="36"/>
  <c r="Y12" i="36"/>
  <c r="T12" i="36"/>
  <c r="Q12" i="36"/>
  <c r="P12" i="36"/>
  <c r="O12" i="36"/>
  <c r="L12" i="36"/>
  <c r="K12" i="36"/>
  <c r="J12" i="36"/>
  <c r="G12" i="36"/>
  <c r="AC11" i="36"/>
  <c r="AA11" i="36"/>
  <c r="T11" i="36"/>
  <c r="Q11" i="36"/>
  <c r="P11" i="36"/>
  <c r="O11" i="36"/>
  <c r="L11" i="36"/>
  <c r="K11" i="36"/>
  <c r="J11" i="36"/>
  <c r="G11" i="36"/>
  <c r="AN10" i="36"/>
  <c r="AK10" i="36"/>
  <c r="AJ10" i="36"/>
  <c r="AG10" i="36"/>
  <c r="AE10" i="36"/>
  <c r="AC10" i="36"/>
  <c r="AA10" i="36"/>
  <c r="T10" i="36"/>
  <c r="P10" i="36"/>
  <c r="O10" i="36"/>
  <c r="L10" i="36"/>
  <c r="K10" i="36"/>
  <c r="J10" i="36"/>
  <c r="G10" i="36"/>
  <c r="AN9" i="36"/>
  <c r="AG9" i="36"/>
  <c r="AE9" i="36"/>
  <c r="AC9" i="36"/>
  <c r="AA9" i="36"/>
  <c r="Y9" i="36"/>
  <c r="P9" i="36"/>
  <c r="O9" i="36"/>
  <c r="L9" i="36"/>
  <c r="J9" i="36"/>
  <c r="G9" i="36"/>
  <c r="AN8" i="36"/>
  <c r="AJ8" i="36"/>
  <c r="AG8" i="36"/>
  <c r="AE8" i="36"/>
  <c r="AC8" i="36"/>
  <c r="AA8" i="36"/>
  <c r="Y8" i="36"/>
  <c r="U8" i="36"/>
  <c r="T8" i="36"/>
  <c r="P8" i="36"/>
  <c r="O8" i="36"/>
  <c r="L8" i="36"/>
  <c r="K8" i="36"/>
  <c r="J8" i="36"/>
  <c r="G8" i="36"/>
  <c r="AN7" i="36"/>
  <c r="AJ7" i="36"/>
  <c r="AG7" i="36"/>
  <c r="AE7" i="36"/>
  <c r="AC7" i="36"/>
  <c r="Y7" i="36"/>
  <c r="T7" i="36"/>
  <c r="P7" i="36"/>
  <c r="O7" i="36"/>
  <c r="L7" i="36"/>
  <c r="K7" i="36"/>
  <c r="J7" i="36"/>
  <c r="G7" i="36"/>
  <c r="AJ6" i="36"/>
  <c r="AC6" i="36"/>
  <c r="T6" i="36"/>
  <c r="Q6" i="36"/>
  <c r="P6" i="36"/>
  <c r="O6" i="36"/>
  <c r="L6" i="36"/>
  <c r="J6" i="36"/>
  <c r="AN5" i="36"/>
  <c r="AK5" i="36"/>
  <c r="AJ5" i="36"/>
  <c r="AG5" i="36"/>
  <c r="AE5" i="36"/>
  <c r="AC5" i="36"/>
  <c r="AA5" i="36"/>
  <c r="Y5" i="36"/>
  <c r="V5" i="36"/>
  <c r="T5" i="36"/>
  <c r="Q5" i="36"/>
  <c r="P5" i="36"/>
  <c r="O5" i="36"/>
  <c r="L5" i="36"/>
  <c r="K5" i="36"/>
  <c r="J5" i="36"/>
  <c r="G5" i="36"/>
  <c r="AN4" i="36"/>
  <c r="AK4" i="36"/>
  <c r="AJ4" i="36"/>
  <c r="AE4" i="36"/>
  <c r="AC4" i="36"/>
  <c r="AA4" i="36"/>
  <c r="Y4" i="36"/>
  <c r="W4" i="36"/>
  <c r="V4" i="36"/>
  <c r="U4" i="36"/>
  <c r="T4" i="36"/>
  <c r="Q4" i="36"/>
  <c r="P4" i="36"/>
  <c r="O4" i="36"/>
  <c r="L4" i="36"/>
  <c r="J4" i="36"/>
  <c r="G4" i="36"/>
  <c r="AN3" i="36"/>
  <c r="AK3" i="36"/>
  <c r="AJ3" i="36"/>
  <c r="AG3" i="36"/>
  <c r="AE3" i="36"/>
  <c r="AC3" i="36"/>
  <c r="AA3" i="36"/>
  <c r="Y3" i="36"/>
  <c r="V3" i="36"/>
  <c r="U3" i="36"/>
  <c r="T3" i="36"/>
  <c r="Q3" i="36"/>
  <c r="P3" i="36"/>
  <c r="O3" i="36"/>
  <c r="L3" i="36"/>
  <c r="J3" i="36"/>
  <c r="G3" i="36"/>
  <c r="AN2" i="36"/>
  <c r="AJ2" i="36"/>
  <c r="AG2" i="36"/>
  <c r="AE2" i="36"/>
  <c r="AC2" i="36"/>
  <c r="AA2" i="36"/>
  <c r="Y2" i="36"/>
  <c r="W2" i="36"/>
  <c r="U2" i="36"/>
  <c r="T2" i="36"/>
  <c r="Q2" i="36"/>
  <c r="P2" i="36"/>
  <c r="O2" i="36"/>
  <c r="L2" i="36"/>
  <c r="J2" i="36"/>
  <c r="G2" i="36"/>
  <c r="I17" i="36"/>
  <c r="W53" i="34"/>
  <c r="Q53" i="34"/>
  <c r="O53" i="34"/>
  <c r="AA15" i="36" l="1"/>
  <c r="J14" i="36"/>
  <c r="AJ16" i="36"/>
  <c r="L17" i="36"/>
  <c r="AC17" i="36"/>
  <c r="AL15" i="36"/>
  <c r="Y17" i="36"/>
  <c r="X16" i="36"/>
  <c r="AN16" i="36"/>
  <c r="AG17" i="36"/>
  <c r="U16" i="36"/>
  <c r="Y16" i="36"/>
  <c r="O16" i="36"/>
  <c r="P17" i="36"/>
  <c r="K15" i="36"/>
  <c r="AA14" i="36"/>
  <c r="J17" i="36"/>
  <c r="L16" i="36"/>
  <c r="AC16" i="36"/>
  <c r="AL14" i="36"/>
  <c r="W15" i="36"/>
  <c r="AJ15" i="36"/>
  <c r="V17" i="36"/>
  <c r="I16" i="36"/>
  <c r="V14" i="36"/>
  <c r="AE15" i="36"/>
  <c r="AH14" i="36"/>
  <c r="AK14" i="36"/>
  <c r="G14" i="36"/>
  <c r="T17" i="36"/>
  <c r="Q17" i="36"/>
  <c r="AE14" i="36"/>
  <c r="K16" i="36"/>
  <c r="G15" i="36"/>
  <c r="Q14" i="36"/>
  <c r="T14" i="36"/>
  <c r="X15" i="36"/>
  <c r="W14" i="36"/>
  <c r="O15" i="36"/>
  <c r="AG16" i="36"/>
  <c r="AH17" i="36"/>
  <c r="AK17" i="36"/>
  <c r="K14" i="36"/>
  <c r="O14" i="36"/>
  <c r="U14" i="36"/>
  <c r="X14" i="36"/>
  <c r="AJ14" i="36"/>
  <c r="AN14" i="36"/>
  <c r="I15" i="36"/>
  <c r="L15" i="36"/>
  <c r="P15" i="36"/>
  <c r="Y15" i="36"/>
  <c r="AC15" i="36"/>
  <c r="AG15" i="36"/>
  <c r="J16" i="36"/>
  <c r="Q16" i="36"/>
  <c r="T16" i="36"/>
  <c r="V16" i="36"/>
  <c r="AH16" i="36"/>
  <c r="AK16" i="36"/>
  <c r="G17" i="36"/>
  <c r="W17" i="36"/>
  <c r="AA17" i="36"/>
  <c r="AE17" i="36"/>
  <c r="AL17" i="36"/>
  <c r="U15" i="36"/>
  <c r="I14" i="36"/>
  <c r="L14" i="36"/>
  <c r="P14" i="36"/>
  <c r="Y14" i="36"/>
  <c r="AC14" i="36"/>
  <c r="AG14" i="36"/>
  <c r="J15" i="36"/>
  <c r="Q15" i="36"/>
  <c r="T15" i="36"/>
  <c r="V15" i="36"/>
  <c r="AH15" i="36"/>
  <c r="AK15" i="36"/>
  <c r="G16" i="36"/>
  <c r="W16" i="36"/>
  <c r="AA16" i="36"/>
  <c r="AE16" i="36"/>
  <c r="AL16" i="36"/>
  <c r="K17" i="36"/>
  <c r="O17" i="36"/>
  <c r="U17" i="36"/>
  <c r="X17" i="36"/>
  <c r="AJ17" i="36"/>
  <c r="AN17" i="36"/>
  <c r="AN15" i="36"/>
  <c r="P16" i="36"/>
  <c r="R17" i="35" l="1"/>
  <c r="M17" i="35"/>
  <c r="L17" i="35"/>
  <c r="H17" i="35"/>
  <c r="F17" i="35"/>
  <c r="E17" i="35"/>
  <c r="D17" i="35"/>
  <c r="C17" i="35"/>
  <c r="R16" i="35"/>
  <c r="M16" i="35"/>
  <c r="L16" i="35"/>
  <c r="H16" i="35"/>
  <c r="F16" i="35"/>
  <c r="E16" i="35"/>
  <c r="D16" i="35"/>
  <c r="C16" i="35"/>
  <c r="R15" i="35"/>
  <c r="M15" i="35"/>
  <c r="L15" i="35"/>
  <c r="H15" i="35"/>
  <c r="F15" i="35"/>
  <c r="E15" i="35"/>
  <c r="D15" i="35"/>
  <c r="C15" i="35"/>
  <c r="R14" i="35"/>
  <c r="M14" i="35"/>
  <c r="L14" i="35"/>
  <c r="H14" i="35"/>
  <c r="F14" i="35"/>
  <c r="E14" i="35"/>
  <c r="D14" i="35"/>
  <c r="C14" i="35"/>
  <c r="U13" i="35"/>
  <c r="S13" i="35"/>
  <c r="P13" i="35"/>
  <c r="O13" i="35"/>
  <c r="N13" i="35"/>
  <c r="K13" i="35"/>
  <c r="J13" i="35"/>
  <c r="G13" i="35"/>
  <c r="S12" i="35"/>
  <c r="P12" i="35"/>
  <c r="O12" i="35"/>
  <c r="N12" i="35"/>
  <c r="K12" i="35"/>
  <c r="J12" i="35"/>
  <c r="G12" i="35"/>
  <c r="U11" i="35"/>
  <c r="S11" i="35"/>
  <c r="P11" i="35"/>
  <c r="O11" i="35"/>
  <c r="N11" i="35"/>
  <c r="K11" i="35"/>
  <c r="J11" i="35"/>
  <c r="G11" i="35"/>
  <c r="U10" i="35"/>
  <c r="S10" i="35"/>
  <c r="Q10" i="35"/>
  <c r="O10" i="35"/>
  <c r="N10" i="35"/>
  <c r="K10" i="35"/>
  <c r="J10" i="35"/>
  <c r="I10" i="35"/>
  <c r="G10" i="35"/>
  <c r="S9" i="35"/>
  <c r="O9" i="35"/>
  <c r="N9" i="35"/>
  <c r="K9" i="35"/>
  <c r="J9" i="35"/>
  <c r="G9" i="35"/>
  <c r="U8" i="35"/>
  <c r="S8" i="35"/>
  <c r="O8" i="35"/>
  <c r="N8" i="35"/>
  <c r="K8" i="35"/>
  <c r="J8" i="35"/>
  <c r="G8" i="35"/>
  <c r="U7" i="35"/>
  <c r="S7" i="35"/>
  <c r="O7" i="35"/>
  <c r="N7" i="35"/>
  <c r="K7" i="35"/>
  <c r="J7" i="35"/>
  <c r="G7" i="35"/>
  <c r="U6" i="35"/>
  <c r="S6" i="35"/>
  <c r="P6" i="35"/>
  <c r="O6" i="35"/>
  <c r="N6" i="35"/>
  <c r="J6" i="35"/>
  <c r="U5" i="35"/>
  <c r="S5" i="35"/>
  <c r="P5" i="35"/>
  <c r="O5" i="35"/>
  <c r="N5" i="35"/>
  <c r="K5" i="35"/>
  <c r="J5" i="35"/>
  <c r="G5" i="35"/>
  <c r="U4" i="35"/>
  <c r="S4" i="35"/>
  <c r="P4" i="35"/>
  <c r="O4" i="35"/>
  <c r="N4" i="35"/>
  <c r="J4" i="35"/>
  <c r="G4" i="35"/>
  <c r="U3" i="35"/>
  <c r="S3" i="35"/>
  <c r="P3" i="35"/>
  <c r="O3" i="35"/>
  <c r="N3" i="35"/>
  <c r="J3" i="35"/>
  <c r="G3" i="35"/>
  <c r="U2" i="35"/>
  <c r="P2" i="35"/>
  <c r="O2" i="35"/>
  <c r="N2" i="35"/>
  <c r="J2" i="35"/>
  <c r="G2" i="35"/>
  <c r="S57" i="34"/>
  <c r="P57" i="34"/>
  <c r="L57" i="34"/>
  <c r="K57" i="34"/>
  <c r="G57" i="34"/>
  <c r="F57" i="34"/>
  <c r="E57" i="34"/>
  <c r="D57" i="34"/>
  <c r="C57" i="34"/>
  <c r="S56" i="34"/>
  <c r="P56" i="34"/>
  <c r="L56" i="34"/>
  <c r="K56" i="34"/>
  <c r="G56" i="34"/>
  <c r="F56" i="34"/>
  <c r="E56" i="34"/>
  <c r="D56" i="34"/>
  <c r="C56" i="34"/>
  <c r="S55" i="34"/>
  <c r="P55" i="34"/>
  <c r="L55" i="34"/>
  <c r="K55" i="34"/>
  <c r="G55" i="34"/>
  <c r="F55" i="34"/>
  <c r="E55" i="34"/>
  <c r="D55" i="34"/>
  <c r="C55" i="34"/>
  <c r="S54" i="34"/>
  <c r="P54" i="34"/>
  <c r="L54" i="34"/>
  <c r="K54" i="34"/>
  <c r="G54" i="34"/>
  <c r="F54" i="34"/>
  <c r="E54" i="34"/>
  <c r="D54" i="34"/>
  <c r="C54" i="34"/>
  <c r="O52" i="34"/>
  <c r="O51" i="34"/>
  <c r="W50" i="34"/>
  <c r="O50" i="34"/>
  <c r="M50" i="34"/>
  <c r="O49" i="34"/>
  <c r="M49" i="34"/>
  <c r="O48" i="34"/>
  <c r="M48" i="34"/>
  <c r="O47" i="34"/>
  <c r="M46" i="34"/>
  <c r="O45" i="34"/>
  <c r="M45" i="34"/>
  <c r="V44" i="34"/>
  <c r="V56" i="34" s="1"/>
  <c r="O44" i="34"/>
  <c r="M44" i="34"/>
  <c r="O43" i="34"/>
  <c r="M43" i="34"/>
  <c r="O42" i="34"/>
  <c r="M42" i="34"/>
  <c r="O41" i="34"/>
  <c r="M41" i="34"/>
  <c r="M39" i="34"/>
  <c r="O38" i="34"/>
  <c r="N38" i="34"/>
  <c r="M38" i="34"/>
  <c r="O37" i="34"/>
  <c r="M37" i="34"/>
  <c r="O36" i="34"/>
  <c r="M36" i="34"/>
  <c r="O35" i="34"/>
  <c r="M35" i="34"/>
  <c r="O34" i="34"/>
  <c r="M34" i="34"/>
  <c r="O33" i="34"/>
  <c r="M33" i="34"/>
  <c r="O31" i="34"/>
  <c r="M31" i="34"/>
  <c r="O30" i="34"/>
  <c r="M30" i="34"/>
  <c r="M29" i="34"/>
  <c r="M27" i="34"/>
  <c r="M26" i="34"/>
  <c r="M25" i="34"/>
  <c r="M24" i="34"/>
  <c r="O23" i="34"/>
  <c r="M23" i="34"/>
  <c r="W22" i="34"/>
  <c r="O22" i="34"/>
  <c r="W21" i="34"/>
  <c r="M21" i="34"/>
  <c r="W20" i="34"/>
  <c r="O20" i="34"/>
  <c r="M20" i="34"/>
  <c r="W19" i="34"/>
  <c r="O19" i="34"/>
  <c r="M19" i="34"/>
  <c r="J19" i="34"/>
  <c r="J56" i="34" s="1"/>
  <c r="W18" i="34"/>
  <c r="W17" i="34"/>
  <c r="W16" i="34"/>
  <c r="O16" i="34"/>
  <c r="N9" i="33"/>
  <c r="M9" i="33"/>
  <c r="L9" i="33"/>
  <c r="K9" i="33"/>
  <c r="J9" i="33"/>
  <c r="I9" i="33"/>
  <c r="G9" i="33"/>
  <c r="F9" i="33"/>
  <c r="E9" i="33"/>
  <c r="D9" i="33"/>
  <c r="C9" i="33"/>
  <c r="N8" i="33"/>
  <c r="M8" i="33"/>
  <c r="L8" i="33"/>
  <c r="K8" i="33"/>
  <c r="J8" i="33"/>
  <c r="I8" i="33"/>
  <c r="G8" i="33"/>
  <c r="F8" i="33"/>
  <c r="E8" i="33"/>
  <c r="D8" i="33"/>
  <c r="C8" i="33"/>
  <c r="N7" i="33"/>
  <c r="M7" i="33"/>
  <c r="L7" i="33"/>
  <c r="K7" i="33"/>
  <c r="J7" i="33"/>
  <c r="I7" i="33"/>
  <c r="G7" i="33"/>
  <c r="F7" i="33"/>
  <c r="E7" i="33"/>
  <c r="D7" i="33"/>
  <c r="C7" i="33"/>
  <c r="N6" i="33"/>
  <c r="M6" i="33"/>
  <c r="L6" i="33"/>
  <c r="K6" i="33"/>
  <c r="J6" i="33"/>
  <c r="I6" i="33"/>
  <c r="G6" i="33"/>
  <c r="F6" i="33"/>
  <c r="E6" i="33"/>
  <c r="D6" i="33"/>
  <c r="C6" i="33"/>
  <c r="P5" i="33"/>
  <c r="H5" i="33"/>
  <c r="P4" i="33"/>
  <c r="H3" i="33"/>
  <c r="O2" i="33"/>
  <c r="O9" i="33" s="1"/>
  <c r="H2" i="33"/>
  <c r="N9" i="32"/>
  <c r="M9" i="32"/>
  <c r="L9" i="32"/>
  <c r="J9" i="32"/>
  <c r="I9" i="32"/>
  <c r="G9" i="32"/>
  <c r="F9" i="32"/>
  <c r="E9" i="32"/>
  <c r="D9" i="32"/>
  <c r="C9" i="32"/>
  <c r="N8" i="32"/>
  <c r="L8" i="32"/>
  <c r="J8" i="32"/>
  <c r="I8" i="32"/>
  <c r="G8" i="32"/>
  <c r="F8" i="32"/>
  <c r="E8" i="32"/>
  <c r="D8" i="32"/>
  <c r="C8" i="32"/>
  <c r="N7" i="32"/>
  <c r="M7" i="32"/>
  <c r="L7" i="32"/>
  <c r="J7" i="32"/>
  <c r="I7" i="32"/>
  <c r="G7" i="32"/>
  <c r="F7" i="32"/>
  <c r="E7" i="32"/>
  <c r="D7" i="32"/>
  <c r="C7" i="32"/>
  <c r="N6" i="32"/>
  <c r="L6" i="32"/>
  <c r="J6" i="32"/>
  <c r="I6" i="32"/>
  <c r="G6" i="32"/>
  <c r="F6" i="32"/>
  <c r="E6" i="32"/>
  <c r="D6" i="32"/>
  <c r="C6" i="32"/>
  <c r="M8" i="32"/>
  <c r="K8" i="32"/>
  <c r="K9" i="32"/>
  <c r="O5" i="32"/>
  <c r="H5" i="32"/>
  <c r="O4" i="32"/>
  <c r="H4" i="32"/>
  <c r="O3" i="32"/>
  <c r="H3" i="32"/>
  <c r="H2" i="32"/>
  <c r="N10" i="31"/>
  <c r="L10" i="31"/>
  <c r="J10" i="31"/>
  <c r="I10" i="31"/>
  <c r="G10" i="31"/>
  <c r="F10" i="31"/>
  <c r="E10" i="31"/>
  <c r="D10" i="31"/>
  <c r="C10" i="31"/>
  <c r="N9" i="31"/>
  <c r="L9" i="31"/>
  <c r="J9" i="31"/>
  <c r="I9" i="31"/>
  <c r="G9" i="31"/>
  <c r="F9" i="31"/>
  <c r="E9" i="31"/>
  <c r="D9" i="31"/>
  <c r="C9" i="31"/>
  <c r="N8" i="31"/>
  <c r="L8" i="31"/>
  <c r="J8" i="31"/>
  <c r="I8" i="31"/>
  <c r="G8" i="31"/>
  <c r="F8" i="31"/>
  <c r="E8" i="31"/>
  <c r="D8" i="31"/>
  <c r="C8" i="31"/>
  <c r="N7" i="31"/>
  <c r="L7" i="31"/>
  <c r="J7" i="31"/>
  <c r="I7" i="31"/>
  <c r="G7" i="31"/>
  <c r="F7" i="31"/>
  <c r="E7" i="31"/>
  <c r="D7" i="31"/>
  <c r="C7" i="31"/>
  <c r="O6" i="31"/>
  <c r="M6" i="31"/>
  <c r="M9" i="31" s="1"/>
  <c r="K6" i="31"/>
  <c r="H6" i="31"/>
  <c r="O4" i="31"/>
  <c r="K4" i="31"/>
  <c r="H4" i="31"/>
  <c r="K3" i="31"/>
  <c r="H3" i="31"/>
  <c r="O2" i="31"/>
  <c r="K2" i="31"/>
  <c r="H2" i="31"/>
  <c r="K2" i="28"/>
  <c r="O2" i="28"/>
  <c r="H3" i="28"/>
  <c r="K3" i="28"/>
  <c r="O3" i="28"/>
  <c r="H4" i="28"/>
  <c r="K4" i="28"/>
  <c r="O4" i="28"/>
  <c r="K6" i="28"/>
  <c r="O6" i="28"/>
  <c r="O10" i="30"/>
  <c r="N10" i="30"/>
  <c r="L10" i="30"/>
  <c r="J10" i="30"/>
  <c r="I10" i="30"/>
  <c r="H10" i="30"/>
  <c r="G10" i="30"/>
  <c r="F10" i="30"/>
  <c r="E10" i="30"/>
  <c r="D10" i="30"/>
  <c r="C10" i="30"/>
  <c r="O9" i="30"/>
  <c r="N9" i="30"/>
  <c r="L9" i="30"/>
  <c r="J9" i="30"/>
  <c r="I9" i="30"/>
  <c r="H9" i="30"/>
  <c r="G9" i="30"/>
  <c r="F9" i="30"/>
  <c r="E9" i="30"/>
  <c r="D9" i="30"/>
  <c r="C9" i="30"/>
  <c r="O8" i="30"/>
  <c r="N8" i="30"/>
  <c r="L8" i="30"/>
  <c r="J8" i="30"/>
  <c r="I8" i="30"/>
  <c r="H8" i="30"/>
  <c r="G8" i="30"/>
  <c r="F8" i="30"/>
  <c r="E8" i="30"/>
  <c r="D8" i="30"/>
  <c r="C8" i="30"/>
  <c r="O7" i="30"/>
  <c r="N7" i="30"/>
  <c r="L7" i="30"/>
  <c r="J7" i="30"/>
  <c r="I7" i="30"/>
  <c r="H7" i="30"/>
  <c r="G7" i="30"/>
  <c r="F7" i="30"/>
  <c r="E7" i="30"/>
  <c r="D7" i="30"/>
  <c r="C7" i="30"/>
  <c r="P6" i="30"/>
  <c r="M6" i="30"/>
  <c r="K6" i="30"/>
  <c r="P4" i="30"/>
  <c r="M4" i="30"/>
  <c r="K4" i="30"/>
  <c r="P3" i="30"/>
  <c r="M3" i="30"/>
  <c r="K3" i="30"/>
  <c r="P2" i="30"/>
  <c r="K2" i="30"/>
  <c r="N10" i="28"/>
  <c r="L10" i="28"/>
  <c r="J10" i="28"/>
  <c r="I10" i="28"/>
  <c r="G10" i="28"/>
  <c r="F10" i="28"/>
  <c r="E10" i="28"/>
  <c r="D10" i="28"/>
  <c r="C10" i="28"/>
  <c r="N9" i="28"/>
  <c r="L9" i="28"/>
  <c r="J9" i="28"/>
  <c r="I9" i="28"/>
  <c r="G9" i="28"/>
  <c r="F9" i="28"/>
  <c r="E9" i="28"/>
  <c r="D9" i="28"/>
  <c r="C9" i="28"/>
  <c r="N8" i="28"/>
  <c r="L8" i="28"/>
  <c r="J8" i="28"/>
  <c r="I8" i="28"/>
  <c r="G8" i="28"/>
  <c r="F8" i="28"/>
  <c r="E8" i="28"/>
  <c r="D8" i="28"/>
  <c r="C8" i="28"/>
  <c r="N7" i="28"/>
  <c r="L7" i="28"/>
  <c r="J7" i="28"/>
  <c r="I7" i="28"/>
  <c r="G7" i="28"/>
  <c r="F7" i="28"/>
  <c r="E7" i="28"/>
  <c r="D7" i="28"/>
  <c r="C7" i="28"/>
  <c r="N10" i="27"/>
  <c r="J10" i="27"/>
  <c r="I10" i="27"/>
  <c r="G10" i="27"/>
  <c r="F10" i="27"/>
  <c r="E10" i="27"/>
  <c r="D10" i="27"/>
  <c r="C10" i="27"/>
  <c r="N9" i="27"/>
  <c r="J9" i="27"/>
  <c r="I9" i="27"/>
  <c r="G9" i="27"/>
  <c r="F9" i="27"/>
  <c r="E9" i="27"/>
  <c r="D9" i="27"/>
  <c r="C9" i="27"/>
  <c r="N8" i="27"/>
  <c r="J8" i="27"/>
  <c r="I8" i="27"/>
  <c r="G8" i="27"/>
  <c r="F8" i="27"/>
  <c r="E8" i="27"/>
  <c r="D8" i="27"/>
  <c r="C8" i="27"/>
  <c r="N7" i="27"/>
  <c r="J7" i="27"/>
  <c r="I7" i="27"/>
  <c r="G7" i="27"/>
  <c r="F7" i="27"/>
  <c r="E7" i="27"/>
  <c r="D7" i="27"/>
  <c r="C7" i="27"/>
  <c r="L10" i="27"/>
  <c r="K5" i="27"/>
  <c r="O4" i="27"/>
  <c r="K4" i="27"/>
  <c r="K3" i="27"/>
  <c r="M2" i="27"/>
  <c r="K2" i="27"/>
  <c r="O10" i="27"/>
  <c r="P3" i="26"/>
  <c r="M3" i="26"/>
  <c r="L3" i="26"/>
  <c r="K3" i="26"/>
  <c r="N10" i="25"/>
  <c r="J10" i="25"/>
  <c r="I10" i="25"/>
  <c r="G10" i="25"/>
  <c r="F10" i="25"/>
  <c r="E10" i="25"/>
  <c r="D10" i="25"/>
  <c r="C10" i="25"/>
  <c r="N9" i="25"/>
  <c r="J9" i="25"/>
  <c r="I9" i="25"/>
  <c r="G9" i="25"/>
  <c r="F9" i="25"/>
  <c r="E9" i="25"/>
  <c r="D9" i="25"/>
  <c r="C9" i="25"/>
  <c r="N8" i="25"/>
  <c r="J8" i="25"/>
  <c r="I8" i="25"/>
  <c r="G8" i="25"/>
  <c r="F8" i="25"/>
  <c r="E8" i="25"/>
  <c r="D8" i="25"/>
  <c r="C8" i="25"/>
  <c r="N7" i="25"/>
  <c r="J7" i="25"/>
  <c r="I7" i="25"/>
  <c r="G7" i="25"/>
  <c r="F7" i="25"/>
  <c r="E7" i="25"/>
  <c r="D7" i="25"/>
  <c r="C7" i="25"/>
  <c r="M5" i="25"/>
  <c r="K5" i="25"/>
  <c r="K4" i="25"/>
  <c r="L10" i="25"/>
  <c r="P10" i="25"/>
  <c r="N10" i="24"/>
  <c r="J10" i="24"/>
  <c r="I10" i="24"/>
  <c r="F10" i="24"/>
  <c r="E10" i="24"/>
  <c r="D10" i="24"/>
  <c r="C10" i="24"/>
  <c r="N9" i="24"/>
  <c r="J9" i="24"/>
  <c r="I9" i="24"/>
  <c r="F9" i="24"/>
  <c r="E9" i="24"/>
  <c r="D9" i="24"/>
  <c r="C9" i="24"/>
  <c r="N8" i="24"/>
  <c r="J8" i="24"/>
  <c r="I8" i="24"/>
  <c r="F8" i="24"/>
  <c r="E8" i="24"/>
  <c r="D8" i="24"/>
  <c r="C8" i="24"/>
  <c r="N7" i="24"/>
  <c r="J7" i="24"/>
  <c r="I7" i="24"/>
  <c r="F7" i="24"/>
  <c r="E7" i="24"/>
  <c r="D7" i="24"/>
  <c r="C7" i="24"/>
  <c r="G10" i="24"/>
  <c r="P5" i="24"/>
  <c r="O5" i="24"/>
  <c r="H5" i="24"/>
  <c r="P4" i="24"/>
  <c r="O4" i="24"/>
  <c r="H4" i="24"/>
  <c r="H3" i="24"/>
  <c r="P2" i="24"/>
  <c r="O2" i="24"/>
  <c r="H2" i="24"/>
  <c r="L10" i="24"/>
  <c r="K10" i="24"/>
  <c r="N10" i="23"/>
  <c r="J10" i="23"/>
  <c r="I10" i="23"/>
  <c r="F10" i="23"/>
  <c r="E10" i="23"/>
  <c r="D10" i="23"/>
  <c r="C10" i="23"/>
  <c r="N9" i="23"/>
  <c r="J9" i="23"/>
  <c r="I9" i="23"/>
  <c r="F9" i="23"/>
  <c r="E9" i="23"/>
  <c r="D9" i="23"/>
  <c r="C9" i="23"/>
  <c r="N8" i="23"/>
  <c r="J8" i="23"/>
  <c r="I8" i="23"/>
  <c r="F8" i="23"/>
  <c r="E8" i="23"/>
  <c r="D8" i="23"/>
  <c r="C8" i="23"/>
  <c r="N7" i="23"/>
  <c r="J7" i="23"/>
  <c r="I7" i="23"/>
  <c r="F7" i="23"/>
  <c r="E7" i="23"/>
  <c r="D7" i="23"/>
  <c r="C7" i="23"/>
  <c r="P6" i="23"/>
  <c r="M6" i="23"/>
  <c r="K6" i="23"/>
  <c r="P4" i="23"/>
  <c r="L4" i="23"/>
  <c r="K4" i="23"/>
  <c r="P3" i="23"/>
  <c r="K3" i="23"/>
  <c r="P2" i="23"/>
  <c r="M2" i="23"/>
  <c r="K2" i="23"/>
  <c r="G2" i="23"/>
  <c r="G10" i="23" s="1"/>
  <c r="L10" i="23"/>
  <c r="O10" i="23"/>
  <c r="N10" i="22"/>
  <c r="J10" i="22"/>
  <c r="I10" i="22"/>
  <c r="F10" i="22"/>
  <c r="E10" i="22"/>
  <c r="D10" i="22"/>
  <c r="C10" i="22"/>
  <c r="N9" i="22"/>
  <c r="J9" i="22"/>
  <c r="I9" i="22"/>
  <c r="F9" i="22"/>
  <c r="E9" i="22"/>
  <c r="D9" i="22"/>
  <c r="C9" i="22"/>
  <c r="N8" i="22"/>
  <c r="J8" i="22"/>
  <c r="I8" i="22"/>
  <c r="F8" i="22"/>
  <c r="E8" i="22"/>
  <c r="D8" i="22"/>
  <c r="C8" i="22"/>
  <c r="N7" i="22"/>
  <c r="J7" i="22"/>
  <c r="I7" i="22"/>
  <c r="F7" i="22"/>
  <c r="E7" i="22"/>
  <c r="D7" i="22"/>
  <c r="C7" i="22"/>
  <c r="P6" i="22"/>
  <c r="O6" i="22"/>
  <c r="K6" i="22"/>
  <c r="K4" i="22"/>
  <c r="P3" i="22"/>
  <c r="K3" i="22"/>
  <c r="P2" i="22"/>
  <c r="L2" i="22"/>
  <c r="K2" i="22"/>
  <c r="K10" i="22" s="1"/>
  <c r="G10" i="22"/>
  <c r="N10" i="21"/>
  <c r="J10" i="21"/>
  <c r="I10" i="21"/>
  <c r="F10" i="21"/>
  <c r="E10" i="21"/>
  <c r="D10" i="21"/>
  <c r="C10" i="21"/>
  <c r="N9" i="21"/>
  <c r="J9" i="21"/>
  <c r="I9" i="21"/>
  <c r="F9" i="21"/>
  <c r="E9" i="21"/>
  <c r="D9" i="21"/>
  <c r="C9" i="21"/>
  <c r="N8" i="21"/>
  <c r="J8" i="21"/>
  <c r="I8" i="21"/>
  <c r="F8" i="21"/>
  <c r="E8" i="21"/>
  <c r="D8" i="21"/>
  <c r="C8" i="21"/>
  <c r="N7" i="21"/>
  <c r="J7" i="21"/>
  <c r="I7" i="21"/>
  <c r="F7" i="21"/>
  <c r="E7" i="21"/>
  <c r="D7" i="21"/>
  <c r="C7" i="21"/>
  <c r="P6" i="21"/>
  <c r="K6" i="21"/>
  <c r="P5" i="21"/>
  <c r="K5" i="21"/>
  <c r="P3" i="21"/>
  <c r="K3" i="21"/>
  <c r="P2" i="21"/>
  <c r="M2" i="21"/>
  <c r="L2" i="21"/>
  <c r="K2" i="21"/>
  <c r="G10" i="21"/>
  <c r="H10" i="21"/>
  <c r="AA17" i="19"/>
  <c r="X17" i="19"/>
  <c r="W17" i="19"/>
  <c r="R17" i="19"/>
  <c r="N17" i="19"/>
  <c r="M17" i="19"/>
  <c r="H17" i="19"/>
  <c r="F17" i="19"/>
  <c r="E17" i="19"/>
  <c r="D17" i="19"/>
  <c r="C17" i="19"/>
  <c r="AA16" i="19"/>
  <c r="X16" i="19"/>
  <c r="W16" i="19"/>
  <c r="R16" i="19"/>
  <c r="N16" i="19"/>
  <c r="M16" i="19"/>
  <c r="H16" i="19"/>
  <c r="F16" i="19"/>
  <c r="E16" i="19"/>
  <c r="D16" i="19"/>
  <c r="C16" i="19"/>
  <c r="AA15" i="19"/>
  <c r="X15" i="19"/>
  <c r="W15" i="19"/>
  <c r="R15" i="19"/>
  <c r="N15" i="19"/>
  <c r="M15" i="19"/>
  <c r="H15" i="19"/>
  <c r="F15" i="19"/>
  <c r="E15" i="19"/>
  <c r="D15" i="19"/>
  <c r="C15" i="19"/>
  <c r="AA14" i="19"/>
  <c r="X14" i="19"/>
  <c r="W14" i="19"/>
  <c r="R14" i="19"/>
  <c r="N14" i="19"/>
  <c r="M14" i="19"/>
  <c r="H14" i="19"/>
  <c r="F14" i="19"/>
  <c r="E14" i="19"/>
  <c r="D14" i="19"/>
  <c r="C14" i="19"/>
  <c r="AE13" i="19"/>
  <c r="AD13" i="19"/>
  <c r="Q13" i="19"/>
  <c r="P13" i="19"/>
  <c r="O13" i="19"/>
  <c r="J13" i="19"/>
  <c r="AE12" i="19"/>
  <c r="AD12" i="19"/>
  <c r="Q12" i="19"/>
  <c r="P12" i="19"/>
  <c r="O12" i="19"/>
  <c r="J12" i="19"/>
  <c r="I12" i="19"/>
  <c r="AE11" i="19"/>
  <c r="AD11" i="19"/>
  <c r="Z11" i="19"/>
  <c r="Y11" i="19"/>
  <c r="V11" i="19"/>
  <c r="U11" i="19"/>
  <c r="P11" i="19"/>
  <c r="O11" i="19"/>
  <c r="L11" i="19"/>
  <c r="J11" i="19"/>
  <c r="G11" i="19"/>
  <c r="AE10" i="19"/>
  <c r="AD10" i="19"/>
  <c r="P10" i="19"/>
  <c r="O10" i="19"/>
  <c r="J10" i="19"/>
  <c r="AE9" i="19"/>
  <c r="AD9" i="19"/>
  <c r="P9" i="19"/>
  <c r="O9" i="19"/>
  <c r="J9" i="19"/>
  <c r="AE8" i="19"/>
  <c r="AD8" i="19"/>
  <c r="Z8" i="19"/>
  <c r="Y8" i="19"/>
  <c r="V8" i="19"/>
  <c r="U8" i="19"/>
  <c r="P8" i="19"/>
  <c r="O8" i="19"/>
  <c r="L8" i="19"/>
  <c r="J8" i="19"/>
  <c r="G8" i="19"/>
  <c r="AE7" i="19"/>
  <c r="AD7" i="19"/>
  <c r="P7" i="19"/>
  <c r="O7" i="19"/>
  <c r="J7" i="19"/>
  <c r="AE6" i="19"/>
  <c r="AD6" i="19"/>
  <c r="Q6" i="19"/>
  <c r="P6" i="19"/>
  <c r="O6" i="19"/>
  <c r="J6" i="19"/>
  <c r="AE5" i="19"/>
  <c r="AD5" i="19"/>
  <c r="Z5" i="19"/>
  <c r="Y5" i="19"/>
  <c r="V5" i="19"/>
  <c r="U5" i="19"/>
  <c r="Q5" i="19"/>
  <c r="O5" i="19"/>
  <c r="L5" i="19"/>
  <c r="J5" i="19"/>
  <c r="G5" i="19"/>
  <c r="AE4" i="19"/>
  <c r="AD4" i="19"/>
  <c r="Q4" i="19"/>
  <c r="P4" i="19"/>
  <c r="O4" i="19"/>
  <c r="J4" i="19"/>
  <c r="AE3" i="19"/>
  <c r="AD3" i="19"/>
  <c r="Q3" i="19"/>
  <c r="P3" i="19"/>
  <c r="O3" i="19"/>
  <c r="J3" i="19"/>
  <c r="AE2" i="19"/>
  <c r="AD2" i="19"/>
  <c r="Z2" i="19"/>
  <c r="Y2" i="19"/>
  <c r="V2" i="19"/>
  <c r="Q2" i="19"/>
  <c r="P2" i="19"/>
  <c r="O2" i="19"/>
  <c r="L2" i="19"/>
  <c r="J2" i="19"/>
  <c r="G2" i="19"/>
  <c r="T14" i="19"/>
  <c r="S14" i="19"/>
  <c r="AC15" i="19"/>
  <c r="AB14" i="19"/>
  <c r="J10" i="18"/>
  <c r="I10" i="18"/>
  <c r="F10" i="18"/>
  <c r="E10" i="18"/>
  <c r="D10" i="18"/>
  <c r="C10" i="18"/>
  <c r="J9" i="18"/>
  <c r="I9" i="18"/>
  <c r="F9" i="18"/>
  <c r="E9" i="18"/>
  <c r="D9" i="18"/>
  <c r="C9" i="18"/>
  <c r="J8" i="18"/>
  <c r="I8" i="18"/>
  <c r="F8" i="18"/>
  <c r="E8" i="18"/>
  <c r="D8" i="18"/>
  <c r="C8" i="18"/>
  <c r="J7" i="18"/>
  <c r="I7" i="18"/>
  <c r="F7" i="18"/>
  <c r="E7" i="18"/>
  <c r="D7" i="18"/>
  <c r="C7" i="18"/>
  <c r="P6" i="18"/>
  <c r="L6" i="18"/>
  <c r="K6" i="18"/>
  <c r="P5" i="18"/>
  <c r="L5" i="18"/>
  <c r="K5" i="18"/>
  <c r="G5" i="18"/>
  <c r="P3" i="18"/>
  <c r="L3" i="18"/>
  <c r="K3" i="18"/>
  <c r="G3" i="18"/>
  <c r="P2" i="18"/>
  <c r="L2" i="18"/>
  <c r="K2" i="18"/>
  <c r="AB19" i="16"/>
  <c r="Y19" i="16"/>
  <c r="X19" i="16"/>
  <c r="S19" i="16"/>
  <c r="N19" i="16"/>
  <c r="M19" i="16"/>
  <c r="H19" i="16"/>
  <c r="F19" i="16"/>
  <c r="E19" i="16"/>
  <c r="D19" i="16"/>
  <c r="C19" i="16"/>
  <c r="AB18" i="16"/>
  <c r="Y18" i="16"/>
  <c r="X18" i="16"/>
  <c r="S18" i="16"/>
  <c r="N18" i="16"/>
  <c r="M18" i="16"/>
  <c r="H18" i="16"/>
  <c r="F18" i="16"/>
  <c r="E18" i="16"/>
  <c r="D18" i="16"/>
  <c r="C18" i="16"/>
  <c r="AB17" i="16"/>
  <c r="Y17" i="16"/>
  <c r="X17" i="16"/>
  <c r="S17" i="16"/>
  <c r="N17" i="16"/>
  <c r="M17" i="16"/>
  <c r="H17" i="16"/>
  <c r="F17" i="16"/>
  <c r="E17" i="16"/>
  <c r="D17" i="16"/>
  <c r="C17" i="16"/>
  <c r="AB16" i="16"/>
  <c r="Y16" i="16"/>
  <c r="X16" i="16"/>
  <c r="S16" i="16"/>
  <c r="N16" i="16"/>
  <c r="M16" i="16"/>
  <c r="H16" i="16"/>
  <c r="F16" i="16"/>
  <c r="E16" i="16"/>
  <c r="D16" i="16"/>
  <c r="C16" i="16"/>
  <c r="AF15" i="16"/>
  <c r="AE15" i="16"/>
  <c r="AA15" i="16"/>
  <c r="Z15" i="16"/>
  <c r="W15" i="16"/>
  <c r="V15" i="16"/>
  <c r="U15" i="16"/>
  <c r="Q15" i="16"/>
  <c r="O15" i="16"/>
  <c r="J15" i="16"/>
  <c r="AF13" i="16"/>
  <c r="AE13" i="16"/>
  <c r="AA13" i="16"/>
  <c r="Z13" i="16"/>
  <c r="W13" i="16"/>
  <c r="V13" i="16"/>
  <c r="U13" i="16"/>
  <c r="Q13" i="16"/>
  <c r="O13" i="16"/>
  <c r="J13" i="16"/>
  <c r="AF12" i="16"/>
  <c r="AE12" i="16"/>
  <c r="AA12" i="16"/>
  <c r="Z12" i="16"/>
  <c r="W12" i="16"/>
  <c r="V12" i="16"/>
  <c r="U12" i="16"/>
  <c r="O12" i="16"/>
  <c r="L12" i="16"/>
  <c r="J12" i="16"/>
  <c r="G12" i="16"/>
  <c r="AF11" i="16"/>
  <c r="AE11" i="16"/>
  <c r="AA11" i="16"/>
  <c r="Z11" i="16"/>
  <c r="W11" i="16"/>
  <c r="V11" i="16"/>
  <c r="O11" i="16"/>
  <c r="J11" i="16"/>
  <c r="AF10" i="16"/>
  <c r="AE10" i="16"/>
  <c r="AA10" i="16"/>
  <c r="Z10" i="16"/>
  <c r="W10" i="16"/>
  <c r="V10" i="16"/>
  <c r="O10" i="16"/>
  <c r="J10" i="16"/>
  <c r="AF9" i="16"/>
  <c r="AE9" i="16"/>
  <c r="AA9" i="16"/>
  <c r="Z9" i="16"/>
  <c r="W9" i="16"/>
  <c r="V9" i="16"/>
  <c r="U9" i="16"/>
  <c r="O9" i="16"/>
  <c r="L9" i="16"/>
  <c r="J9" i="16"/>
  <c r="G9" i="16"/>
  <c r="AF8" i="16"/>
  <c r="AE8" i="16"/>
  <c r="Z8" i="16"/>
  <c r="W8" i="16"/>
  <c r="P8" i="16"/>
  <c r="O8" i="16"/>
  <c r="J8" i="16"/>
  <c r="AF6" i="16"/>
  <c r="AE6" i="16"/>
  <c r="W6" i="16"/>
  <c r="P6" i="16"/>
  <c r="O6" i="16"/>
  <c r="J6" i="16"/>
  <c r="AF5" i="16"/>
  <c r="AE5" i="16"/>
  <c r="AA5" i="16"/>
  <c r="Z5" i="16"/>
  <c r="W5" i="16"/>
  <c r="V5" i="16"/>
  <c r="O5" i="16"/>
  <c r="L5" i="16"/>
  <c r="J5" i="16"/>
  <c r="AF4" i="16"/>
  <c r="AE4" i="16"/>
  <c r="AA4" i="16"/>
  <c r="Z4" i="16"/>
  <c r="W4" i="16"/>
  <c r="V4" i="16"/>
  <c r="U4" i="16"/>
  <c r="T4" i="16"/>
  <c r="Q4" i="16"/>
  <c r="O4" i="16"/>
  <c r="J4" i="16"/>
  <c r="AF3" i="16"/>
  <c r="AE3" i="16"/>
  <c r="AA3" i="16"/>
  <c r="Z3" i="16"/>
  <c r="W3" i="16"/>
  <c r="V3" i="16"/>
  <c r="U3" i="16"/>
  <c r="T3" i="16"/>
  <c r="R3" i="16"/>
  <c r="Q3" i="16"/>
  <c r="O3" i="16"/>
  <c r="J3" i="16"/>
  <c r="AF2" i="16"/>
  <c r="AE2" i="16"/>
  <c r="AA2" i="16"/>
  <c r="Z2" i="16"/>
  <c r="W2" i="16"/>
  <c r="V2" i="16"/>
  <c r="T2" i="16"/>
  <c r="Q2" i="16"/>
  <c r="O2" i="16"/>
  <c r="L2" i="16"/>
  <c r="J2" i="16"/>
  <c r="I16" i="16"/>
  <c r="K18" i="16"/>
  <c r="C8" i="14"/>
  <c r="C9" i="14"/>
  <c r="C10" i="14"/>
  <c r="C11" i="14"/>
  <c r="D9" i="14"/>
  <c r="D10" i="14"/>
  <c r="D11" i="14"/>
  <c r="P9" i="33" l="1"/>
  <c r="K16" i="35"/>
  <c r="G15" i="35"/>
  <c r="P15" i="35"/>
  <c r="J15" i="35"/>
  <c r="I17" i="35"/>
  <c r="T15" i="35"/>
  <c r="Q16" i="35"/>
  <c r="U16" i="35"/>
  <c r="N16" i="35"/>
  <c r="O17" i="35"/>
  <c r="S15" i="35"/>
  <c r="J14" i="35"/>
  <c r="P14" i="35"/>
  <c r="S14" i="35"/>
  <c r="T14" i="35"/>
  <c r="K15" i="35"/>
  <c r="N15" i="35"/>
  <c r="Q15" i="35"/>
  <c r="U15" i="35"/>
  <c r="I16" i="35"/>
  <c r="O16" i="35"/>
  <c r="J17" i="35"/>
  <c r="P17" i="35"/>
  <c r="S17" i="35"/>
  <c r="K14" i="35"/>
  <c r="N14" i="35"/>
  <c r="Q14" i="35"/>
  <c r="U14" i="35"/>
  <c r="I15" i="35"/>
  <c r="O15" i="35"/>
  <c r="J16" i="35"/>
  <c r="P16" i="35"/>
  <c r="S16" i="35"/>
  <c r="G17" i="35"/>
  <c r="T17" i="35"/>
  <c r="G14" i="35"/>
  <c r="I14" i="35"/>
  <c r="O14" i="35"/>
  <c r="G16" i="35"/>
  <c r="T16" i="35"/>
  <c r="K17" i="35"/>
  <c r="N17" i="35"/>
  <c r="Q17" i="35"/>
  <c r="U17" i="35"/>
  <c r="P17" i="19"/>
  <c r="V15" i="19"/>
  <c r="G15" i="19"/>
  <c r="J14" i="19"/>
  <c r="Z17" i="19"/>
  <c r="O16" i="19"/>
  <c r="AE16" i="19"/>
  <c r="Q14" i="19"/>
  <c r="I54" i="34"/>
  <c r="H57" i="34"/>
  <c r="U55" i="34"/>
  <c r="R56" i="34"/>
  <c r="O54" i="34"/>
  <c r="W56" i="34"/>
  <c r="M56" i="34"/>
  <c r="N57" i="34"/>
  <c r="T54" i="34"/>
  <c r="U54" i="34"/>
  <c r="Q55" i="34"/>
  <c r="J55" i="34"/>
  <c r="M55" i="34"/>
  <c r="R55" i="34"/>
  <c r="V55" i="34"/>
  <c r="W55" i="34"/>
  <c r="H56" i="34"/>
  <c r="N56" i="34"/>
  <c r="I57" i="34"/>
  <c r="O57" i="34"/>
  <c r="T57" i="34"/>
  <c r="Q54" i="34"/>
  <c r="J54" i="34"/>
  <c r="M54" i="34"/>
  <c r="R54" i="34"/>
  <c r="V54" i="34"/>
  <c r="W54" i="34"/>
  <c r="H55" i="34"/>
  <c r="N55" i="34"/>
  <c r="I56" i="34"/>
  <c r="O56" i="34"/>
  <c r="T56" i="34"/>
  <c r="Q57" i="34"/>
  <c r="U57" i="34"/>
  <c r="H54" i="34"/>
  <c r="N54" i="34"/>
  <c r="I55" i="34"/>
  <c r="O55" i="34"/>
  <c r="T55" i="34"/>
  <c r="Q56" i="34"/>
  <c r="U56" i="34"/>
  <c r="J57" i="34"/>
  <c r="M57" i="34"/>
  <c r="R57" i="34"/>
  <c r="V57" i="34"/>
  <c r="W57" i="34"/>
  <c r="H9" i="33"/>
  <c r="O6" i="33"/>
  <c r="O8" i="33"/>
  <c r="H6" i="33"/>
  <c r="P6" i="33"/>
  <c r="H8" i="33"/>
  <c r="P8" i="33"/>
  <c r="O7" i="33"/>
  <c r="H7" i="33"/>
  <c r="P7" i="33"/>
  <c r="P9" i="32"/>
  <c r="H9" i="32"/>
  <c r="O8" i="32"/>
  <c r="K6" i="32"/>
  <c r="H6" i="32"/>
  <c r="P6" i="32"/>
  <c r="H8" i="32"/>
  <c r="P8" i="32"/>
  <c r="O6" i="32"/>
  <c r="M6" i="32"/>
  <c r="K7" i="32"/>
  <c r="O7" i="32"/>
  <c r="O9" i="32"/>
  <c r="H7" i="32"/>
  <c r="P7" i="32"/>
  <c r="H10" i="31"/>
  <c r="K10" i="31"/>
  <c r="O10" i="31"/>
  <c r="P10" i="31"/>
  <c r="M7" i="31"/>
  <c r="M10" i="31"/>
  <c r="K7" i="31"/>
  <c r="O7" i="31"/>
  <c r="K8" i="31"/>
  <c r="O8" i="31"/>
  <c r="K9" i="31"/>
  <c r="O9" i="31"/>
  <c r="M8" i="31"/>
  <c r="H7" i="31"/>
  <c r="P7" i="31"/>
  <c r="H8" i="31"/>
  <c r="P8" i="31"/>
  <c r="H9" i="31"/>
  <c r="P9" i="31"/>
  <c r="M10" i="30"/>
  <c r="P10" i="30"/>
  <c r="K10" i="30"/>
  <c r="K10" i="28"/>
  <c r="M7" i="30"/>
  <c r="M8" i="30"/>
  <c r="M9" i="30"/>
  <c r="K7" i="30"/>
  <c r="K8" i="30"/>
  <c r="K9" i="30"/>
  <c r="P7" i="30"/>
  <c r="P8" i="30"/>
  <c r="P9" i="30"/>
  <c r="P10" i="28"/>
  <c r="H10" i="28"/>
  <c r="M9" i="28"/>
  <c r="O10" i="28"/>
  <c r="M8" i="28"/>
  <c r="M10" i="28"/>
  <c r="K7" i="28"/>
  <c r="O7" i="28"/>
  <c r="K8" i="28"/>
  <c r="O8" i="28"/>
  <c r="K9" i="28"/>
  <c r="O9" i="28"/>
  <c r="M7" i="28"/>
  <c r="H7" i="28"/>
  <c r="P7" i="28"/>
  <c r="H8" i="28"/>
  <c r="P8" i="28"/>
  <c r="H9" i="28"/>
  <c r="P9" i="28"/>
  <c r="K10" i="27"/>
  <c r="P10" i="27"/>
  <c r="H10" i="27"/>
  <c r="M9" i="27"/>
  <c r="M7" i="27"/>
  <c r="M10" i="27"/>
  <c r="K7" i="27"/>
  <c r="O7" i="27"/>
  <c r="K8" i="27"/>
  <c r="O8" i="27"/>
  <c r="K9" i="27"/>
  <c r="O9" i="27"/>
  <c r="M8" i="27"/>
  <c r="H7" i="27"/>
  <c r="L7" i="27"/>
  <c r="P7" i="27"/>
  <c r="H8" i="27"/>
  <c r="L8" i="27"/>
  <c r="P8" i="27"/>
  <c r="H9" i="27"/>
  <c r="L9" i="27"/>
  <c r="P9" i="27"/>
  <c r="H10" i="25"/>
  <c r="O10" i="25"/>
  <c r="M10" i="25"/>
  <c r="K10" i="25"/>
  <c r="M8" i="25"/>
  <c r="M9" i="25"/>
  <c r="M7" i="25"/>
  <c r="K7" i="25"/>
  <c r="O7" i="25"/>
  <c r="K8" i="25"/>
  <c r="O8" i="25"/>
  <c r="K9" i="25"/>
  <c r="O9" i="25"/>
  <c r="H7" i="25"/>
  <c r="L7" i="25"/>
  <c r="P7" i="25"/>
  <c r="H8" i="25"/>
  <c r="L8" i="25"/>
  <c r="P8" i="25"/>
  <c r="H9" i="25"/>
  <c r="L9" i="25"/>
  <c r="P9" i="25"/>
  <c r="H10" i="24"/>
  <c r="P10" i="24"/>
  <c r="O10" i="24"/>
  <c r="M10" i="24"/>
  <c r="M7" i="24"/>
  <c r="M8" i="24"/>
  <c r="M9" i="24"/>
  <c r="G7" i="24"/>
  <c r="K7" i="24"/>
  <c r="O7" i="24"/>
  <c r="G8" i="24"/>
  <c r="K8" i="24"/>
  <c r="O8" i="24"/>
  <c r="G9" i="24"/>
  <c r="K9" i="24"/>
  <c r="O9" i="24"/>
  <c r="H7" i="24"/>
  <c r="L7" i="24"/>
  <c r="P7" i="24"/>
  <c r="H8" i="24"/>
  <c r="L8" i="24"/>
  <c r="P8" i="24"/>
  <c r="H9" i="24"/>
  <c r="L9" i="24"/>
  <c r="P9" i="24"/>
  <c r="K10" i="23"/>
  <c r="M10" i="23"/>
  <c r="P10" i="23"/>
  <c r="H10" i="23"/>
  <c r="G7" i="23"/>
  <c r="K7" i="23"/>
  <c r="O7" i="23"/>
  <c r="G8" i="23"/>
  <c r="K8" i="23"/>
  <c r="O8" i="23"/>
  <c r="G9" i="23"/>
  <c r="K9" i="23"/>
  <c r="O9" i="23"/>
  <c r="M7" i="23"/>
  <c r="M8" i="23"/>
  <c r="M9" i="23"/>
  <c r="H7" i="23"/>
  <c r="L7" i="23"/>
  <c r="P7" i="23"/>
  <c r="H8" i="23"/>
  <c r="L8" i="23"/>
  <c r="P8" i="23"/>
  <c r="H9" i="23"/>
  <c r="L9" i="23"/>
  <c r="P9" i="23"/>
  <c r="P10" i="22"/>
  <c r="H10" i="22"/>
  <c r="M10" i="22"/>
  <c r="O10" i="22"/>
  <c r="L10" i="22"/>
  <c r="M8" i="22"/>
  <c r="M7" i="22"/>
  <c r="M9" i="22"/>
  <c r="G7" i="22"/>
  <c r="K7" i="22"/>
  <c r="O7" i="22"/>
  <c r="G8" i="22"/>
  <c r="K8" i="22"/>
  <c r="O8" i="22"/>
  <c r="G9" i="22"/>
  <c r="K9" i="22"/>
  <c r="O9" i="22"/>
  <c r="H7" i="22"/>
  <c r="L7" i="22"/>
  <c r="P7" i="22"/>
  <c r="H8" i="22"/>
  <c r="L8" i="22"/>
  <c r="P8" i="22"/>
  <c r="H9" i="22"/>
  <c r="L9" i="22"/>
  <c r="P9" i="22"/>
  <c r="O10" i="21"/>
  <c r="L10" i="21"/>
  <c r="K10" i="21"/>
  <c r="M10" i="21"/>
  <c r="P10" i="21"/>
  <c r="M9" i="21"/>
  <c r="G7" i="21"/>
  <c r="K7" i="21"/>
  <c r="O7" i="21"/>
  <c r="G8" i="21"/>
  <c r="K8" i="21"/>
  <c r="O8" i="21"/>
  <c r="G9" i="21"/>
  <c r="K9" i="21"/>
  <c r="O9" i="21"/>
  <c r="M7" i="21"/>
  <c r="M8" i="21"/>
  <c r="H7" i="21"/>
  <c r="L7" i="21"/>
  <c r="P7" i="21"/>
  <c r="H8" i="21"/>
  <c r="L8" i="21"/>
  <c r="P8" i="21"/>
  <c r="H9" i="21"/>
  <c r="L9" i="21"/>
  <c r="P9" i="21"/>
  <c r="O7" i="18"/>
  <c r="P8" i="18"/>
  <c r="L9" i="18"/>
  <c r="H8" i="18"/>
  <c r="K8" i="18"/>
  <c r="I14" i="19"/>
  <c r="V16" i="19"/>
  <c r="J15" i="19"/>
  <c r="L17" i="19"/>
  <c r="I17" i="19"/>
  <c r="AC16" i="19"/>
  <c r="S16" i="19"/>
  <c r="T15" i="19"/>
  <c r="V14" i="19"/>
  <c r="U17" i="19"/>
  <c r="L14" i="19"/>
  <c r="Y16" i="19"/>
  <c r="K16" i="19"/>
  <c r="G16" i="19"/>
  <c r="AD16" i="19"/>
  <c r="Q15" i="19"/>
  <c r="G14" i="19"/>
  <c r="K15" i="19"/>
  <c r="O15" i="19"/>
  <c r="AD15" i="19"/>
  <c r="AE15" i="19"/>
  <c r="I16" i="19"/>
  <c r="L16" i="19"/>
  <c r="P16" i="19"/>
  <c r="U16" i="19"/>
  <c r="Z16" i="19"/>
  <c r="J17" i="19"/>
  <c r="Q17" i="19"/>
  <c r="T17" i="19"/>
  <c r="AB17" i="19"/>
  <c r="S15" i="19"/>
  <c r="Y15" i="19"/>
  <c r="Y14" i="19"/>
  <c r="AC14" i="19"/>
  <c r="K14" i="19"/>
  <c r="O14" i="19"/>
  <c r="AD14" i="19"/>
  <c r="AE14" i="19"/>
  <c r="I15" i="19"/>
  <c r="L15" i="19"/>
  <c r="P15" i="19"/>
  <c r="U15" i="19"/>
  <c r="Z15" i="19"/>
  <c r="J16" i="19"/>
  <c r="Q16" i="19"/>
  <c r="T16" i="19"/>
  <c r="AB16" i="19"/>
  <c r="G17" i="19"/>
  <c r="S17" i="19"/>
  <c r="V17" i="19"/>
  <c r="Y17" i="19"/>
  <c r="AC17" i="19"/>
  <c r="P14" i="19"/>
  <c r="U14" i="19"/>
  <c r="Z14" i="19"/>
  <c r="AB15" i="19"/>
  <c r="K17" i="19"/>
  <c r="O17" i="19"/>
  <c r="AD17" i="19"/>
  <c r="AE17" i="19"/>
  <c r="K9" i="18"/>
  <c r="L10" i="18"/>
  <c r="N7" i="18"/>
  <c r="H9" i="18"/>
  <c r="P9" i="18"/>
  <c r="M7" i="18"/>
  <c r="G10" i="18"/>
  <c r="L7" i="18"/>
  <c r="G7" i="18"/>
  <c r="O8" i="18"/>
  <c r="M10" i="18"/>
  <c r="N10" i="18"/>
  <c r="H7" i="18"/>
  <c r="K7" i="18"/>
  <c r="P7" i="18"/>
  <c r="L8" i="18"/>
  <c r="G9" i="18"/>
  <c r="M9" i="18"/>
  <c r="N9" i="18"/>
  <c r="O10" i="18"/>
  <c r="G8" i="18"/>
  <c r="M8" i="18"/>
  <c r="N8" i="18"/>
  <c r="O9" i="18"/>
  <c r="H10" i="18"/>
  <c r="K10" i="18"/>
  <c r="P10" i="18"/>
  <c r="G17" i="16"/>
  <c r="P16" i="16"/>
  <c r="AE18" i="16"/>
  <c r="Q16" i="16"/>
  <c r="AF17" i="16"/>
  <c r="L19" i="16"/>
  <c r="I19" i="16"/>
  <c r="AD17" i="16"/>
  <c r="T17" i="16"/>
  <c r="W17" i="16"/>
  <c r="V19" i="16"/>
  <c r="AA16" i="16"/>
  <c r="O17" i="16"/>
  <c r="L16" i="16"/>
  <c r="Z17" i="16"/>
  <c r="G16" i="16"/>
  <c r="W16" i="16"/>
  <c r="AD16" i="16"/>
  <c r="U16" i="16"/>
  <c r="T16" i="16"/>
  <c r="R18" i="16"/>
  <c r="J16" i="16"/>
  <c r="K17" i="16"/>
  <c r="AF18" i="16"/>
  <c r="AA19" i="16"/>
  <c r="O18" i="16"/>
  <c r="P19" i="16"/>
  <c r="AC16" i="16"/>
  <c r="U17" i="16"/>
  <c r="Z16" i="16"/>
  <c r="AE17" i="16"/>
  <c r="I18" i="16"/>
  <c r="L18" i="16"/>
  <c r="P18" i="16"/>
  <c r="V18" i="16"/>
  <c r="AA18" i="16"/>
  <c r="J19" i="16"/>
  <c r="Q19" i="16"/>
  <c r="AC19" i="16"/>
  <c r="R17" i="16"/>
  <c r="K16" i="16"/>
  <c r="O16" i="16"/>
  <c r="R16" i="16"/>
  <c r="AE16" i="16"/>
  <c r="AF16" i="16"/>
  <c r="I17" i="16"/>
  <c r="L17" i="16"/>
  <c r="P17" i="16"/>
  <c r="V17" i="16"/>
  <c r="AA17" i="16"/>
  <c r="J18" i="16"/>
  <c r="Q18" i="16"/>
  <c r="AC18" i="16"/>
  <c r="G19" i="16"/>
  <c r="T19" i="16"/>
  <c r="U19" i="16"/>
  <c r="W19" i="16"/>
  <c r="Z19" i="16"/>
  <c r="AD19" i="16"/>
  <c r="J17" i="16"/>
  <c r="Q17" i="16"/>
  <c r="AC17" i="16"/>
  <c r="G18" i="16"/>
  <c r="T18" i="16"/>
  <c r="U18" i="16"/>
  <c r="W18" i="16"/>
  <c r="Z18" i="16"/>
  <c r="AD18" i="16"/>
  <c r="K19" i="16"/>
  <c r="O19" i="16"/>
  <c r="R19" i="16"/>
  <c r="AE19" i="16"/>
  <c r="AF19" i="16"/>
  <c r="V16" i="16"/>
  <c r="AC11" i="14"/>
  <c r="Y11" i="14"/>
  <c r="T11" i="14"/>
  <c r="O11" i="14"/>
  <c r="N11" i="14"/>
  <c r="I11" i="14"/>
  <c r="G11" i="14"/>
  <c r="F11" i="14"/>
  <c r="E11" i="14"/>
  <c r="AC10" i="14"/>
  <c r="Y10" i="14"/>
  <c r="T10" i="14"/>
  <c r="O10" i="14"/>
  <c r="N10" i="14"/>
  <c r="I10" i="14"/>
  <c r="G10" i="14"/>
  <c r="F10" i="14"/>
  <c r="E10" i="14"/>
  <c r="AC9" i="14"/>
  <c r="Y9" i="14"/>
  <c r="T9" i="14"/>
  <c r="O9" i="14"/>
  <c r="N9" i="14"/>
  <c r="I9" i="14"/>
  <c r="G9" i="14"/>
  <c r="F9" i="14"/>
  <c r="E9" i="14"/>
  <c r="AC8" i="14"/>
  <c r="Y8" i="14"/>
  <c r="T8" i="14"/>
  <c r="O8" i="14"/>
  <c r="N8" i="14"/>
  <c r="I8" i="14"/>
  <c r="G8" i="14"/>
  <c r="F8" i="14"/>
  <c r="E8" i="14"/>
  <c r="D8" i="14"/>
  <c r="AG7" i="14"/>
  <c r="AF7" i="14"/>
  <c r="AE7" i="14"/>
  <c r="AB7" i="14"/>
  <c r="AA7" i="14"/>
  <c r="W7" i="14"/>
  <c r="V7" i="14"/>
  <c r="U7" i="14"/>
  <c r="S7" i="14"/>
  <c r="M7" i="14"/>
  <c r="L7" i="14"/>
  <c r="AG6" i="14"/>
  <c r="AF6" i="14"/>
  <c r="AE6" i="14"/>
  <c r="AB6" i="14"/>
  <c r="AA6" i="14"/>
  <c r="X6" i="14"/>
  <c r="W6" i="14"/>
  <c r="V6" i="14"/>
  <c r="U6" i="14"/>
  <c r="M6" i="14"/>
  <c r="L6" i="14"/>
  <c r="AG5" i="14"/>
  <c r="AF5" i="14"/>
  <c r="AE5" i="14"/>
  <c r="AB5" i="14"/>
  <c r="AA5" i="14"/>
  <c r="X5" i="14"/>
  <c r="W5" i="14"/>
  <c r="V5" i="14"/>
  <c r="U5" i="14"/>
  <c r="S5" i="14"/>
  <c r="AG4" i="14"/>
  <c r="AF4" i="14"/>
  <c r="AB4" i="14"/>
  <c r="AA4" i="14"/>
  <c r="X4" i="14"/>
  <c r="W4" i="14"/>
  <c r="V4" i="14"/>
  <c r="AG3" i="14"/>
  <c r="AF3" i="14"/>
  <c r="AE3" i="14"/>
  <c r="AB3" i="14"/>
  <c r="AA3" i="14"/>
  <c r="W3" i="14"/>
  <c r="V3" i="14"/>
  <c r="U3" i="14"/>
  <c r="S3" i="14"/>
  <c r="L3" i="14"/>
  <c r="AG2" i="14"/>
  <c r="AF2" i="14"/>
  <c r="AE2" i="14"/>
  <c r="AB2" i="14"/>
  <c r="AA2" i="14"/>
  <c r="Z2" i="14"/>
  <c r="Z8" i="14" s="1"/>
  <c r="X2" i="14"/>
  <c r="W2" i="14"/>
  <c r="V2" i="14"/>
  <c r="U2" i="14"/>
  <c r="M2" i="14"/>
  <c r="L2" i="14"/>
  <c r="Q17" i="13"/>
  <c r="M17" i="13"/>
  <c r="L17" i="13"/>
  <c r="H17" i="13"/>
  <c r="F17" i="13"/>
  <c r="E17" i="13"/>
  <c r="D17" i="13"/>
  <c r="C17" i="13"/>
  <c r="Q16" i="13"/>
  <c r="M16" i="13"/>
  <c r="L16" i="13"/>
  <c r="H16" i="13"/>
  <c r="F16" i="13"/>
  <c r="E16" i="13"/>
  <c r="D16" i="13"/>
  <c r="C16" i="13"/>
  <c r="Q15" i="13"/>
  <c r="M15" i="13"/>
  <c r="L15" i="13"/>
  <c r="H15" i="13"/>
  <c r="F15" i="13"/>
  <c r="E15" i="13"/>
  <c r="D15" i="13"/>
  <c r="C15" i="13"/>
  <c r="Q14" i="13"/>
  <c r="M14" i="13"/>
  <c r="L14" i="13"/>
  <c r="H14" i="13"/>
  <c r="F14" i="13"/>
  <c r="E14" i="13"/>
  <c r="D14" i="13"/>
  <c r="C14" i="13"/>
  <c r="T13" i="13"/>
  <c r="R13" i="13"/>
  <c r="P13" i="13"/>
  <c r="O13" i="13"/>
  <c r="N13" i="13"/>
  <c r="J13" i="13"/>
  <c r="T12" i="13"/>
  <c r="P12" i="13"/>
  <c r="O12" i="13"/>
  <c r="N12" i="13"/>
  <c r="J12" i="13"/>
  <c r="T11" i="13"/>
  <c r="P11" i="13"/>
  <c r="O11" i="13"/>
  <c r="N11" i="13"/>
  <c r="J11" i="13"/>
  <c r="T10" i="13"/>
  <c r="O10" i="13"/>
  <c r="N10" i="13"/>
  <c r="J10" i="13"/>
  <c r="T9" i="13"/>
  <c r="O9" i="13"/>
  <c r="N9" i="13"/>
  <c r="J9" i="13"/>
  <c r="T8" i="13"/>
  <c r="O8" i="13"/>
  <c r="N8" i="13"/>
  <c r="J8" i="13"/>
  <c r="G8" i="13"/>
  <c r="T7" i="13"/>
  <c r="P7" i="13"/>
  <c r="O7" i="13"/>
  <c r="N7" i="13"/>
  <c r="J7" i="13"/>
  <c r="T6" i="13"/>
  <c r="P6" i="13"/>
  <c r="O6" i="13"/>
  <c r="N6" i="13"/>
  <c r="J6" i="13"/>
  <c r="T5" i="13"/>
  <c r="P5" i="13"/>
  <c r="O5" i="13"/>
  <c r="N5" i="13"/>
  <c r="J5" i="13"/>
  <c r="G5" i="13"/>
  <c r="T4" i="13"/>
  <c r="P4" i="13"/>
  <c r="O4" i="13"/>
  <c r="N4" i="13"/>
  <c r="J4" i="13"/>
  <c r="T3" i="13"/>
  <c r="P3" i="13"/>
  <c r="O3" i="13"/>
  <c r="N3" i="13"/>
  <c r="J3" i="13"/>
  <c r="T2" i="13"/>
  <c r="P2" i="13"/>
  <c r="O2" i="13"/>
  <c r="N2" i="13"/>
  <c r="J2" i="13"/>
  <c r="G2" i="13"/>
  <c r="S15" i="13"/>
  <c r="I17" i="13"/>
  <c r="P2" i="12"/>
  <c r="M2" i="12"/>
  <c r="L2" i="12"/>
  <c r="H2" i="12"/>
  <c r="N17" i="11"/>
  <c r="J17" i="11"/>
  <c r="I17" i="11"/>
  <c r="F17" i="11"/>
  <c r="E17" i="11"/>
  <c r="D17" i="11"/>
  <c r="C17" i="11"/>
  <c r="N16" i="11"/>
  <c r="J16" i="11"/>
  <c r="I16" i="11"/>
  <c r="F16" i="11"/>
  <c r="E16" i="11"/>
  <c r="D16" i="11"/>
  <c r="C16" i="11"/>
  <c r="N15" i="11"/>
  <c r="J15" i="11"/>
  <c r="I15" i="11"/>
  <c r="F15" i="11"/>
  <c r="E15" i="11"/>
  <c r="D15" i="11"/>
  <c r="C15" i="11"/>
  <c r="N14" i="11"/>
  <c r="J14" i="11"/>
  <c r="I14" i="11"/>
  <c r="F14" i="11"/>
  <c r="E14" i="11"/>
  <c r="D14" i="11"/>
  <c r="C14" i="11"/>
  <c r="S13" i="11"/>
  <c r="P13" i="11"/>
  <c r="S12" i="11"/>
  <c r="P12" i="11"/>
  <c r="K12" i="11"/>
  <c r="S11" i="11"/>
  <c r="P11" i="11"/>
  <c r="S10" i="11"/>
  <c r="P10" i="11"/>
  <c r="H10" i="11"/>
  <c r="H15" i="11" s="1"/>
  <c r="Q9" i="11"/>
  <c r="Q15" i="11" s="1"/>
  <c r="P9" i="11"/>
  <c r="S8" i="11"/>
  <c r="P8" i="11"/>
  <c r="P7" i="11"/>
  <c r="K7" i="11"/>
  <c r="K5" i="11"/>
  <c r="S4" i="11"/>
  <c r="P4" i="11"/>
  <c r="P3" i="11"/>
  <c r="P2" i="11"/>
  <c r="L16" i="11"/>
  <c r="R16" i="11"/>
  <c r="G14" i="11"/>
  <c r="J17" i="10"/>
  <c r="I17" i="10"/>
  <c r="F17" i="10"/>
  <c r="E17" i="10"/>
  <c r="D17" i="10"/>
  <c r="J16" i="10"/>
  <c r="I16" i="10"/>
  <c r="F16" i="10"/>
  <c r="E16" i="10"/>
  <c r="D16" i="10"/>
  <c r="J15" i="10"/>
  <c r="I15" i="10"/>
  <c r="F15" i="10"/>
  <c r="E15" i="10"/>
  <c r="D15" i="10"/>
  <c r="J14" i="10"/>
  <c r="I14" i="10"/>
  <c r="F14" i="10"/>
  <c r="E14" i="10"/>
  <c r="D14" i="10"/>
  <c r="P13" i="10"/>
  <c r="O13" i="10"/>
  <c r="K13" i="10"/>
  <c r="H13" i="10"/>
  <c r="P12" i="10"/>
  <c r="H12" i="10"/>
  <c r="P11" i="10"/>
  <c r="O11" i="10"/>
  <c r="H11" i="10"/>
  <c r="O10" i="10"/>
  <c r="H10" i="10"/>
  <c r="P9" i="10"/>
  <c r="O9" i="10"/>
  <c r="H9" i="10"/>
  <c r="P8" i="10"/>
  <c r="O8" i="10"/>
  <c r="P7" i="10"/>
  <c r="O7" i="10"/>
  <c r="H7" i="10"/>
  <c r="P6" i="10"/>
  <c r="O6" i="10"/>
  <c r="H6" i="10"/>
  <c r="P5" i="10"/>
  <c r="H5" i="10"/>
  <c r="P4" i="10"/>
  <c r="O4" i="10"/>
  <c r="H4" i="10"/>
  <c r="P3" i="10"/>
  <c r="O3" i="10"/>
  <c r="H3" i="10"/>
  <c r="O2" i="10"/>
  <c r="K2" i="10"/>
  <c r="H2" i="10"/>
  <c r="N14" i="10"/>
  <c r="L17" i="10"/>
  <c r="J17" i="9"/>
  <c r="I17" i="9"/>
  <c r="F17" i="9"/>
  <c r="E17" i="9"/>
  <c r="D17" i="9"/>
  <c r="J16" i="9"/>
  <c r="I16" i="9"/>
  <c r="F16" i="9"/>
  <c r="E16" i="9"/>
  <c r="D16" i="9"/>
  <c r="J15" i="9"/>
  <c r="I15" i="9"/>
  <c r="F15" i="9"/>
  <c r="E15" i="9"/>
  <c r="D15" i="9"/>
  <c r="J14" i="9"/>
  <c r="I14" i="9"/>
  <c r="F14" i="9"/>
  <c r="E14" i="9"/>
  <c r="D14" i="9"/>
  <c r="P13" i="9"/>
  <c r="O13" i="9"/>
  <c r="K13" i="9"/>
  <c r="H13" i="9"/>
  <c r="P12" i="9"/>
  <c r="O12" i="9"/>
  <c r="H12" i="9"/>
  <c r="P11" i="9"/>
  <c r="O11" i="9"/>
  <c r="H11" i="9"/>
  <c r="O10" i="9"/>
  <c r="H10" i="9"/>
  <c r="P9" i="9"/>
  <c r="O9" i="9"/>
  <c r="H9" i="9"/>
  <c r="P8" i="9"/>
  <c r="O8" i="9"/>
  <c r="O7" i="9"/>
  <c r="H7" i="9"/>
  <c r="K6" i="9"/>
  <c r="P4" i="9"/>
  <c r="O4" i="9"/>
  <c r="H4" i="9"/>
  <c r="P3" i="9"/>
  <c r="O3" i="9"/>
  <c r="H3" i="9"/>
  <c r="P2" i="9"/>
  <c r="O2" i="9"/>
  <c r="H2" i="9"/>
  <c r="N14" i="9"/>
  <c r="L17" i="9"/>
  <c r="K17" i="8"/>
  <c r="J17" i="8"/>
  <c r="G17" i="8"/>
  <c r="F17" i="8"/>
  <c r="E17" i="8"/>
  <c r="D17" i="8"/>
  <c r="K16" i="8"/>
  <c r="J16" i="8"/>
  <c r="G16" i="8"/>
  <c r="F16" i="8"/>
  <c r="E16" i="8"/>
  <c r="D16" i="8"/>
  <c r="K15" i="8"/>
  <c r="J15" i="8"/>
  <c r="G15" i="8"/>
  <c r="F15" i="8"/>
  <c r="E15" i="8"/>
  <c r="D15" i="8"/>
  <c r="K14" i="8"/>
  <c r="J14" i="8"/>
  <c r="G14" i="8"/>
  <c r="F14" i="8"/>
  <c r="E14" i="8"/>
  <c r="D14" i="8"/>
  <c r="Q13" i="8"/>
  <c r="P13" i="8"/>
  <c r="I13" i="8"/>
  <c r="Q12" i="8"/>
  <c r="P12" i="8"/>
  <c r="I12" i="8"/>
  <c r="Q11" i="8"/>
  <c r="I11" i="8"/>
  <c r="Q10" i="8"/>
  <c r="P10" i="8"/>
  <c r="I10" i="8"/>
  <c r="Q9" i="8"/>
  <c r="I9" i="8"/>
  <c r="Q8" i="8"/>
  <c r="P8" i="8"/>
  <c r="L8" i="8"/>
  <c r="I8" i="8"/>
  <c r="I7" i="8"/>
  <c r="Q6" i="8"/>
  <c r="P6" i="8"/>
  <c r="I6" i="8"/>
  <c r="Q5" i="8"/>
  <c r="Q4" i="8"/>
  <c r="P4" i="8"/>
  <c r="I4" i="8"/>
  <c r="Q3" i="8"/>
  <c r="I3" i="8"/>
  <c r="Q2" i="8"/>
  <c r="P2" i="8"/>
  <c r="I2" i="8"/>
  <c r="H14" i="8"/>
  <c r="J14" i="13" l="1"/>
  <c r="N15" i="13"/>
  <c r="G14" i="13"/>
  <c r="V9" i="14"/>
  <c r="X9" i="14"/>
  <c r="AB10" i="14"/>
  <c r="W10" i="14"/>
  <c r="AG8" i="14"/>
  <c r="K8" i="14"/>
  <c r="M11" i="14"/>
  <c r="L9" i="14"/>
  <c r="R11" i="14"/>
  <c r="AF8" i="14"/>
  <c r="Q10" i="14"/>
  <c r="H8" i="14"/>
  <c r="AA8" i="14"/>
  <c r="P9" i="14"/>
  <c r="J11" i="14"/>
  <c r="AE9" i="14"/>
  <c r="AD11" i="14"/>
  <c r="U9" i="14"/>
  <c r="S9" i="14"/>
  <c r="V8" i="14"/>
  <c r="W11" i="14"/>
  <c r="P8" i="14"/>
  <c r="AA9" i="14"/>
  <c r="S10" i="14"/>
  <c r="AD8" i="14"/>
  <c r="AG10" i="14"/>
  <c r="AB11" i="14"/>
  <c r="P10" i="14"/>
  <c r="Q11" i="14"/>
  <c r="L10" i="14"/>
  <c r="H9" i="14"/>
  <c r="AF10" i="14"/>
  <c r="R8" i="14"/>
  <c r="T15" i="13"/>
  <c r="Z11" i="14"/>
  <c r="L8" i="14"/>
  <c r="S8" i="14"/>
  <c r="W9" i="14"/>
  <c r="AB9" i="14"/>
  <c r="K10" i="14"/>
  <c r="R10" i="14"/>
  <c r="Z10" i="14"/>
  <c r="AD10" i="14"/>
  <c r="H11" i="14"/>
  <c r="U11" i="14"/>
  <c r="V11" i="14"/>
  <c r="X11" i="14"/>
  <c r="AA11" i="14"/>
  <c r="AE11" i="14"/>
  <c r="X8" i="14"/>
  <c r="AE8" i="14"/>
  <c r="AF9" i="14"/>
  <c r="AG9" i="14"/>
  <c r="J9" i="14"/>
  <c r="M9" i="14"/>
  <c r="Q9" i="14"/>
  <c r="J8" i="14"/>
  <c r="M8" i="14"/>
  <c r="Q8" i="14"/>
  <c r="W8" i="14"/>
  <c r="AB8" i="14"/>
  <c r="K9" i="14"/>
  <c r="R9" i="14"/>
  <c r="Z9" i="14"/>
  <c r="AD9" i="14"/>
  <c r="H10" i="14"/>
  <c r="U10" i="14"/>
  <c r="V10" i="14"/>
  <c r="X10" i="14"/>
  <c r="AA10" i="14"/>
  <c r="AE10" i="14"/>
  <c r="L11" i="14"/>
  <c r="P11" i="14"/>
  <c r="S11" i="14"/>
  <c r="AF11" i="14"/>
  <c r="AG11" i="14"/>
  <c r="U8" i="14"/>
  <c r="J10" i="14"/>
  <c r="M10" i="14"/>
  <c r="K11" i="14"/>
  <c r="N16" i="13"/>
  <c r="R14" i="13"/>
  <c r="K15" i="13"/>
  <c r="N14" i="13"/>
  <c r="T16" i="13"/>
  <c r="O17" i="13"/>
  <c r="K16" i="13"/>
  <c r="G15" i="13"/>
  <c r="P14" i="13"/>
  <c r="I16" i="13"/>
  <c r="O16" i="13"/>
  <c r="J17" i="13"/>
  <c r="P17" i="13"/>
  <c r="R17" i="13"/>
  <c r="K14" i="13"/>
  <c r="T14" i="13"/>
  <c r="I15" i="13"/>
  <c r="O15" i="13"/>
  <c r="J16" i="13"/>
  <c r="P16" i="13"/>
  <c r="R16" i="13"/>
  <c r="G17" i="13"/>
  <c r="S17" i="13"/>
  <c r="J15" i="13"/>
  <c r="P15" i="13"/>
  <c r="R15" i="13"/>
  <c r="G16" i="13"/>
  <c r="S16" i="13"/>
  <c r="K17" i="13"/>
  <c r="N17" i="13"/>
  <c r="T17" i="13"/>
  <c r="S14" i="13"/>
  <c r="I14" i="13"/>
  <c r="O14" i="13"/>
  <c r="S15" i="11"/>
  <c r="K15" i="11"/>
  <c r="P15" i="11"/>
  <c r="K16" i="10"/>
  <c r="O14" i="11"/>
  <c r="S16" i="11"/>
  <c r="K16" i="11"/>
  <c r="L17" i="11"/>
  <c r="H16" i="11"/>
  <c r="S14" i="11"/>
  <c r="Q16" i="11"/>
  <c r="K14" i="11"/>
  <c r="M14" i="11"/>
  <c r="G17" i="11"/>
  <c r="M17" i="11"/>
  <c r="O17" i="11"/>
  <c r="P14" i="11"/>
  <c r="R15" i="11"/>
  <c r="H14" i="11"/>
  <c r="Q14" i="11"/>
  <c r="R14" i="11"/>
  <c r="L15" i="11"/>
  <c r="G16" i="11"/>
  <c r="M16" i="11"/>
  <c r="O16" i="11"/>
  <c r="P17" i="11"/>
  <c r="L14" i="11"/>
  <c r="G15" i="11"/>
  <c r="M15" i="11"/>
  <c r="O15" i="11"/>
  <c r="P16" i="11"/>
  <c r="H17" i="11"/>
  <c r="K17" i="11"/>
  <c r="Q17" i="11"/>
  <c r="R17" i="11"/>
  <c r="S17" i="11"/>
  <c r="K16" i="9"/>
  <c r="O14" i="9"/>
  <c r="H16" i="10"/>
  <c r="M14" i="10"/>
  <c r="P16" i="10"/>
  <c r="O15" i="10"/>
  <c r="G14" i="10"/>
  <c r="K15" i="10"/>
  <c r="G17" i="10"/>
  <c r="M17" i="10"/>
  <c r="P15" i="10"/>
  <c r="L16" i="10"/>
  <c r="N17" i="10"/>
  <c r="H15" i="10"/>
  <c r="O14" i="10"/>
  <c r="H14" i="10"/>
  <c r="K14" i="10"/>
  <c r="P14" i="10"/>
  <c r="L15" i="10"/>
  <c r="G16" i="10"/>
  <c r="M16" i="10"/>
  <c r="N16" i="10"/>
  <c r="O17" i="10"/>
  <c r="L14" i="10"/>
  <c r="G15" i="10"/>
  <c r="M15" i="10"/>
  <c r="N15" i="10"/>
  <c r="O16" i="10"/>
  <c r="H17" i="10"/>
  <c r="K17" i="10"/>
  <c r="P17" i="10"/>
  <c r="P15" i="8"/>
  <c r="H16" i="9"/>
  <c r="P16" i="9"/>
  <c r="M14" i="9"/>
  <c r="G14" i="9"/>
  <c r="O15" i="9"/>
  <c r="G15" i="9"/>
  <c r="H15" i="9"/>
  <c r="K15" i="9"/>
  <c r="P15" i="9"/>
  <c r="L16" i="9"/>
  <c r="G17" i="9"/>
  <c r="M17" i="9"/>
  <c r="N17" i="9"/>
  <c r="H14" i="9"/>
  <c r="K14" i="9"/>
  <c r="P14" i="9"/>
  <c r="L15" i="9"/>
  <c r="G16" i="9"/>
  <c r="M16" i="9"/>
  <c r="N16" i="9"/>
  <c r="O17" i="9"/>
  <c r="L14" i="9"/>
  <c r="M15" i="9"/>
  <c r="N15" i="9"/>
  <c r="O16" i="9"/>
  <c r="H17" i="9"/>
  <c r="K17" i="9"/>
  <c r="P17" i="9"/>
  <c r="O14" i="8"/>
  <c r="I15" i="8"/>
  <c r="L16" i="8"/>
  <c r="M17" i="8"/>
  <c r="H17" i="8"/>
  <c r="N17" i="8"/>
  <c r="Q15" i="8"/>
  <c r="P14" i="8"/>
  <c r="I16" i="8"/>
  <c r="Q16" i="8"/>
  <c r="N14" i="8"/>
  <c r="M16" i="8"/>
  <c r="O17" i="8"/>
  <c r="Q14" i="8"/>
  <c r="M15" i="8"/>
  <c r="H16" i="8"/>
  <c r="N16" i="8"/>
  <c r="O16" i="8"/>
  <c r="P17" i="8"/>
  <c r="I14" i="8"/>
  <c r="M14" i="8"/>
  <c r="H15" i="8"/>
  <c r="N15" i="8"/>
  <c r="O15" i="8"/>
  <c r="P16" i="8"/>
  <c r="I17" i="8"/>
  <c r="L17" i="8"/>
  <c r="Q17" i="8"/>
  <c r="L15" i="8"/>
  <c r="L14" i="8"/>
  <c r="J17" i="7" l="1"/>
  <c r="I17" i="7"/>
  <c r="F17" i="7"/>
  <c r="E17" i="7"/>
  <c r="D17" i="7"/>
  <c r="J16" i="7"/>
  <c r="I16" i="7"/>
  <c r="F16" i="7"/>
  <c r="E16" i="7"/>
  <c r="D16" i="7"/>
  <c r="J15" i="7"/>
  <c r="I15" i="7"/>
  <c r="F15" i="7"/>
  <c r="E15" i="7"/>
  <c r="D15" i="7"/>
  <c r="J14" i="7"/>
  <c r="I14" i="7"/>
  <c r="F14" i="7"/>
  <c r="E14" i="7"/>
  <c r="D14" i="7"/>
  <c r="P13" i="7"/>
  <c r="O13" i="7"/>
  <c r="K13" i="7"/>
  <c r="K16" i="7" s="1"/>
  <c r="H13" i="7"/>
  <c r="P12" i="7"/>
  <c r="O12" i="7"/>
  <c r="H12" i="7"/>
  <c r="P11" i="7"/>
  <c r="H11" i="7"/>
  <c r="P10" i="7"/>
  <c r="O10" i="7"/>
  <c r="H10" i="7"/>
  <c r="P9" i="7"/>
  <c r="O9" i="7"/>
  <c r="H9" i="7"/>
  <c r="P8" i="7"/>
  <c r="O8" i="7"/>
  <c r="P7" i="7"/>
  <c r="P5" i="7"/>
  <c r="O5" i="7"/>
  <c r="P4" i="7"/>
  <c r="O4" i="7"/>
  <c r="H4" i="7"/>
  <c r="P3" i="7"/>
  <c r="O3" i="7"/>
  <c r="H3" i="7"/>
  <c r="P2" i="7"/>
  <c r="O2" i="7"/>
  <c r="H2" i="7"/>
  <c r="L16" i="7"/>
  <c r="M14" i="7"/>
  <c r="N14" i="7"/>
  <c r="M15" i="7"/>
  <c r="L17" i="7"/>
  <c r="K15" i="7"/>
  <c r="G14" i="7"/>
  <c r="J17" i="6"/>
  <c r="I17" i="6"/>
  <c r="F17" i="6"/>
  <c r="E17" i="6"/>
  <c r="D17" i="6"/>
  <c r="C17" i="6"/>
  <c r="J16" i="6"/>
  <c r="I16" i="6"/>
  <c r="F16" i="6"/>
  <c r="E16" i="6"/>
  <c r="D16" i="6"/>
  <c r="C16" i="6"/>
  <c r="J15" i="6"/>
  <c r="I15" i="6"/>
  <c r="F15" i="6"/>
  <c r="E15" i="6"/>
  <c r="D15" i="6"/>
  <c r="C15" i="6"/>
  <c r="J14" i="6"/>
  <c r="I14" i="6"/>
  <c r="F14" i="6"/>
  <c r="E14" i="6"/>
  <c r="D14" i="6"/>
  <c r="C14" i="6"/>
  <c r="P13" i="6"/>
  <c r="O13" i="6"/>
  <c r="H13" i="6"/>
  <c r="P12" i="6"/>
  <c r="O12" i="6"/>
  <c r="H12" i="6"/>
  <c r="P11" i="6"/>
  <c r="H11" i="6"/>
  <c r="P10" i="6"/>
  <c r="O10" i="6"/>
  <c r="H10" i="6"/>
  <c r="O9" i="6"/>
  <c r="H9" i="6"/>
  <c r="O8" i="6"/>
  <c r="O4" i="6"/>
  <c r="H4" i="6"/>
  <c r="P3" i="6"/>
  <c r="O3" i="6"/>
  <c r="H3" i="6"/>
  <c r="P2" i="6"/>
  <c r="O2" i="6"/>
  <c r="H2" i="6"/>
  <c r="J17" i="5"/>
  <c r="I17" i="5"/>
  <c r="F17" i="5"/>
  <c r="E17" i="5"/>
  <c r="D17" i="5"/>
  <c r="C17" i="5"/>
  <c r="J16" i="5"/>
  <c r="I16" i="5"/>
  <c r="F16" i="5"/>
  <c r="E16" i="5"/>
  <c r="D16" i="5"/>
  <c r="C16" i="5"/>
  <c r="J15" i="5"/>
  <c r="I15" i="5"/>
  <c r="F15" i="5"/>
  <c r="E15" i="5"/>
  <c r="D15" i="5"/>
  <c r="C15" i="5"/>
  <c r="J14" i="5"/>
  <c r="I14" i="5"/>
  <c r="F14" i="5"/>
  <c r="E14" i="5"/>
  <c r="D14" i="5"/>
  <c r="C14" i="5"/>
  <c r="P13" i="5"/>
  <c r="O13" i="5"/>
  <c r="H13" i="5"/>
  <c r="O12" i="5"/>
  <c r="K12" i="5"/>
  <c r="H12" i="5"/>
  <c r="P11" i="5"/>
  <c r="H11" i="5"/>
  <c r="P10" i="5"/>
  <c r="H10" i="5"/>
  <c r="O9" i="5"/>
  <c r="H9" i="5"/>
  <c r="P8" i="5"/>
  <c r="O8" i="5"/>
  <c r="H8" i="5"/>
  <c r="H7" i="5"/>
  <c r="H6" i="5"/>
  <c r="O5" i="5"/>
  <c r="H5" i="5"/>
  <c r="P4" i="5"/>
  <c r="O4" i="5"/>
  <c r="H4" i="5"/>
  <c r="O3" i="5"/>
  <c r="H3" i="5"/>
  <c r="P2" i="5"/>
  <c r="O2" i="5"/>
  <c r="H2" i="5"/>
  <c r="M14" i="5"/>
  <c r="J17" i="4"/>
  <c r="I17" i="4"/>
  <c r="F17" i="4"/>
  <c r="E17" i="4"/>
  <c r="D17" i="4"/>
  <c r="J16" i="4"/>
  <c r="I16" i="4"/>
  <c r="F16" i="4"/>
  <c r="E16" i="4"/>
  <c r="D16" i="4"/>
  <c r="J15" i="4"/>
  <c r="I15" i="4"/>
  <c r="F15" i="4"/>
  <c r="E15" i="4"/>
  <c r="D15" i="4"/>
  <c r="J14" i="4"/>
  <c r="I14" i="4"/>
  <c r="F14" i="4"/>
  <c r="E14" i="4"/>
  <c r="D14" i="4"/>
  <c r="P13" i="4"/>
  <c r="O13" i="4"/>
  <c r="H13" i="4"/>
  <c r="P12" i="4"/>
  <c r="O12" i="4"/>
  <c r="K12" i="4"/>
  <c r="H12" i="4"/>
  <c r="P11" i="4"/>
  <c r="O11" i="4"/>
  <c r="H11" i="4"/>
  <c r="P10" i="4"/>
  <c r="O10" i="4"/>
  <c r="H10" i="4"/>
  <c r="P9" i="4"/>
  <c r="O9" i="4"/>
  <c r="H9" i="4"/>
  <c r="P8" i="4"/>
  <c r="O8" i="4"/>
  <c r="K8" i="4"/>
  <c r="O7" i="4"/>
  <c r="K7" i="4"/>
  <c r="H7" i="4"/>
  <c r="H6" i="4"/>
  <c r="H5" i="4"/>
  <c r="O4" i="4"/>
  <c r="K4" i="4"/>
  <c r="H4" i="4"/>
  <c r="O3" i="4"/>
  <c r="H3" i="4"/>
  <c r="P2" i="4"/>
  <c r="O2" i="4"/>
  <c r="H2" i="4"/>
  <c r="G15" i="4"/>
  <c r="N14" i="4"/>
  <c r="M14" i="4"/>
  <c r="L17" i="4"/>
  <c r="G14" i="4"/>
  <c r="K15" i="6" l="1"/>
  <c r="H15" i="7"/>
  <c r="O15" i="7"/>
  <c r="P15" i="7"/>
  <c r="H16" i="7"/>
  <c r="P16" i="7"/>
  <c r="G17" i="7"/>
  <c r="M17" i="7"/>
  <c r="N17" i="7"/>
  <c r="H14" i="7"/>
  <c r="K14" i="7"/>
  <c r="P14" i="7"/>
  <c r="L15" i="7"/>
  <c r="G16" i="7"/>
  <c r="M16" i="7"/>
  <c r="N16" i="7"/>
  <c r="O17" i="7"/>
  <c r="O14" i="7"/>
  <c r="L14" i="7"/>
  <c r="G15" i="7"/>
  <c r="N15" i="7"/>
  <c r="O16" i="7"/>
  <c r="H17" i="7"/>
  <c r="K17" i="7"/>
  <c r="P17" i="7"/>
  <c r="P16" i="5"/>
  <c r="H16" i="5"/>
  <c r="K16" i="6"/>
  <c r="L17" i="6"/>
  <c r="N15" i="6"/>
  <c r="H16" i="6"/>
  <c r="P16" i="6"/>
  <c r="M15" i="6"/>
  <c r="G14" i="6"/>
  <c r="H15" i="6"/>
  <c r="M14" i="6"/>
  <c r="O15" i="6"/>
  <c r="N14" i="6"/>
  <c r="P15" i="6"/>
  <c r="L16" i="6"/>
  <c r="G17" i="6"/>
  <c r="M17" i="6"/>
  <c r="N17" i="6"/>
  <c r="H14" i="6"/>
  <c r="K14" i="6"/>
  <c r="P14" i="6"/>
  <c r="L15" i="6"/>
  <c r="G16" i="6"/>
  <c r="M16" i="6"/>
  <c r="N16" i="6"/>
  <c r="O17" i="6"/>
  <c r="O14" i="6"/>
  <c r="L14" i="6"/>
  <c r="G15" i="6"/>
  <c r="O16" i="6"/>
  <c r="H17" i="6"/>
  <c r="K17" i="6"/>
  <c r="P17" i="6"/>
  <c r="K16" i="5"/>
  <c r="L17" i="5"/>
  <c r="N14" i="5"/>
  <c r="G14" i="5"/>
  <c r="O15" i="5"/>
  <c r="K15" i="5"/>
  <c r="P15" i="5"/>
  <c r="L16" i="5"/>
  <c r="H15" i="5"/>
  <c r="O14" i="5"/>
  <c r="K16" i="4"/>
  <c r="P16" i="4"/>
  <c r="H16" i="4"/>
  <c r="O15" i="4"/>
  <c r="O14" i="4"/>
  <c r="G17" i="5"/>
  <c r="M17" i="5"/>
  <c r="N17" i="5"/>
  <c r="H14" i="5"/>
  <c r="K14" i="5"/>
  <c r="P14" i="5"/>
  <c r="L15" i="5"/>
  <c r="G16" i="5"/>
  <c r="M16" i="5"/>
  <c r="N16" i="5"/>
  <c r="O17" i="5"/>
  <c r="L14" i="5"/>
  <c r="G15" i="5"/>
  <c r="M15" i="5"/>
  <c r="N15" i="5"/>
  <c r="O16" i="5"/>
  <c r="H17" i="5"/>
  <c r="K17" i="5"/>
  <c r="P17" i="5"/>
  <c r="H15" i="4"/>
  <c r="K15" i="4"/>
  <c r="P15" i="4"/>
  <c r="L16" i="4"/>
  <c r="G17" i="4"/>
  <c r="M17" i="4"/>
  <c r="N17" i="4"/>
  <c r="H14" i="4"/>
  <c r="K14" i="4"/>
  <c r="P14" i="4"/>
  <c r="L15" i="4"/>
  <c r="G16" i="4"/>
  <c r="M16" i="4"/>
  <c r="N16" i="4"/>
  <c r="O17" i="4"/>
  <c r="L14" i="4"/>
  <c r="M15" i="4"/>
  <c r="N15" i="4"/>
  <c r="O16" i="4"/>
  <c r="H17" i="4"/>
  <c r="K17" i="4"/>
  <c r="P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Ronqui, Leilane ENV:EX</author>
  </authors>
  <commentList>
    <comment ref="Z1" authorId="0" shapeId="0" xr:uid="{00000000-0006-0000-0000-000001000000}">
      <text>
        <r>
          <rPr>
            <b/>
            <sz val="18"/>
            <color indexed="81"/>
            <rFont val="Tahoma"/>
            <family val="2"/>
          </rPr>
          <t>Ronqui, Leilane ENV:EX:</t>
        </r>
        <r>
          <rPr>
            <sz val="18"/>
            <color indexed="81"/>
            <rFont val="Tahoma"/>
            <family val="2"/>
          </rPr>
          <t xml:space="preserve">
Colours:
Blue - surface water/receiving environment
Red - surface water/mine waters-contaminated/effluent before treatment
Brown - all groundwater, wells or seepage stations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Ronqui, Leilane ENV:EX</author>
  </authors>
  <commentList>
    <comment ref="S1" authorId="0" shapeId="0" xr:uid="{00000000-0006-0000-0100-000001000000}">
      <text>
        <r>
          <rPr>
            <b/>
            <sz val="18"/>
            <color indexed="81"/>
            <rFont val="Tahoma"/>
            <family val="2"/>
          </rPr>
          <t>Ronqui, Leilane ENV:EX:</t>
        </r>
        <r>
          <rPr>
            <sz val="18"/>
            <color indexed="81"/>
            <rFont val="Tahoma"/>
            <family val="2"/>
          </rPr>
          <t xml:space="preserve">
Colours:
Blue - surface water/receiving environment
Red - surface water/mine waters-contaminated/effluent before treatment
Brown - all groundwater, wells or seepage stations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Ronqui, Leilane ENV:EX</author>
  </authors>
  <commentList>
    <comment ref="V1" authorId="0" shapeId="0" xr:uid="{00000000-0006-0000-0200-000001000000}">
      <text>
        <r>
          <rPr>
            <b/>
            <sz val="18"/>
            <color indexed="81"/>
            <rFont val="Tahoma"/>
            <family val="2"/>
          </rPr>
          <t>Ronqui, Leilane ENV:EX:</t>
        </r>
        <r>
          <rPr>
            <sz val="18"/>
            <color indexed="81"/>
            <rFont val="Tahoma"/>
            <family val="2"/>
          </rPr>
          <t xml:space="preserve">
Colours:
Blue - surface water/receiving environment
Red - surface water/mine waters-contaminated/effluent before treatment
Brown - all groundwater, wells or seepage stations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Ronqui, Leilane ENV:EX</author>
  </authors>
  <commentList>
    <comment ref="A23" authorId="0" shapeId="0" xr:uid="{00000000-0006-0000-0300-000001000000}">
      <text>
        <r>
          <rPr>
            <b/>
            <sz val="18"/>
            <color indexed="81"/>
            <rFont val="Tahoma"/>
            <family val="2"/>
          </rPr>
          <t>Ronqui, Leilane ENV:EX:</t>
        </r>
        <r>
          <rPr>
            <sz val="18"/>
            <color indexed="81"/>
            <rFont val="Tahoma"/>
            <family val="2"/>
          </rPr>
          <t xml:space="preserve">
Colours:
Blue - surface water/receiving environment
Red - surface water/mine waters-contaminated/effluent before treatment
Brown - all groundwater, wells or seepage stations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Ronqui, Leilane ENV:EX</author>
  </authors>
  <commentList>
    <comment ref="A23" authorId="0" shapeId="0" xr:uid="{00000000-0006-0000-0400-000001000000}">
      <text>
        <r>
          <rPr>
            <b/>
            <sz val="18"/>
            <color indexed="81"/>
            <rFont val="Tahoma"/>
            <family val="2"/>
          </rPr>
          <t>Ronqui, Leilane ENV:EX:</t>
        </r>
        <r>
          <rPr>
            <sz val="18"/>
            <color indexed="81"/>
            <rFont val="Tahoma"/>
            <family val="2"/>
          </rPr>
          <t xml:space="preserve">
Colours:
Blue - surface water/receiving environment
Red - surface water/mine waters-contaminated/effluent before treatment
Brown - all groundwater, wells or seepage stations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Ronqui, Leilane ENV:EX</author>
  </authors>
  <commentList>
    <comment ref="W1" authorId="0" shapeId="0" xr:uid="{00000000-0006-0000-0500-000001000000}">
      <text>
        <r>
          <rPr>
            <b/>
            <sz val="18"/>
            <color indexed="81"/>
            <rFont val="Tahoma"/>
            <family val="2"/>
          </rPr>
          <t>Ronqui, Leilane ENV:EX:</t>
        </r>
        <r>
          <rPr>
            <sz val="18"/>
            <color indexed="81"/>
            <rFont val="Tahoma"/>
            <family val="2"/>
          </rPr>
          <t xml:space="preserve">
Colours:
Blue - surface water/receiving environment
Red - surface water/mine waters-contaminated/effluent before treatment
Brown - all groundwater, wells or seepage stations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Ronqui, Leilane ENV:EX</author>
  </authors>
  <commentList>
    <comment ref="B63" authorId="0" shapeId="0" xr:uid="{00000000-0006-0000-0C00-000001000000}">
      <text>
        <r>
          <rPr>
            <b/>
            <sz val="9"/>
            <color indexed="81"/>
            <rFont val="Tahoma"/>
            <charset val="1"/>
          </rPr>
          <t>Ronqui, Leilane ENV:EX:</t>
        </r>
        <r>
          <rPr>
            <sz val="9"/>
            <color indexed="81"/>
            <rFont val="Tahoma"/>
            <charset val="1"/>
          </rPr>
          <t xml:space="preserve">
End-of-pipe</t>
        </r>
      </text>
    </comment>
  </commentList>
</comments>
</file>

<file path=xl/sharedStrings.xml><?xml version="1.0" encoding="utf-8"?>
<sst xmlns="http://schemas.openxmlformats.org/spreadsheetml/2006/main" count="3385" uniqueCount="135">
  <si>
    <t>ac</t>
  </si>
  <si>
    <t>Date</t>
  </si>
  <si>
    <t>Flow (m3/day)</t>
  </si>
  <si>
    <t>Phreatic (m)</t>
  </si>
  <si>
    <t>Temperature (◦C)</t>
  </si>
  <si>
    <t>Conductivity (umhos/cm)</t>
  </si>
  <si>
    <t>Hardness</t>
  </si>
  <si>
    <t>pH</t>
  </si>
  <si>
    <t>TSS (mg/L)</t>
  </si>
  <si>
    <t>TDS (mg/L)</t>
  </si>
  <si>
    <t>Turbidity (NTU)</t>
  </si>
  <si>
    <t>NH3 (mg/L)</t>
  </si>
  <si>
    <t>Nitrate-N (mg/L)</t>
  </si>
  <si>
    <t>Nitrite-N (mg/L)</t>
  </si>
  <si>
    <t>D-SO4 (mg/L)</t>
  </si>
  <si>
    <t>CN (WAD) (mg/L)</t>
  </si>
  <si>
    <t>T-CN (mg/L)</t>
  </si>
  <si>
    <t>SCN (mg/L)</t>
  </si>
  <si>
    <t>CN (SAD + SCN) (mg/L)</t>
  </si>
  <si>
    <t>T-Al (mg/L)</t>
  </si>
  <si>
    <t>T-As (mg/L)</t>
  </si>
  <si>
    <t>T-B (mg/L)</t>
  </si>
  <si>
    <t>T-Cd (mg/L)</t>
  </si>
  <si>
    <t>T-Cr (mg/L)</t>
  </si>
  <si>
    <t>T-Co (mg/L)</t>
  </si>
  <si>
    <t>T-Cu (mg/L)</t>
  </si>
  <si>
    <t>T-Fe (mg/L)</t>
  </si>
  <si>
    <t>T-Pb (mg/L)</t>
  </si>
  <si>
    <t>T-Mn (mg/L)</t>
  </si>
  <si>
    <t>T-Hg (mg/L)</t>
  </si>
  <si>
    <t>T-Mo (mg/L)</t>
  </si>
  <si>
    <t>T-Ni (mg/L)</t>
  </si>
  <si>
    <t>T-Se (mg/L)</t>
  </si>
  <si>
    <t>T-Ag (mg/L)</t>
  </si>
  <si>
    <t>T-U (mg/L)</t>
  </si>
  <si>
    <t>T-Zn (mg/L)</t>
  </si>
  <si>
    <t>D-Al (mg/L)</t>
  </si>
  <si>
    <t>D-As (mg/L)</t>
  </si>
  <si>
    <t>D-Cd (mg/L)</t>
  </si>
  <si>
    <t>D-Cr (mg/L)</t>
  </si>
  <si>
    <t>D-Co (mg/L)</t>
  </si>
  <si>
    <t>D-Cu (mg/L)</t>
  </si>
  <si>
    <t>D-Fe (mg/L)</t>
  </si>
  <si>
    <t>D-Pb (mg/L)</t>
  </si>
  <si>
    <t>D-Hg (mg/L)</t>
  </si>
  <si>
    <t>D-Mo (mg/L)</t>
  </si>
  <si>
    <t>D-Ni (mg/L)</t>
  </si>
  <si>
    <t>D-Se (mg/L)</t>
  </si>
  <si>
    <t>D-Ag (mg/L)</t>
  </si>
  <si>
    <t>D-Na (mg/L)</t>
  </si>
  <si>
    <t>D-Zn (mg/L)</t>
  </si>
  <si>
    <t>Chlorophyll-A</t>
  </si>
  <si>
    <t>BAEWATER</t>
  </si>
  <si>
    <t>-</t>
  </si>
  <si>
    <t>BARGE PUMP</t>
  </si>
  <si>
    <t>CAHILL-1</t>
  </si>
  <si>
    <t>CAHILL-2</t>
  </si>
  <si>
    <t>CAHILL-3</t>
  </si>
  <si>
    <t>CAHILL-4</t>
  </si>
  <si>
    <t>CENTRALS</t>
  </si>
  <si>
    <t>CPFLOOR</t>
  </si>
  <si>
    <t>D1</t>
  </si>
  <si>
    <t>EASTSUMP</t>
  </si>
  <si>
    <t>NPM CREEK</t>
  </si>
  <si>
    <t>P16</t>
  </si>
  <si>
    <t>P17</t>
  </si>
  <si>
    <t>P32</t>
  </si>
  <si>
    <t>P33</t>
  </si>
  <si>
    <t>P34</t>
  </si>
  <si>
    <t>P35</t>
  </si>
  <si>
    <t>P36</t>
  </si>
  <si>
    <t>P37</t>
  </si>
  <si>
    <t>P38</t>
  </si>
  <si>
    <t>P40</t>
  </si>
  <si>
    <t>P41</t>
  </si>
  <si>
    <t>P43</t>
  </si>
  <si>
    <t>P44</t>
  </si>
  <si>
    <t>RECLAIM</t>
  </si>
  <si>
    <t>REDTOP</t>
  </si>
  <si>
    <t>RT-EAST</t>
  </si>
  <si>
    <t>RT-WEST</t>
  </si>
  <si>
    <t>SUNSET</t>
  </si>
  <si>
    <t>UPPER-SS</t>
  </si>
  <si>
    <t>W1</t>
  </si>
  <si>
    <t>W1000</t>
  </si>
  <si>
    <t>W11_WELL</t>
  </si>
  <si>
    <t>W3_WELL</t>
  </si>
  <si>
    <t>W4_WELL</t>
  </si>
  <si>
    <t>W5_WELL</t>
  </si>
  <si>
    <t>W6_WELL</t>
  </si>
  <si>
    <t>W7_WELL</t>
  </si>
  <si>
    <t>W8_WELL</t>
  </si>
  <si>
    <t>WELL 1100</t>
  </si>
  <si>
    <t>Minimum</t>
  </si>
  <si>
    <t>Maximum</t>
  </si>
  <si>
    <t>Average</t>
  </si>
  <si>
    <t>Std Dev</t>
  </si>
  <si>
    <t>CAHILL-4A</t>
  </si>
  <si>
    <t>LT #1</t>
  </si>
  <si>
    <t>Dry</t>
  </si>
  <si>
    <t>Frozen</t>
  </si>
  <si>
    <t>0.3
2.1</t>
  </si>
  <si>
    <t>0.3
0.2</t>
  </si>
  <si>
    <t>HDL CREEK D-S DIFSER</t>
  </si>
  <si>
    <t>2.7
0</t>
  </si>
  <si>
    <t>HDL CREEK U-S DIFSER</t>
  </si>
  <si>
    <t>road closed</t>
  </si>
  <si>
    <r>
      <t>Nitrate+Nitrite -N (mg/L)</t>
    </r>
    <r>
      <rPr>
        <vertAlign val="superscript"/>
        <sz val="12"/>
        <color indexed="8"/>
        <rFont val="Calibri"/>
        <family val="2"/>
        <scheme val="minor"/>
      </rPr>
      <t>1</t>
    </r>
  </si>
  <si>
    <r>
      <t>CN (SAD) (mg/L)</t>
    </r>
    <r>
      <rPr>
        <vertAlign val="superscript"/>
        <sz val="12"/>
        <color indexed="8"/>
        <rFont val="Calibri"/>
        <family val="2"/>
        <scheme val="minor"/>
      </rPr>
      <t>2</t>
    </r>
  </si>
  <si>
    <t>Does not flow</t>
  </si>
  <si>
    <r>
      <rPr>
        <b/>
        <sz val="8"/>
        <color theme="1"/>
        <rFont val="Calibri"/>
        <family val="2"/>
        <scheme val="minor"/>
      </rPr>
      <t>Bold</t>
    </r>
    <r>
      <rPr>
        <sz val="8"/>
        <color theme="1"/>
        <rFont val="Calibri"/>
        <family val="2"/>
        <scheme val="minor"/>
      </rPr>
      <t xml:space="preserve"> and </t>
    </r>
    <r>
      <rPr>
        <i/>
        <sz val="8"/>
        <color theme="1"/>
        <rFont val="Calibri"/>
        <family val="2"/>
        <scheme val="minor"/>
      </rPr>
      <t>italic</t>
    </r>
    <r>
      <rPr>
        <sz val="8"/>
        <color theme="1"/>
        <rFont val="Calibri"/>
        <family val="2"/>
        <scheme val="minor"/>
      </rPr>
      <t xml:space="preserve"> indicates result less than detection limit.</t>
    </r>
  </si>
  <si>
    <r>
      <rPr>
        <vertAlign val="superscript"/>
        <sz val="8"/>
        <color theme="1"/>
        <rFont val="Calibri"/>
        <family val="2"/>
        <scheme val="minor"/>
      </rPr>
      <t>1.</t>
    </r>
    <r>
      <rPr>
        <sz val="8"/>
        <color theme="1"/>
        <rFont val="Calibri"/>
        <family val="2"/>
        <scheme val="minor"/>
      </rPr>
      <t xml:space="preserve"> N+N Values are calculated by the sum of nitrite and nitrate concentrations.  Where one or both values are less than the MDL, the bolded value is considered to be zero.</t>
    </r>
  </si>
  <si>
    <r>
      <rPr>
        <vertAlign val="superscript"/>
        <sz val="8"/>
        <color theme="1"/>
        <rFont val="Calibri"/>
        <family val="2"/>
        <scheme val="minor"/>
      </rPr>
      <t>2.</t>
    </r>
    <r>
      <rPr>
        <sz val="8"/>
        <color theme="1"/>
        <rFont val="Calibri"/>
        <family val="2"/>
        <scheme val="minor"/>
      </rPr>
      <t xml:space="preserve"> CN SAD values are calculated by the difference between T-CN and WAD concentrations.  Where one or both values are less than the MDL, the bolded value is considered to be zero.</t>
    </r>
  </si>
  <si>
    <t>W3, W4, W6, W8, and W11_WELLs are not pumping wells, no flow rates measured.</t>
  </si>
  <si>
    <t>No discharge from CPFLOOR, surface water sample only.</t>
  </si>
  <si>
    <r>
      <rPr>
        <vertAlign val="superscript"/>
        <sz val="8"/>
        <color theme="1"/>
        <rFont val="Calibri"/>
        <family val="2"/>
        <scheme val="minor"/>
      </rPr>
      <t>2.</t>
    </r>
    <r>
      <rPr>
        <sz val="8"/>
        <color theme="1"/>
        <rFont val="Calibri"/>
        <family val="2"/>
        <scheme val="minor"/>
      </rPr>
      <t xml:space="preserve"> CN SAD values are calculated by the difference between T-CN and WAD concentrations.  Where one or both values are less than the MDL, the bolded value is considered to be 
               zero.</t>
    </r>
  </si>
  <si>
    <t>Notes: Statistical calculations based on shown data only. Full data set may yield different results.  Where value is &lt;MDL, half the value is shown and used in calculations.</t>
  </si>
  <si>
    <t>No discharge</t>
  </si>
  <si>
    <t>17.0
17.7</t>
  </si>
  <si>
    <t>15.0
15.0</t>
  </si>
  <si>
    <t>20.5
20.0</t>
  </si>
  <si>
    <t>6.8
6.0</t>
  </si>
  <si>
    <t>SLUDGE</t>
  </si>
  <si>
    <t>Overtopping weir</t>
  </si>
  <si>
    <t>Offline</t>
  </si>
  <si>
    <t xml:space="preserve">Notes: Statistical calculations based on shown data only. Full data set may yield different results.  </t>
  </si>
  <si>
    <t>m3/day</t>
  </si>
  <si>
    <t>Dilution Ratio (HC : Discharge)</t>
  </si>
  <si>
    <t>Washed Out</t>
  </si>
  <si>
    <t>"-"  indicates not required in reporting, not sampled, or not monitored for specific day</t>
  </si>
  <si>
    <t>'"-"  indicates not required in reporting, not sampled, or not monitored for specific day</t>
  </si>
  <si>
    <t>Frequency Required</t>
  </si>
  <si>
    <t>5 day/wk</t>
  </si>
  <si>
    <t>Daily</t>
  </si>
  <si>
    <t>"-" indicates not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</si>
</sst>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d\-mmm\-yy;@"/>
    <numFmt numFmtId="165" formatCode="#,##0.000000"/>
    <numFmt numFmtId="166" formatCode="#,##0.00000"/>
    <numFmt numFmtId="167" formatCode="#,##0.0000"/>
    <numFmt numFmtId="168" formatCode="#,##0.000"/>
    <numFmt numFmtId="169" formatCode="#,##0.0"/>
    <numFmt numFmtId="170" formatCode="#,##0.0000000"/>
    <numFmt numFmtId="171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ucida Sans"/>
      <family val="2"/>
    </font>
    <font>
      <sz val="8"/>
      <color indexed="8"/>
      <name val="Calibri"/>
      <family val="2"/>
    </font>
    <font>
      <sz val="8"/>
      <color indexed="9"/>
      <name val="Calibri"/>
      <family val="2"/>
    </font>
    <font>
      <sz val="8"/>
      <color indexed="20"/>
      <name val="Calibri"/>
      <family val="2"/>
    </font>
    <font>
      <b/>
      <sz val="8"/>
      <color indexed="52"/>
      <name val="Calibri"/>
      <family val="2"/>
    </font>
    <font>
      <b/>
      <sz val="8"/>
      <color indexed="9"/>
      <name val="Calibri"/>
      <family val="2"/>
    </font>
    <font>
      <i/>
      <sz val="8"/>
      <color indexed="23"/>
      <name val="Calibri"/>
      <family val="2"/>
    </font>
    <font>
      <sz val="8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8"/>
      <color indexed="62"/>
      <name val="Calibri"/>
      <family val="2"/>
    </font>
    <font>
      <sz val="8"/>
      <color indexed="52"/>
      <name val="Calibri"/>
      <family val="2"/>
    </font>
    <font>
      <sz val="8"/>
      <color indexed="60"/>
      <name val="Calibri"/>
      <family val="2"/>
    </font>
    <font>
      <sz val="10"/>
      <name val="MS Sans Serif"/>
      <family val="2"/>
    </font>
    <font>
      <b/>
      <sz val="8"/>
      <color indexed="63"/>
      <name val="Calibri"/>
      <family val="2"/>
    </font>
    <font>
      <b/>
      <sz val="18"/>
      <color indexed="56"/>
      <name val="Cambria"/>
      <family val="2"/>
    </font>
    <font>
      <b/>
      <sz val="8"/>
      <color indexed="8"/>
      <name val="Calibri"/>
      <family val="2"/>
    </font>
    <font>
      <sz val="8"/>
      <color indexed="10"/>
      <name val="Calibri"/>
      <family val="2"/>
    </font>
    <font>
      <sz val="10"/>
      <name val="Tahoma"/>
      <family val="2"/>
    </font>
    <font>
      <vertAlign val="superscript"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3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2" applyNumberFormat="0" applyAlignment="0" applyProtection="0"/>
    <xf numFmtId="0" fontId="8" fillId="23" borderId="3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2" applyNumberFormat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0" fontId="17" fillId="0" borderId="0"/>
    <xf numFmtId="0" fontId="4" fillId="25" borderId="8" applyNumberFormat="0" applyFont="0" applyAlignment="0" applyProtection="0"/>
    <xf numFmtId="0" fontId="18" fillId="22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Border="0" applyAlignment="0"/>
    <xf numFmtId="0" fontId="22" fillId="0" borderId="0" applyBorder="0"/>
    <xf numFmtId="0" fontId="22" fillId="0" borderId="0" applyBorder="0"/>
    <xf numFmtId="0" fontId="22" fillId="0" borderId="0"/>
    <xf numFmtId="0" fontId="22" fillId="0" borderId="0" applyBorder="0"/>
  </cellStyleXfs>
  <cellXfs count="119">
    <xf numFmtId="0" fontId="0" fillId="0" borderId="0" xfId="0"/>
    <xf numFmtId="40" fontId="2" fillId="0" borderId="1" xfId="0" applyNumberFormat="1" applyFont="1" applyBorder="1" applyAlignment="1">
      <alignment horizontal="center" vertical="center" wrapText="1"/>
    </xf>
    <xf numFmtId="40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26" borderId="1" xfId="0" applyFont="1" applyFill="1" applyBorder="1"/>
    <xf numFmtId="165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center" vertical="center"/>
    </xf>
    <xf numFmtId="170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49" fontId="24" fillId="0" borderId="1" xfId="46" applyNumberFormat="1" applyFont="1" applyFill="1" applyBorder="1" applyAlignment="1">
      <alignment vertical="top"/>
    </xf>
    <xf numFmtId="164" fontId="24" fillId="0" borderId="1" xfId="46" applyNumberFormat="1" applyFont="1" applyFill="1" applyBorder="1" applyAlignment="1">
      <alignment horizontal="center" vertical="center"/>
    </xf>
    <xf numFmtId="4" fontId="24" fillId="0" borderId="1" xfId="45" applyNumberFormat="1" applyFont="1" applyFill="1" applyBorder="1" applyAlignment="1">
      <alignment horizontal="center" vertical="center"/>
    </xf>
    <xf numFmtId="3" fontId="24" fillId="0" borderId="1" xfId="45" applyNumberFormat="1" applyFont="1" applyFill="1" applyBorder="1" applyAlignment="1">
      <alignment horizontal="center" vertical="center"/>
    </xf>
    <xf numFmtId="167" fontId="24" fillId="0" borderId="1" xfId="46" applyNumberFormat="1" applyFont="1" applyFill="1" applyBorder="1" applyAlignment="1">
      <alignment horizontal="center" vertical="center"/>
    </xf>
    <xf numFmtId="169" fontId="24" fillId="0" borderId="1" xfId="45" applyNumberFormat="1" applyFont="1" applyFill="1" applyBorder="1" applyAlignment="1">
      <alignment horizontal="center" vertical="center"/>
    </xf>
    <xf numFmtId="167" fontId="24" fillId="0" borderId="1" xfId="45" applyNumberFormat="1" applyFont="1" applyFill="1" applyBorder="1" applyAlignment="1">
      <alignment horizontal="center" vertical="center"/>
    </xf>
    <xf numFmtId="166" fontId="24" fillId="0" borderId="1" xfId="45" applyNumberFormat="1" applyFont="1" applyFill="1" applyBorder="1" applyAlignment="1">
      <alignment horizontal="center" vertical="center"/>
    </xf>
    <xf numFmtId="168" fontId="24" fillId="0" borderId="1" xfId="45" applyNumberFormat="1" applyFont="1" applyFill="1" applyBorder="1" applyAlignment="1">
      <alignment horizontal="center" vertical="center"/>
    </xf>
    <xf numFmtId="170" fontId="24" fillId="0" borderId="1" xfId="45" applyNumberFormat="1" applyFont="1" applyFill="1" applyBorder="1" applyAlignment="1">
      <alignment horizontal="center" vertical="center"/>
    </xf>
    <xf numFmtId="165" fontId="24" fillId="0" borderId="1" xfId="45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169" fontId="29" fillId="0" borderId="1" xfId="45" applyNumberFormat="1" applyFont="1" applyFill="1" applyBorder="1" applyAlignment="1">
      <alignment horizontal="center" vertical="center"/>
    </xf>
    <xf numFmtId="167" fontId="29" fillId="0" borderId="1" xfId="45" applyNumberFormat="1" applyFont="1" applyFill="1" applyBorder="1" applyAlignment="1">
      <alignment horizontal="center" vertical="center"/>
    </xf>
    <xf numFmtId="4" fontId="29" fillId="0" borderId="1" xfId="45" applyNumberFormat="1" applyFont="1" applyFill="1" applyBorder="1" applyAlignment="1">
      <alignment horizontal="center" vertical="center"/>
    </xf>
    <xf numFmtId="168" fontId="29" fillId="0" borderId="1" xfId="45" applyNumberFormat="1" applyFont="1" applyFill="1" applyBorder="1" applyAlignment="1">
      <alignment horizontal="center" vertical="center"/>
    </xf>
    <xf numFmtId="165" fontId="29" fillId="0" borderId="1" xfId="45" applyNumberFormat="1" applyFont="1" applyFill="1" applyBorder="1" applyAlignment="1">
      <alignment horizontal="center" vertical="center"/>
    </xf>
    <xf numFmtId="170" fontId="29" fillId="0" borderId="1" xfId="45" applyNumberFormat="1" applyFont="1" applyFill="1" applyBorder="1" applyAlignment="1">
      <alignment horizontal="center" vertical="center"/>
    </xf>
    <xf numFmtId="166" fontId="29" fillId="0" borderId="1" xfId="45" applyNumberFormat="1" applyFont="1" applyFill="1" applyBorder="1" applyAlignment="1">
      <alignment horizontal="center" vertical="center"/>
    </xf>
    <xf numFmtId="4" fontId="24" fillId="0" borderId="1" xfId="45" applyNumberFormat="1" applyFont="1" applyFill="1" applyBorder="1" applyAlignment="1">
      <alignment horizontal="center" vertical="center" wrapText="1"/>
    </xf>
    <xf numFmtId="169" fontId="24" fillId="0" borderId="1" xfId="45" applyNumberFormat="1" applyFont="1" applyFill="1" applyBorder="1" applyAlignment="1">
      <alignment horizontal="center" vertical="center" wrapText="1"/>
    </xf>
    <xf numFmtId="40" fontId="1" fillId="0" borderId="1" xfId="0" applyNumberFormat="1" applyFont="1" applyFill="1" applyBorder="1" applyAlignment="1">
      <alignment horizontal="center" vertical="center" textRotation="90" wrapText="1"/>
    </xf>
    <xf numFmtId="164" fontId="2" fillId="2" borderId="1" xfId="0" applyNumberFormat="1" applyFont="1" applyFill="1" applyBorder="1" applyAlignment="1">
      <alignment horizontal="center" vertical="center" textRotation="90" wrapText="1"/>
    </xf>
    <xf numFmtId="3" fontId="2" fillId="2" borderId="1" xfId="0" applyNumberFormat="1" applyFont="1" applyFill="1" applyBorder="1" applyAlignment="1">
      <alignment horizontal="center" vertical="center" textRotation="90" wrapText="1"/>
    </xf>
    <xf numFmtId="167" fontId="2" fillId="2" borderId="1" xfId="0" applyNumberFormat="1" applyFont="1" applyFill="1" applyBorder="1" applyAlignment="1">
      <alignment horizontal="center" vertical="center" textRotation="90" wrapText="1"/>
    </xf>
    <xf numFmtId="4" fontId="2" fillId="2" borderId="1" xfId="0" applyNumberFormat="1" applyFont="1" applyFill="1" applyBorder="1" applyAlignment="1">
      <alignment horizontal="center" vertical="center" textRotation="90" wrapText="1"/>
    </xf>
    <xf numFmtId="169" fontId="2" fillId="2" borderId="1" xfId="0" applyNumberFormat="1" applyFont="1" applyFill="1" applyBorder="1" applyAlignment="1">
      <alignment horizontal="center" vertical="center" textRotation="90" wrapText="1"/>
    </xf>
    <xf numFmtId="166" fontId="2" fillId="2" borderId="1" xfId="0" applyNumberFormat="1" applyFont="1" applyFill="1" applyBorder="1" applyAlignment="1">
      <alignment horizontal="center" vertical="center" textRotation="90" wrapText="1"/>
    </xf>
    <xf numFmtId="168" fontId="2" fillId="2" borderId="1" xfId="0" applyNumberFormat="1" applyFont="1" applyFill="1" applyBorder="1" applyAlignment="1">
      <alignment horizontal="center" vertical="center" textRotation="90" wrapText="1"/>
    </xf>
    <xf numFmtId="170" fontId="2" fillId="2" borderId="1" xfId="0" applyNumberFormat="1" applyFont="1" applyFill="1" applyBorder="1" applyAlignment="1">
      <alignment horizontal="center" vertical="center" textRotation="90" wrapText="1"/>
    </xf>
    <xf numFmtId="165" fontId="2" fillId="2" borderId="1" xfId="0" applyNumberFormat="1" applyFont="1" applyFill="1" applyBorder="1" applyAlignment="1">
      <alignment horizontal="center" vertical="center" textRotation="90" wrapText="1"/>
    </xf>
    <xf numFmtId="40" fontId="2" fillId="0" borderId="1" xfId="0" applyNumberFormat="1" applyFont="1" applyBorder="1" applyAlignment="1">
      <alignment horizontal="center" vertical="center" textRotation="90" wrapText="1"/>
    </xf>
    <xf numFmtId="40" fontId="2" fillId="0" borderId="11" xfId="0" applyNumberFormat="1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4" fontId="2" fillId="0" borderId="11" xfId="0" applyNumberFormat="1" applyFont="1" applyFill="1" applyBorder="1" applyAlignment="1">
      <alignment horizontal="center"/>
    </xf>
    <xf numFmtId="169" fontId="2" fillId="0" borderId="11" xfId="0" applyNumberFormat="1" applyFont="1" applyFill="1" applyBorder="1" applyAlignment="1">
      <alignment horizontal="center"/>
    </xf>
    <xf numFmtId="167" fontId="2" fillId="0" borderId="11" xfId="0" applyNumberFormat="1" applyFont="1" applyFill="1" applyBorder="1" applyAlignment="1">
      <alignment horizontal="center"/>
    </xf>
    <xf numFmtId="166" fontId="2" fillId="0" borderId="11" xfId="0" applyNumberFormat="1" applyFont="1" applyFill="1" applyBorder="1" applyAlignment="1">
      <alignment horizontal="center"/>
    </xf>
    <xf numFmtId="40" fontId="2" fillId="0" borderId="0" xfId="0" applyNumberFormat="1" applyFont="1" applyFill="1" applyBorder="1" applyAlignment="1">
      <alignment horizontal="left"/>
    </xf>
    <xf numFmtId="40" fontId="2" fillId="0" borderId="0" xfId="0" applyNumberFormat="1" applyFont="1" applyBorder="1" applyAlignment="1">
      <alignment horizontal="left" vertical="center" wrapText="1"/>
    </xf>
    <xf numFmtId="3" fontId="2" fillId="0" borderId="11" xfId="0" applyNumberFormat="1" applyFont="1" applyFill="1" applyBorder="1" applyAlignment="1">
      <alignment horizontal="center"/>
    </xf>
    <xf numFmtId="168" fontId="2" fillId="0" borderId="11" xfId="0" applyNumberFormat="1" applyFont="1" applyFill="1" applyBorder="1" applyAlignment="1">
      <alignment horizontal="center"/>
    </xf>
    <xf numFmtId="170" fontId="2" fillId="0" borderId="11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/>
    </xf>
    <xf numFmtId="40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4" fillId="0" borderId="1" xfId="45" applyNumberFormat="1" applyFont="1" applyFill="1" applyBorder="1" applyAlignment="1">
      <alignment horizontal="center" vertical="top"/>
    </xf>
    <xf numFmtId="1" fontId="24" fillId="0" borderId="1" xfId="45" applyNumberFormat="1" applyFont="1" applyFill="1" applyBorder="1" applyAlignment="1">
      <alignment horizontal="center" vertical="top" wrapText="1"/>
    </xf>
    <xf numFmtId="0" fontId="22" fillId="0" borderId="0" xfId="47"/>
    <xf numFmtId="0" fontId="24" fillId="0" borderId="0" xfId="47" applyFont="1"/>
    <xf numFmtId="171" fontId="2" fillId="2" borderId="1" xfId="0" applyNumberFormat="1" applyFont="1" applyFill="1" applyBorder="1" applyAlignment="1">
      <alignment horizontal="center" vertical="center" textRotation="90" wrapText="1"/>
    </xf>
    <xf numFmtId="171" fontId="24" fillId="0" borderId="1" xfId="47" applyNumberFormat="1" applyFont="1" applyFill="1" applyBorder="1" applyAlignment="1">
      <alignment horizontal="center"/>
    </xf>
    <xf numFmtId="171" fontId="24" fillId="0" borderId="1" xfId="46" applyNumberFormat="1" applyFont="1" applyFill="1" applyBorder="1" applyAlignment="1">
      <alignment horizontal="center" vertical="center"/>
    </xf>
    <xf numFmtId="171" fontId="2" fillId="0" borderId="0" xfId="0" applyNumberFormat="1" applyFont="1" applyFill="1" applyBorder="1" applyAlignment="1">
      <alignment horizontal="center"/>
    </xf>
    <xf numFmtId="0" fontId="24" fillId="0" borderId="1" xfId="44" applyNumberFormat="1" applyFont="1" applyFill="1" applyBorder="1" applyAlignment="1">
      <alignment horizontal="center"/>
    </xf>
    <xf numFmtId="4" fontId="24" fillId="0" borderId="1" xfId="46" applyNumberFormat="1" applyFont="1" applyFill="1" applyBorder="1" applyAlignment="1">
      <alignment horizontal="center" vertical="center"/>
    </xf>
    <xf numFmtId="3" fontId="24" fillId="0" borderId="1" xfId="46" applyNumberFormat="1" applyFont="1" applyFill="1" applyBorder="1" applyAlignment="1">
      <alignment horizontal="center" vertical="center"/>
    </xf>
    <xf numFmtId="1" fontId="24" fillId="0" borderId="1" xfId="45" applyNumberFormat="1" applyFont="1" applyFill="1" applyBorder="1" applyAlignment="1">
      <alignment horizontal="center" vertical="top" shrinkToFit="1"/>
    </xf>
    <xf numFmtId="169" fontId="24" fillId="0" borderId="1" xfId="45" quotePrefix="1" applyNumberFormat="1" applyFont="1" applyFill="1" applyBorder="1" applyAlignment="1">
      <alignment horizontal="center" vertical="center"/>
    </xf>
    <xf numFmtId="167" fontId="24" fillId="0" borderId="1" xfId="45" quotePrefix="1" applyNumberFormat="1" applyFont="1" applyFill="1" applyBorder="1" applyAlignment="1">
      <alignment horizontal="center" vertical="center"/>
    </xf>
    <xf numFmtId="4" fontId="24" fillId="0" borderId="1" xfId="45" quotePrefix="1" applyNumberFormat="1" applyFont="1" applyFill="1" applyBorder="1" applyAlignment="1">
      <alignment horizontal="center" vertical="center"/>
    </xf>
    <xf numFmtId="168" fontId="24" fillId="0" borderId="1" xfId="45" quotePrefix="1" applyNumberFormat="1" applyFont="1" applyFill="1" applyBorder="1" applyAlignment="1">
      <alignment horizontal="center" vertical="center"/>
    </xf>
    <xf numFmtId="171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1" fontId="24" fillId="0" borderId="1" xfId="45" quotePrefix="1" applyNumberFormat="1" applyFont="1" applyFill="1" applyBorder="1" applyAlignment="1">
      <alignment horizontal="center" vertical="top"/>
    </xf>
    <xf numFmtId="3" fontId="2" fillId="27" borderId="1" xfId="0" applyNumberFormat="1" applyFont="1" applyFill="1" applyBorder="1" applyAlignment="1">
      <alignment horizontal="center" vertical="center" textRotation="90" wrapText="1"/>
    </xf>
    <xf numFmtId="169" fontId="2" fillId="27" borderId="1" xfId="0" applyNumberFormat="1" applyFont="1" applyFill="1" applyBorder="1" applyAlignment="1">
      <alignment horizontal="center" vertical="center" textRotation="90" wrapText="1"/>
    </xf>
    <xf numFmtId="4" fontId="2" fillId="27" borderId="1" xfId="0" applyNumberFormat="1" applyFont="1" applyFill="1" applyBorder="1" applyAlignment="1">
      <alignment horizontal="center" vertical="center" textRotation="90" wrapText="1"/>
    </xf>
    <xf numFmtId="167" fontId="2" fillId="27" borderId="1" xfId="0" applyNumberFormat="1" applyFont="1" applyFill="1" applyBorder="1" applyAlignment="1">
      <alignment horizontal="center" vertical="center" textRotation="90" wrapText="1"/>
    </xf>
    <xf numFmtId="1" fontId="2" fillId="27" borderId="1" xfId="0" applyNumberFormat="1" applyFont="1" applyFill="1" applyBorder="1" applyAlignment="1">
      <alignment horizontal="center" vertical="center" textRotation="90" wrapText="1"/>
    </xf>
    <xf numFmtId="167" fontId="2" fillId="28" borderId="1" xfId="0" applyNumberFormat="1" applyFont="1" applyFill="1" applyBorder="1" applyAlignment="1">
      <alignment horizontal="center" vertical="center" textRotation="90" wrapText="1"/>
    </xf>
    <xf numFmtId="166" fontId="2" fillId="28" borderId="1" xfId="0" applyNumberFormat="1" applyFont="1" applyFill="1" applyBorder="1" applyAlignment="1">
      <alignment horizontal="center" vertical="center" textRotation="90" wrapText="1"/>
    </xf>
    <xf numFmtId="166" fontId="2" fillId="27" borderId="1" xfId="0" applyNumberFormat="1" applyFont="1" applyFill="1" applyBorder="1" applyAlignment="1">
      <alignment horizontal="center" vertical="center" textRotation="90" wrapText="1"/>
    </xf>
    <xf numFmtId="4" fontId="2" fillId="29" borderId="1" xfId="0" applyNumberFormat="1" applyFont="1" applyFill="1" applyBorder="1" applyAlignment="1">
      <alignment horizontal="center" vertical="center" textRotation="90" wrapText="1"/>
    </xf>
    <xf numFmtId="167" fontId="2" fillId="29" borderId="1" xfId="0" applyNumberFormat="1" applyFont="1" applyFill="1" applyBorder="1" applyAlignment="1">
      <alignment horizontal="center" vertical="center" textRotation="90" wrapText="1"/>
    </xf>
    <xf numFmtId="40" fontId="2" fillId="27" borderId="1" xfId="0" applyNumberFormat="1" applyFont="1" applyFill="1" applyBorder="1" applyAlignment="1">
      <alignment horizontal="center" vertical="center" textRotation="90" wrapText="1"/>
    </xf>
    <xf numFmtId="3" fontId="24" fillId="0" borderId="12" xfId="45" applyNumberFormat="1" applyFont="1" applyFill="1" applyBorder="1" applyAlignment="1">
      <alignment horizontal="center" vertical="center"/>
    </xf>
    <xf numFmtId="3" fontId="24" fillId="0" borderId="13" xfId="45" applyNumberFormat="1" applyFont="1" applyFill="1" applyBorder="1" applyAlignment="1">
      <alignment horizontal="center" vertical="center"/>
    </xf>
    <xf numFmtId="3" fontId="24" fillId="0" borderId="14" xfId="45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wrapText="1"/>
    </xf>
    <xf numFmtId="0" fontId="25" fillId="0" borderId="0" xfId="0" quotePrefix="1" applyFont="1" applyFill="1" applyBorder="1" applyAlignment="1">
      <alignment horizontal="left" vertical="center" wrapText="1"/>
    </xf>
    <xf numFmtId="0" fontId="25" fillId="0" borderId="15" xfId="0" applyFont="1" applyFill="1" applyBorder="1" applyAlignment="1">
      <alignment horizontal="left" vertical="center" wrapText="1"/>
    </xf>
    <xf numFmtId="169" fontId="24" fillId="0" borderId="12" xfId="45" applyNumberFormat="1" applyFont="1" applyFill="1" applyBorder="1" applyAlignment="1">
      <alignment horizontal="center" vertical="center"/>
    </xf>
    <xf numFmtId="169" fontId="24" fillId="0" borderId="13" xfId="45" applyNumberFormat="1" applyFont="1" applyFill="1" applyBorder="1" applyAlignment="1">
      <alignment horizontal="center" vertical="center"/>
    </xf>
    <xf numFmtId="4" fontId="24" fillId="0" borderId="12" xfId="45" applyNumberFormat="1" applyFont="1" applyFill="1" applyBorder="1" applyAlignment="1">
      <alignment horizontal="center" vertical="center"/>
    </xf>
    <xf numFmtId="4" fontId="24" fillId="0" borderId="13" xfId="45" applyNumberFormat="1" applyFont="1" applyFill="1" applyBorder="1" applyAlignment="1">
      <alignment horizontal="center" vertical="center"/>
    </xf>
    <xf numFmtId="4" fontId="24" fillId="0" borderId="14" xfId="45" applyNumberFormat="1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 wrapText="1"/>
    </xf>
    <xf numFmtId="0" fontId="24" fillId="0" borderId="12" xfId="44" applyNumberFormat="1" applyFont="1" applyFill="1" applyBorder="1" applyAlignment="1">
      <alignment horizontal="center"/>
    </xf>
    <xf numFmtId="0" fontId="24" fillId="0" borderId="13" xfId="44" applyNumberFormat="1" applyFont="1" applyFill="1" applyBorder="1" applyAlignment="1">
      <alignment horizontal="center"/>
    </xf>
    <xf numFmtId="0" fontId="24" fillId="0" borderId="14" xfId="44" applyNumberFormat="1" applyFont="1" applyFill="1" applyBorder="1" applyAlignment="1">
      <alignment horizontal="center"/>
    </xf>
  </cellXfs>
  <cellStyles count="49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lumnHeader" xfId="44" xr:uid="{00000000-0005-0000-0000-00001B000000}"/>
    <cellStyle name="Explanatory Text 2" xfId="29" xr:uid="{00000000-0005-0000-0000-00001C000000}"/>
    <cellStyle name="Good 2" xfId="30" xr:uid="{00000000-0005-0000-0000-00001D000000}"/>
    <cellStyle name="GroupColumn0" xfId="45" xr:uid="{00000000-0005-0000-0000-00001E000000}"/>
    <cellStyle name="GroupColumn0 2" xfId="48" xr:uid="{00000000-0005-0000-0000-00001F000000}"/>
    <cellStyle name="Heading 1 2" xfId="31" xr:uid="{00000000-0005-0000-0000-000020000000}"/>
    <cellStyle name="Heading 2 2" xfId="32" xr:uid="{00000000-0005-0000-0000-000021000000}"/>
    <cellStyle name="Heading 3 2" xfId="33" xr:uid="{00000000-0005-0000-0000-000022000000}"/>
    <cellStyle name="Heading 4 2" xfId="34" xr:uid="{00000000-0005-0000-0000-000023000000}"/>
    <cellStyle name="Input 2" xfId="35" xr:uid="{00000000-0005-0000-0000-000024000000}"/>
    <cellStyle name="Linked Cell 2" xfId="36" xr:uid="{00000000-0005-0000-0000-000025000000}"/>
    <cellStyle name="Neutral 2" xfId="37" xr:uid="{00000000-0005-0000-0000-000026000000}"/>
    <cellStyle name="Normal" xfId="0" builtinId="0"/>
    <cellStyle name="Normal 2" xfId="38" xr:uid="{00000000-0005-0000-0000-000028000000}"/>
    <cellStyle name="Normal 2 2" xfId="1" xr:uid="{00000000-0005-0000-0000-000029000000}"/>
    <cellStyle name="Normal 3" xfId="47" xr:uid="{00000000-0005-0000-0000-00002A000000}"/>
    <cellStyle name="Note 2" xfId="39" xr:uid="{00000000-0005-0000-0000-00002B000000}"/>
    <cellStyle name="Output 2" xfId="40" xr:uid="{00000000-0005-0000-0000-00002C000000}"/>
    <cellStyle name="RowHeader" xfId="46" xr:uid="{00000000-0005-0000-0000-00002D000000}"/>
    <cellStyle name="Title 2" xfId="41" xr:uid="{00000000-0005-0000-0000-00002E000000}"/>
    <cellStyle name="Total 2" xfId="42" xr:uid="{00000000-0005-0000-0000-00002F000000}"/>
    <cellStyle name="Warning Text 2" xfId="43" xr:uid="{00000000-0005-0000-0000-000030000000}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F54"/>
  <sheetViews>
    <sheetView view="pageBreakPreview" zoomScale="60" zoomScaleNormal="100" workbookViewId="0">
      <selection activeCell="AH18" sqref="AH18"/>
    </sheetView>
  </sheetViews>
  <sheetFormatPr defaultColWidth="11.28515625" defaultRowHeight="15.75" x14ac:dyDescent="0.25"/>
  <cols>
    <col min="1" max="1" width="10.7109375" style="2" bestFit="1" customWidth="1"/>
    <col min="2" max="2" width="10.140625" style="3" bestFit="1" customWidth="1"/>
    <col min="3" max="3" width="3.5703125" style="11" bestFit="1" customWidth="1"/>
    <col min="4" max="4" width="6.28515625" style="10" bestFit="1" customWidth="1"/>
    <col min="5" max="6" width="3.5703125" style="9" bestFit="1" customWidth="1"/>
    <col min="7" max="7" width="3.5703125" style="7" bestFit="1" customWidth="1"/>
    <col min="8" max="8" width="6.28515625" style="7" bestFit="1" customWidth="1"/>
    <col min="9" max="9" width="3.5703125" style="9" bestFit="1" customWidth="1"/>
    <col min="10" max="10" width="6.7109375" style="7" bestFit="1" customWidth="1"/>
    <col min="11" max="11" width="6.28515625" style="7" bestFit="1" customWidth="1"/>
    <col min="12" max="12" width="3.5703125" style="7" bestFit="1" customWidth="1"/>
    <col min="13" max="13" width="3.5703125" style="9" bestFit="1" customWidth="1"/>
    <col min="14" max="14" width="3.5703125" style="7" bestFit="1" customWidth="1"/>
    <col min="15" max="15" width="3.5703125" style="6" bestFit="1" customWidth="1"/>
    <col min="16" max="23" width="3.85546875" style="2" customWidth="1"/>
    <col min="24" max="16384" width="11.28515625" style="2"/>
  </cols>
  <sheetData>
    <row r="1" spans="1:58" s="53" customFormat="1" ht="107.45" customHeight="1" x14ac:dyDescent="0.25">
      <c r="A1" s="43" t="s">
        <v>0</v>
      </c>
      <c r="B1" s="44" t="s">
        <v>1</v>
      </c>
      <c r="C1" s="45" t="s">
        <v>2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6" t="s">
        <v>37</v>
      </c>
      <c r="O1" s="49" t="s">
        <v>40</v>
      </c>
      <c r="Z1" s="103"/>
    </row>
    <row r="2" spans="1:58" s="4" customFormat="1" ht="15" customHeight="1" x14ac:dyDescent="0.5">
      <c r="A2" s="22" t="s">
        <v>52</v>
      </c>
      <c r="B2" s="23">
        <v>43103.75</v>
      </c>
      <c r="C2" s="104" t="s">
        <v>99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2"/>
      <c r="BE2" s="2"/>
      <c r="BF2" s="33"/>
    </row>
    <row r="3" spans="1:58" s="4" customFormat="1" ht="15" customHeight="1" x14ac:dyDescent="0.5">
      <c r="A3" s="22" t="s">
        <v>52</v>
      </c>
      <c r="B3" s="23">
        <v>43110</v>
      </c>
      <c r="C3" s="104" t="s">
        <v>99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6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2"/>
      <c r="BE3" s="2"/>
      <c r="BF3" s="33"/>
    </row>
    <row r="4" spans="1:58" s="4" customFormat="1" ht="15" customHeight="1" x14ac:dyDescent="0.5">
      <c r="A4" s="22" t="s">
        <v>52</v>
      </c>
      <c r="B4" s="23">
        <v>43117</v>
      </c>
      <c r="C4" s="104" t="s">
        <v>99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6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2"/>
      <c r="BE4" s="2"/>
      <c r="BF4" s="33"/>
    </row>
    <row r="5" spans="1:58" s="4" customFormat="1" ht="15" customHeight="1" x14ac:dyDescent="0.5">
      <c r="A5" s="22" t="s">
        <v>52</v>
      </c>
      <c r="B5" s="23">
        <v>43124</v>
      </c>
      <c r="C5" s="104" t="s">
        <v>99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6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2"/>
      <c r="BE5" s="2"/>
      <c r="BF5" s="33"/>
    </row>
    <row r="6" spans="1:58" s="4" customFormat="1" ht="15" customHeight="1" x14ac:dyDescent="0.5">
      <c r="A6" s="22" t="s">
        <v>52</v>
      </c>
      <c r="B6" s="23">
        <v>43131</v>
      </c>
      <c r="C6" s="104" t="s">
        <v>99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2"/>
      <c r="BE6" s="2"/>
      <c r="BF6" s="33"/>
    </row>
    <row r="7" spans="1:58" s="4" customFormat="1" ht="15" customHeight="1" x14ac:dyDescent="0.5">
      <c r="A7" s="22" t="s">
        <v>52</v>
      </c>
      <c r="B7" s="23">
        <v>43138</v>
      </c>
      <c r="C7" s="104" t="s">
        <v>99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2"/>
      <c r="BE7" s="2"/>
      <c r="BF7" s="33"/>
    </row>
    <row r="8" spans="1:58" s="4" customFormat="1" ht="15" customHeight="1" x14ac:dyDescent="0.5">
      <c r="A8" s="22" t="s">
        <v>52</v>
      </c>
      <c r="B8" s="23">
        <v>43145</v>
      </c>
      <c r="C8" s="104" t="s">
        <v>99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6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2"/>
      <c r="BE8" s="2"/>
      <c r="BF8" s="33"/>
    </row>
    <row r="9" spans="1:58" s="4" customFormat="1" ht="15" customHeight="1" x14ac:dyDescent="0.5">
      <c r="A9" s="22" t="s">
        <v>52</v>
      </c>
      <c r="B9" s="23">
        <v>43152</v>
      </c>
      <c r="C9" s="104" t="s">
        <v>99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6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2"/>
      <c r="BE9" s="2"/>
      <c r="BF9" s="33"/>
    </row>
    <row r="10" spans="1:58" s="4" customFormat="1" ht="15" customHeight="1" x14ac:dyDescent="0.5">
      <c r="A10" s="22" t="s">
        <v>52</v>
      </c>
      <c r="B10" s="23">
        <v>43159</v>
      </c>
      <c r="C10" s="104" t="s">
        <v>99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6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2"/>
      <c r="BE10" s="2"/>
      <c r="BF10" s="33"/>
    </row>
    <row r="11" spans="1:58" s="4" customFormat="1" ht="15" customHeight="1" x14ac:dyDescent="0.5">
      <c r="A11" s="22" t="s">
        <v>52</v>
      </c>
      <c r="B11" s="23">
        <v>43166</v>
      </c>
      <c r="C11" s="104" t="s">
        <v>99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6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2"/>
      <c r="BE11" s="2"/>
      <c r="BF11" s="33"/>
    </row>
    <row r="12" spans="1:58" s="4" customFormat="1" ht="15" customHeight="1" x14ac:dyDescent="0.5">
      <c r="A12" s="22" t="s">
        <v>52</v>
      </c>
      <c r="B12" s="23">
        <v>43173</v>
      </c>
      <c r="C12" s="104" t="s">
        <v>99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6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2"/>
      <c r="BE12" s="2"/>
      <c r="BF12" s="33"/>
    </row>
    <row r="13" spans="1:58" s="4" customFormat="1" ht="15" customHeight="1" x14ac:dyDescent="0.5">
      <c r="A13" s="22" t="s">
        <v>52</v>
      </c>
      <c r="B13" s="23">
        <v>43180</v>
      </c>
      <c r="C13" s="104" t="s">
        <v>99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6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2"/>
      <c r="BE13" s="2"/>
      <c r="BF13" s="33"/>
    </row>
    <row r="14" spans="1:58" s="4" customFormat="1" ht="15" customHeight="1" x14ac:dyDescent="0.5">
      <c r="A14" s="22" t="s">
        <v>52</v>
      </c>
      <c r="B14" s="23">
        <v>43187</v>
      </c>
      <c r="C14" s="104" t="s">
        <v>99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6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2"/>
      <c r="BE14" s="2"/>
      <c r="BF14" s="33"/>
    </row>
    <row r="15" spans="1:58" s="4" customFormat="1" ht="15" customHeight="1" x14ac:dyDescent="0.5">
      <c r="A15" s="22" t="s">
        <v>52</v>
      </c>
      <c r="B15" s="23">
        <v>43194</v>
      </c>
      <c r="C15" s="104" t="s">
        <v>99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6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2"/>
      <c r="BE15" s="2"/>
      <c r="BF15" s="33"/>
    </row>
    <row r="16" spans="1:58" s="4" customFormat="1" ht="15" customHeight="1" x14ac:dyDescent="0.5">
      <c r="A16" s="22" t="s">
        <v>52</v>
      </c>
      <c r="B16" s="23">
        <v>43201</v>
      </c>
      <c r="C16" s="104" t="s">
        <v>99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6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2"/>
      <c r="BE16" s="2"/>
      <c r="BF16" s="33"/>
    </row>
    <row r="17" spans="1:58" s="4" customFormat="1" ht="15" customHeight="1" x14ac:dyDescent="0.5">
      <c r="A17" s="22" t="s">
        <v>52</v>
      </c>
      <c r="B17" s="23">
        <v>43208</v>
      </c>
      <c r="C17" s="104" t="s">
        <v>99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6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2"/>
      <c r="BE17" s="2"/>
      <c r="BF17" s="33"/>
    </row>
    <row r="18" spans="1:58" s="4" customFormat="1" ht="15" customHeight="1" x14ac:dyDescent="0.5">
      <c r="A18" s="22" t="s">
        <v>52</v>
      </c>
      <c r="B18" s="23">
        <v>43215</v>
      </c>
      <c r="C18" s="104" t="s">
        <v>99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6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2"/>
      <c r="BE18" s="2"/>
      <c r="BF18" s="33"/>
    </row>
    <row r="19" spans="1:58" s="4" customFormat="1" ht="15" customHeight="1" x14ac:dyDescent="0.5">
      <c r="A19" s="22" t="s">
        <v>52</v>
      </c>
      <c r="B19" s="23">
        <v>43222</v>
      </c>
      <c r="C19" s="104" t="s">
        <v>99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6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2"/>
      <c r="BE19" s="2"/>
      <c r="BF19" s="33"/>
    </row>
    <row r="20" spans="1:58" s="4" customFormat="1" ht="15" customHeight="1" x14ac:dyDescent="0.5">
      <c r="A20" s="22" t="s">
        <v>52</v>
      </c>
      <c r="B20" s="23">
        <v>43229</v>
      </c>
      <c r="C20" s="104" t="s">
        <v>99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6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2"/>
      <c r="BE20" s="2"/>
      <c r="BF20" s="33"/>
    </row>
    <row r="21" spans="1:58" s="4" customFormat="1" ht="15" customHeight="1" x14ac:dyDescent="0.5">
      <c r="A21" s="22" t="s">
        <v>52</v>
      </c>
      <c r="B21" s="23">
        <v>43236</v>
      </c>
      <c r="C21" s="104" t="s">
        <v>99</v>
      </c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6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2"/>
      <c r="BE21" s="2"/>
      <c r="BF21" s="33"/>
    </row>
    <row r="22" spans="1:58" s="4" customFormat="1" ht="15" customHeight="1" x14ac:dyDescent="0.5">
      <c r="A22" s="22" t="s">
        <v>52</v>
      </c>
      <c r="B22" s="23">
        <v>43243</v>
      </c>
      <c r="C22" s="104" t="s">
        <v>99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6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2"/>
      <c r="BE22" s="2"/>
      <c r="BF22" s="33"/>
    </row>
    <row r="23" spans="1:58" s="4" customFormat="1" ht="15" customHeight="1" x14ac:dyDescent="0.5">
      <c r="A23" s="22" t="s">
        <v>52</v>
      </c>
      <c r="B23" s="23">
        <v>43250</v>
      </c>
      <c r="C23" s="104" t="s">
        <v>99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6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2"/>
      <c r="BE23" s="2"/>
      <c r="BF23" s="33"/>
    </row>
    <row r="24" spans="1:58" s="4" customFormat="1" ht="15" customHeight="1" x14ac:dyDescent="0.5">
      <c r="A24" s="22" t="s">
        <v>52</v>
      </c>
      <c r="B24" s="23">
        <v>43257</v>
      </c>
      <c r="C24" s="104" t="s">
        <v>99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6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2"/>
      <c r="BE24" s="2"/>
      <c r="BF24" s="33"/>
    </row>
    <row r="25" spans="1:58" s="4" customFormat="1" ht="15" customHeight="1" x14ac:dyDescent="0.5">
      <c r="A25" s="22" t="s">
        <v>52</v>
      </c>
      <c r="B25" s="23">
        <v>43264</v>
      </c>
      <c r="C25" s="104" t="s">
        <v>99</v>
      </c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6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2"/>
      <c r="BE25" s="2"/>
      <c r="BF25" s="33"/>
    </row>
    <row r="26" spans="1:58" s="4" customFormat="1" ht="15" customHeight="1" x14ac:dyDescent="0.5">
      <c r="A26" s="22" t="s">
        <v>52</v>
      </c>
      <c r="B26" s="23">
        <v>43271</v>
      </c>
      <c r="C26" s="104" t="s">
        <v>99</v>
      </c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6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2"/>
      <c r="BE26" s="2"/>
      <c r="BF26" s="33"/>
    </row>
    <row r="27" spans="1:58" s="4" customFormat="1" ht="15" customHeight="1" x14ac:dyDescent="0.5">
      <c r="A27" s="22" t="s">
        <v>52</v>
      </c>
      <c r="B27" s="23">
        <v>43278</v>
      </c>
      <c r="C27" s="104" t="s">
        <v>99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6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2"/>
      <c r="BE27" s="2"/>
      <c r="BF27" s="33"/>
    </row>
    <row r="28" spans="1:58" s="4" customFormat="1" ht="15" customHeight="1" x14ac:dyDescent="0.5">
      <c r="A28" s="22" t="s">
        <v>52</v>
      </c>
      <c r="B28" s="23">
        <v>43285</v>
      </c>
      <c r="C28" s="104" t="s">
        <v>99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6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2"/>
      <c r="BE28" s="2"/>
      <c r="BF28" s="33"/>
    </row>
    <row r="29" spans="1:58" s="4" customFormat="1" ht="15" customHeight="1" x14ac:dyDescent="0.5">
      <c r="A29" s="22" t="s">
        <v>52</v>
      </c>
      <c r="B29" s="23">
        <v>43292</v>
      </c>
      <c r="C29" s="104" t="s">
        <v>99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6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2"/>
      <c r="BE29" s="2"/>
      <c r="BF29" s="33"/>
    </row>
    <row r="30" spans="1:58" s="4" customFormat="1" ht="15" customHeight="1" x14ac:dyDescent="0.5">
      <c r="A30" s="22" t="s">
        <v>52</v>
      </c>
      <c r="B30" s="23">
        <v>43299</v>
      </c>
      <c r="C30" s="104" t="s">
        <v>99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6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2"/>
      <c r="BE30" s="2"/>
      <c r="BF30" s="33"/>
    </row>
    <row r="31" spans="1:58" s="4" customFormat="1" ht="15" customHeight="1" x14ac:dyDescent="0.5">
      <c r="A31" s="22" t="s">
        <v>52</v>
      </c>
      <c r="B31" s="23">
        <v>43306</v>
      </c>
      <c r="C31" s="104" t="s">
        <v>99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6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2"/>
      <c r="BE31" s="2"/>
      <c r="BF31" s="33"/>
    </row>
    <row r="32" spans="1:58" s="4" customFormat="1" ht="15" customHeight="1" x14ac:dyDescent="0.5">
      <c r="A32" s="22" t="s">
        <v>52</v>
      </c>
      <c r="B32" s="23">
        <v>43313</v>
      </c>
      <c r="C32" s="104" t="s">
        <v>99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6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2"/>
      <c r="BE32" s="2"/>
      <c r="BF32" s="33"/>
    </row>
    <row r="33" spans="1:58" s="4" customFormat="1" ht="15" customHeight="1" x14ac:dyDescent="0.5">
      <c r="A33" s="22" t="s">
        <v>52</v>
      </c>
      <c r="B33" s="23">
        <v>43320</v>
      </c>
      <c r="C33" s="104" t="s">
        <v>99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6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2"/>
      <c r="BE33" s="2"/>
      <c r="BF33" s="33"/>
    </row>
    <row r="34" spans="1:58" ht="15" customHeight="1" x14ac:dyDescent="0.5">
      <c r="A34" s="22" t="s">
        <v>52</v>
      </c>
      <c r="B34" s="23">
        <v>43327</v>
      </c>
      <c r="C34" s="104" t="s">
        <v>99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6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</row>
    <row r="35" spans="1:58" ht="15" customHeight="1" x14ac:dyDescent="0.5">
      <c r="A35" s="22" t="s">
        <v>52</v>
      </c>
      <c r="B35" s="23">
        <v>43334</v>
      </c>
      <c r="C35" s="104" t="s">
        <v>99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6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</row>
    <row r="36" spans="1:58" ht="15" customHeight="1" x14ac:dyDescent="0.5">
      <c r="A36" s="22" t="s">
        <v>52</v>
      </c>
      <c r="B36" s="23">
        <v>43341</v>
      </c>
      <c r="C36" s="104" t="s">
        <v>99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6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</row>
    <row r="37" spans="1:58" ht="15" customHeight="1" x14ac:dyDescent="0.25">
      <c r="A37" s="22" t="s">
        <v>52</v>
      </c>
      <c r="B37" s="23">
        <v>43348</v>
      </c>
      <c r="C37" s="104" t="s">
        <v>99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6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</row>
    <row r="38" spans="1:58" ht="15" customHeight="1" x14ac:dyDescent="0.25">
      <c r="A38" s="22" t="s">
        <v>52</v>
      </c>
      <c r="B38" s="23">
        <v>43355</v>
      </c>
      <c r="C38" s="104" t="s">
        <v>99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</row>
    <row r="39" spans="1:58" ht="15" customHeight="1" x14ac:dyDescent="0.25">
      <c r="A39" s="22" t="s">
        <v>52</v>
      </c>
      <c r="B39" s="23">
        <v>43362.75</v>
      </c>
      <c r="C39" s="104" t="s">
        <v>99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6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</row>
    <row r="40" spans="1:58" ht="15" customHeight="1" x14ac:dyDescent="0.25">
      <c r="A40" s="22" t="s">
        <v>52</v>
      </c>
      <c r="B40" s="23">
        <v>43369</v>
      </c>
      <c r="C40" s="104" t="s">
        <v>99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6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</row>
    <row r="41" spans="1:58" ht="15" customHeight="1" x14ac:dyDescent="0.25">
      <c r="A41" s="22" t="s">
        <v>52</v>
      </c>
      <c r="B41" s="23">
        <v>43376</v>
      </c>
      <c r="C41" s="104" t="s">
        <v>99</v>
      </c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6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</row>
    <row r="42" spans="1:58" ht="15" customHeight="1" x14ac:dyDescent="0.25">
      <c r="A42" s="22" t="s">
        <v>52</v>
      </c>
      <c r="B42" s="23">
        <v>43383</v>
      </c>
      <c r="C42" s="104" t="s">
        <v>99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6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</row>
    <row r="43" spans="1:58" ht="15" customHeight="1" x14ac:dyDescent="0.25">
      <c r="A43" s="22" t="s">
        <v>52</v>
      </c>
      <c r="B43" s="23">
        <v>43390</v>
      </c>
      <c r="C43" s="104" t="s">
        <v>99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6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</row>
    <row r="44" spans="1:58" ht="15" customHeight="1" x14ac:dyDescent="0.25">
      <c r="A44" s="22" t="s">
        <v>52</v>
      </c>
      <c r="B44" s="23">
        <v>43397</v>
      </c>
      <c r="C44" s="104" t="s">
        <v>99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6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</row>
    <row r="45" spans="1:58" ht="15" customHeight="1" x14ac:dyDescent="0.25">
      <c r="A45" s="22" t="s">
        <v>52</v>
      </c>
      <c r="B45" s="23">
        <v>43404</v>
      </c>
      <c r="C45" s="104" t="s">
        <v>99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6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</row>
    <row r="46" spans="1:58" ht="15" customHeight="1" x14ac:dyDescent="0.25">
      <c r="A46" s="22" t="s">
        <v>52</v>
      </c>
      <c r="B46" s="23">
        <v>43411</v>
      </c>
      <c r="C46" s="104" t="s">
        <v>99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6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</row>
    <row r="47" spans="1:58" ht="15" customHeight="1" x14ac:dyDescent="0.25">
      <c r="A47" s="22" t="s">
        <v>52</v>
      </c>
      <c r="B47" s="23">
        <v>43418</v>
      </c>
      <c r="C47" s="104" t="s">
        <v>99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6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</row>
    <row r="48" spans="1:58" ht="15" customHeight="1" x14ac:dyDescent="0.25">
      <c r="A48" s="22" t="s">
        <v>52</v>
      </c>
      <c r="B48" s="23">
        <v>43425.75</v>
      </c>
      <c r="C48" s="104" t="s">
        <v>99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6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</row>
    <row r="49" spans="1:58" ht="15" customHeight="1" x14ac:dyDescent="0.25">
      <c r="A49" s="22" t="s">
        <v>52</v>
      </c>
      <c r="B49" s="23">
        <v>43432</v>
      </c>
      <c r="C49" s="104" t="s">
        <v>99</v>
      </c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6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</row>
    <row r="50" spans="1:58" ht="15" customHeight="1" x14ac:dyDescent="0.25">
      <c r="A50" s="22"/>
      <c r="B50" s="23">
        <v>43439</v>
      </c>
      <c r="C50" s="104" t="s">
        <v>99</v>
      </c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6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</row>
    <row r="51" spans="1:58" ht="15" customHeight="1" x14ac:dyDescent="0.25">
      <c r="A51" s="22" t="s">
        <v>52</v>
      </c>
      <c r="B51" s="23">
        <v>43446</v>
      </c>
      <c r="C51" s="104" t="s">
        <v>99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6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</row>
    <row r="52" spans="1:58" ht="15" customHeight="1" x14ac:dyDescent="0.25">
      <c r="A52" s="22" t="s">
        <v>52</v>
      </c>
      <c r="B52" s="23">
        <v>43453</v>
      </c>
      <c r="C52" s="104" t="s">
        <v>99</v>
      </c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6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</row>
    <row r="53" spans="1:58" s="54" customFormat="1" ht="15" customHeight="1" x14ac:dyDescent="0.25">
      <c r="B53" s="23">
        <v>43461</v>
      </c>
      <c r="C53" s="104" t="s">
        <v>99</v>
      </c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6"/>
    </row>
    <row r="54" spans="1:58" x14ac:dyDescent="0.25">
      <c r="B54" s="55"/>
    </row>
  </sheetData>
  <mergeCells count="52">
    <mergeCell ref="C7:O7"/>
    <mergeCell ref="C8:O8"/>
    <mergeCell ref="C2:O2"/>
    <mergeCell ref="C3:O3"/>
    <mergeCell ref="C4:O4"/>
    <mergeCell ref="C5:O5"/>
    <mergeCell ref="C6:O6"/>
    <mergeCell ref="C20:O20"/>
    <mergeCell ref="C9:O9"/>
    <mergeCell ref="C10:O10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32:O32"/>
    <mergeCell ref="C21:O21"/>
    <mergeCell ref="C22:O22"/>
    <mergeCell ref="C23:O23"/>
    <mergeCell ref="C24:O24"/>
    <mergeCell ref="C25:O25"/>
    <mergeCell ref="C26:O26"/>
    <mergeCell ref="C27:O27"/>
    <mergeCell ref="C28:O28"/>
    <mergeCell ref="C29:O29"/>
    <mergeCell ref="C30:O30"/>
    <mergeCell ref="C31:O31"/>
    <mergeCell ref="C44:O44"/>
    <mergeCell ref="C33:O33"/>
    <mergeCell ref="C34:O34"/>
    <mergeCell ref="C35:O35"/>
    <mergeCell ref="C36:O36"/>
    <mergeCell ref="C37:O37"/>
    <mergeCell ref="C38:O38"/>
    <mergeCell ref="C39:O39"/>
    <mergeCell ref="C40:O40"/>
    <mergeCell ref="C41:O41"/>
    <mergeCell ref="C42:O42"/>
    <mergeCell ref="C43:O43"/>
    <mergeCell ref="C51:O51"/>
    <mergeCell ref="C52:O52"/>
    <mergeCell ref="C53:O53"/>
    <mergeCell ref="C45:O45"/>
    <mergeCell ref="C46:O46"/>
    <mergeCell ref="C47:O47"/>
    <mergeCell ref="C48:O48"/>
    <mergeCell ref="C49:O49"/>
    <mergeCell ref="C50:O50"/>
  </mergeCells>
  <printOptions horizontalCentered="1"/>
  <pageMargins left="0.25" right="0.25" top="1" bottom="0.25" header="0.3" footer="0.3"/>
  <pageSetup orientation="portrait" r:id="rId1"/>
  <headerFooter>
    <oddHeader>&amp;L&amp;8Barrick Gold Inc., Nickel Plate Mine&amp;C&amp;"Times New Roman,Bold"&amp;16
Table 4 - BAEWATER Data&amp;R&amp;"Times New Roman,Regular"&amp;8Annual Report, 2018</oddHeader>
  </headerFooter>
  <rowBreaks count="1" manualBreakCount="1">
    <brk id="27" min="1" max="14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6633"/>
  </sheetPr>
  <dimension ref="A1:O21"/>
  <sheetViews>
    <sheetView view="pageBreakPreview" zoomScale="60" zoomScaleNormal="100" workbookViewId="0">
      <selection activeCell="H36" sqref="H36"/>
    </sheetView>
  </sheetViews>
  <sheetFormatPr defaultColWidth="11.28515625" defaultRowHeight="15.75" x14ac:dyDescent="0.25"/>
  <cols>
    <col min="1" max="1" width="10.42578125" style="2" bestFit="1" customWidth="1"/>
    <col min="2" max="2" width="10.140625" style="3" customWidth="1"/>
    <col min="3" max="3" width="7.28515625" style="10" bestFit="1" customWidth="1"/>
    <col min="4" max="4" width="8.28515625" style="9" bestFit="1" customWidth="1"/>
    <col min="5" max="5" width="4.5703125" style="9" bestFit="1" customWidth="1"/>
    <col min="6" max="6" width="7.85546875" style="7" bestFit="1" customWidth="1"/>
    <col min="7" max="7" width="6.7109375" style="7" bestFit="1" customWidth="1"/>
    <col min="8" max="8" width="8.28515625" style="9" bestFit="1" customWidth="1"/>
    <col min="9" max="9" width="6.7109375" style="7" bestFit="1" customWidth="1"/>
    <col min="10" max="10" width="7.5703125" style="7" bestFit="1" customWidth="1"/>
    <col min="11" max="11" width="6.7109375" style="7" bestFit="1" customWidth="1"/>
    <col min="12" max="12" width="6.7109375" style="9" bestFit="1" customWidth="1"/>
    <col min="13" max="13" width="7.85546875" style="6" bestFit="1" customWidth="1"/>
    <col min="14" max="14" width="8.5703125" style="6" bestFit="1" customWidth="1"/>
    <col min="15" max="15" width="5.42578125" style="9" bestFit="1" customWidth="1"/>
    <col min="16" max="16384" width="11.28515625" style="2"/>
  </cols>
  <sheetData>
    <row r="1" spans="1:15" s="53" customFormat="1" ht="75.95" customHeight="1" x14ac:dyDescent="0.25">
      <c r="A1" s="43" t="s">
        <v>0</v>
      </c>
      <c r="B1" s="44" t="s">
        <v>1</v>
      </c>
      <c r="C1" s="48" t="s">
        <v>5</v>
      </c>
      <c r="D1" s="47" t="s">
        <v>6</v>
      </c>
      <c r="E1" s="47" t="s">
        <v>7</v>
      </c>
      <c r="F1" s="46" t="s">
        <v>11</v>
      </c>
      <c r="G1" s="46" t="s">
        <v>12</v>
      </c>
      <c r="H1" s="47" t="s">
        <v>14</v>
      </c>
      <c r="I1" s="46" t="s">
        <v>108</v>
      </c>
      <c r="J1" s="46" t="s">
        <v>15</v>
      </c>
      <c r="K1" s="46" t="s">
        <v>16</v>
      </c>
      <c r="L1" s="47" t="s">
        <v>17</v>
      </c>
      <c r="M1" s="49" t="s">
        <v>40</v>
      </c>
      <c r="N1" s="49" t="s">
        <v>41</v>
      </c>
      <c r="O1" s="47" t="s">
        <v>42</v>
      </c>
    </row>
    <row r="2" spans="1:15" s="33" customFormat="1" ht="15" customHeight="1" x14ac:dyDescent="0.5">
      <c r="A2" s="22" t="s">
        <v>62</v>
      </c>
      <c r="B2" s="23">
        <v>43124.5</v>
      </c>
      <c r="C2" s="27">
        <v>4140</v>
      </c>
      <c r="D2" s="24">
        <v>1480</v>
      </c>
      <c r="E2" s="24">
        <v>7.76</v>
      </c>
      <c r="F2" s="28">
        <v>34.6</v>
      </c>
      <c r="G2" s="28">
        <v>1.98</v>
      </c>
      <c r="H2" s="24">
        <v>1970</v>
      </c>
      <c r="I2" s="26">
        <v>0.31900000000000001</v>
      </c>
      <c r="J2" s="28">
        <v>8.9999999999999993E-3</v>
      </c>
      <c r="K2" s="28">
        <v>0.32800000000000001</v>
      </c>
      <c r="L2" s="24">
        <v>425</v>
      </c>
      <c r="M2" s="29">
        <v>1.34</v>
      </c>
      <c r="N2" s="40">
        <f>0.5* 0.001</f>
        <v>5.0000000000000001E-4</v>
      </c>
      <c r="O2" s="36">
        <f>0.5* 0.05</f>
        <v>2.5000000000000001E-2</v>
      </c>
    </row>
    <row r="3" spans="1:15" s="33" customFormat="1" ht="15" customHeight="1" x14ac:dyDescent="0.5">
      <c r="A3" s="22" t="s">
        <v>62</v>
      </c>
      <c r="B3" s="23">
        <v>43152.5</v>
      </c>
      <c r="C3" s="27">
        <v>3660</v>
      </c>
      <c r="D3" s="24">
        <v>1460</v>
      </c>
      <c r="E3" s="24">
        <v>8.1300000000000008</v>
      </c>
      <c r="F3" s="28">
        <v>26.1</v>
      </c>
      <c r="G3" s="28">
        <v>3.76</v>
      </c>
      <c r="H3" s="24">
        <v>1670</v>
      </c>
      <c r="I3" s="26">
        <v>0.23350000000000001</v>
      </c>
      <c r="J3" s="28">
        <v>1.95E-2</v>
      </c>
      <c r="K3" s="28">
        <v>0.253</v>
      </c>
      <c r="L3" s="24">
        <v>273</v>
      </c>
      <c r="M3" s="29">
        <v>1.1200000000000001</v>
      </c>
      <c r="N3" s="29">
        <v>2.7899999999999999E-3</v>
      </c>
      <c r="O3" s="36">
        <f>0.5* 0.02</f>
        <v>0.01</v>
      </c>
    </row>
    <row r="4" spans="1:15" s="33" customFormat="1" ht="15" customHeight="1" x14ac:dyDescent="0.5">
      <c r="A4" s="22" t="s">
        <v>62</v>
      </c>
      <c r="B4" s="23">
        <v>43180.5</v>
      </c>
      <c r="C4" s="27">
        <v>3110</v>
      </c>
      <c r="D4" s="24">
        <v>1270</v>
      </c>
      <c r="E4" s="24">
        <v>7.93</v>
      </c>
      <c r="F4" s="28">
        <v>15.2</v>
      </c>
      <c r="G4" s="28">
        <v>6.1</v>
      </c>
      <c r="H4" s="24">
        <v>1470</v>
      </c>
      <c r="I4" s="26">
        <v>0.25059999999999999</v>
      </c>
      <c r="J4" s="28">
        <v>5.4000000000000003E-3</v>
      </c>
      <c r="K4" s="28">
        <v>0.25600000000000001</v>
      </c>
      <c r="L4" s="24">
        <v>154</v>
      </c>
      <c r="M4" s="29">
        <v>0.76600000000000001</v>
      </c>
      <c r="N4" s="29">
        <v>4.9699999999999996E-3</v>
      </c>
      <c r="O4" s="24">
        <v>2.1999999999999999E-2</v>
      </c>
    </row>
    <row r="5" spans="1:15" s="33" customFormat="1" ht="15" customHeight="1" x14ac:dyDescent="0.5">
      <c r="A5" s="22" t="s">
        <v>62</v>
      </c>
      <c r="B5" s="23">
        <v>43215</v>
      </c>
      <c r="C5" s="27">
        <v>1780</v>
      </c>
      <c r="D5" s="24">
        <v>701</v>
      </c>
      <c r="E5" s="24">
        <v>7.96</v>
      </c>
      <c r="F5" s="28">
        <v>6.68</v>
      </c>
      <c r="G5" s="28">
        <v>4.01</v>
      </c>
      <c r="H5" s="24">
        <v>758</v>
      </c>
      <c r="I5" s="28">
        <v>0.57499999999999996</v>
      </c>
      <c r="J5" s="35">
        <f>0.5* 0.05</f>
        <v>2.5000000000000001E-2</v>
      </c>
      <c r="K5" s="28">
        <v>0.57499999999999996</v>
      </c>
      <c r="L5" s="24">
        <v>42</v>
      </c>
      <c r="M5" s="29">
        <v>0.23200000000000001</v>
      </c>
      <c r="N5" s="29">
        <v>6.9199999999999999E-3</v>
      </c>
      <c r="O5" s="24">
        <v>3.4000000000000002E-2</v>
      </c>
    </row>
    <row r="6" spans="1:15" s="33" customFormat="1" ht="15" customHeight="1" x14ac:dyDescent="0.5">
      <c r="A6" s="22" t="s">
        <v>62</v>
      </c>
      <c r="B6" s="23">
        <v>43243</v>
      </c>
      <c r="C6" s="27">
        <v>2690</v>
      </c>
      <c r="D6" s="24">
        <v>1040</v>
      </c>
      <c r="E6" s="24">
        <v>7.84</v>
      </c>
      <c r="F6" s="28">
        <v>17.7</v>
      </c>
      <c r="G6" s="28">
        <v>1.89</v>
      </c>
      <c r="H6" s="24">
        <v>1160</v>
      </c>
      <c r="I6" s="26">
        <v>0.315</v>
      </c>
      <c r="J6" s="28">
        <v>1.4E-2</v>
      </c>
      <c r="K6" s="28">
        <v>0.32900000000000001</v>
      </c>
      <c r="L6" s="24">
        <v>182</v>
      </c>
      <c r="M6" s="29">
        <v>0.72499999999999998</v>
      </c>
      <c r="N6" s="29">
        <v>2.3700000000000001E-3</v>
      </c>
      <c r="O6" s="24">
        <v>2.8000000000000001E-2</v>
      </c>
    </row>
    <row r="7" spans="1:15" s="33" customFormat="1" ht="15" customHeight="1" x14ac:dyDescent="0.5">
      <c r="A7" s="22" t="s">
        <v>62</v>
      </c>
      <c r="B7" s="23">
        <v>43271</v>
      </c>
      <c r="C7" s="27">
        <v>2700</v>
      </c>
      <c r="D7" s="24">
        <v>1080</v>
      </c>
      <c r="E7" s="24">
        <v>8.27</v>
      </c>
      <c r="F7" s="28">
        <v>14</v>
      </c>
      <c r="G7" s="28">
        <v>2.08</v>
      </c>
      <c r="H7" s="24">
        <v>1090</v>
      </c>
      <c r="I7" s="26">
        <v>0.1898</v>
      </c>
      <c r="J7" s="28">
        <v>1.6199999999999999E-2</v>
      </c>
      <c r="K7" s="28">
        <v>0.20599999999999999</v>
      </c>
      <c r="L7" s="24">
        <v>153</v>
      </c>
      <c r="M7" s="29">
        <v>0.47</v>
      </c>
      <c r="N7" s="29">
        <v>4.3699999999999998E-3</v>
      </c>
      <c r="O7" s="24">
        <v>1.2E-2</v>
      </c>
    </row>
    <row r="8" spans="1:15" s="33" customFormat="1" ht="15" customHeight="1" x14ac:dyDescent="0.5">
      <c r="A8" s="22" t="s">
        <v>62</v>
      </c>
      <c r="B8" s="23">
        <v>43306.5</v>
      </c>
      <c r="C8" s="27">
        <v>3270</v>
      </c>
      <c r="D8" s="24">
        <v>1230</v>
      </c>
      <c r="E8" s="24">
        <v>8.08</v>
      </c>
      <c r="F8" s="28">
        <v>23.4</v>
      </c>
      <c r="G8" s="28">
        <v>1.2</v>
      </c>
      <c r="H8" s="24">
        <v>1570</v>
      </c>
      <c r="I8" s="26">
        <v>0.37930000000000003</v>
      </c>
      <c r="J8" s="28">
        <v>1.47E-2</v>
      </c>
      <c r="K8" s="28">
        <v>0.39400000000000002</v>
      </c>
      <c r="L8" s="24">
        <v>313</v>
      </c>
      <c r="M8" s="29">
        <v>0.86299999999999999</v>
      </c>
      <c r="N8" s="29">
        <v>2.2200000000000002E-3</v>
      </c>
      <c r="O8" s="36">
        <f>0.5* 0.02</f>
        <v>0.01</v>
      </c>
    </row>
    <row r="9" spans="1:15" s="33" customFormat="1" ht="15" customHeight="1" x14ac:dyDescent="0.5">
      <c r="A9" s="22" t="s">
        <v>62</v>
      </c>
      <c r="B9" s="23">
        <v>43334.5</v>
      </c>
      <c r="C9" s="27">
        <v>3550</v>
      </c>
      <c r="D9" s="24">
        <v>1350</v>
      </c>
      <c r="E9" s="24">
        <v>7.84</v>
      </c>
      <c r="F9" s="28">
        <v>28.3</v>
      </c>
      <c r="G9" s="28">
        <v>0.28000000000000003</v>
      </c>
      <c r="H9" s="24">
        <v>1520</v>
      </c>
      <c r="I9" s="26">
        <v>0.44850000000000001</v>
      </c>
      <c r="J9" s="28">
        <v>1.2500000000000001E-2</v>
      </c>
      <c r="K9" s="28">
        <v>0.46100000000000002</v>
      </c>
      <c r="L9" s="24">
        <v>402</v>
      </c>
      <c r="M9" s="29">
        <v>1.1299999999999999</v>
      </c>
      <c r="N9" s="29">
        <v>1.1299999999999999E-3</v>
      </c>
      <c r="O9" s="36">
        <f>0.5* 0.02</f>
        <v>0.01</v>
      </c>
    </row>
    <row r="10" spans="1:15" s="33" customFormat="1" ht="15" customHeight="1" x14ac:dyDescent="0.5">
      <c r="A10" s="22" t="s">
        <v>62</v>
      </c>
      <c r="B10" s="23">
        <v>43362.5</v>
      </c>
      <c r="C10" s="27">
        <v>3600</v>
      </c>
      <c r="D10" s="24">
        <v>1290</v>
      </c>
      <c r="E10" s="24">
        <v>7.98</v>
      </c>
      <c r="F10" s="28">
        <v>30.8</v>
      </c>
      <c r="G10" s="28">
        <v>0.17</v>
      </c>
      <c r="H10" s="24">
        <v>1470</v>
      </c>
      <c r="I10" s="26">
        <v>0.35470000000000002</v>
      </c>
      <c r="J10" s="28">
        <v>1.3299999999999999E-2</v>
      </c>
      <c r="K10" s="28">
        <v>0.36799999999999999</v>
      </c>
      <c r="L10" s="24">
        <v>437</v>
      </c>
      <c r="M10" s="29">
        <v>1.17</v>
      </c>
      <c r="N10" s="29">
        <v>5.6999999999999998E-4</v>
      </c>
      <c r="O10" s="36">
        <f>0.5* 0.02</f>
        <v>0.01</v>
      </c>
    </row>
    <row r="11" spans="1:15" s="33" customFormat="1" ht="15" customHeight="1" x14ac:dyDescent="0.5">
      <c r="A11" s="22" t="s">
        <v>62</v>
      </c>
      <c r="B11" s="23">
        <v>43397</v>
      </c>
      <c r="C11" s="27">
        <v>3720</v>
      </c>
      <c r="D11" s="24">
        <v>1260</v>
      </c>
      <c r="E11" s="24">
        <v>7.78</v>
      </c>
      <c r="F11" s="28">
        <v>34.200000000000003</v>
      </c>
      <c r="G11" s="28">
        <v>0.32</v>
      </c>
      <c r="H11" s="24">
        <v>1410</v>
      </c>
      <c r="I11" s="26">
        <v>0.39929999999999999</v>
      </c>
      <c r="J11" s="28">
        <v>1.2699999999999999E-2</v>
      </c>
      <c r="K11" s="28">
        <v>0.41199999999999998</v>
      </c>
      <c r="L11" s="24">
        <v>428</v>
      </c>
      <c r="M11" s="29">
        <v>1.03</v>
      </c>
      <c r="N11" s="40">
        <f>0.5* 0.001</f>
        <v>5.0000000000000001E-4</v>
      </c>
      <c r="O11" s="36">
        <f>0.5* 0.05</f>
        <v>2.5000000000000001E-2</v>
      </c>
    </row>
    <row r="12" spans="1:15" s="33" customFormat="1" ht="15" customHeight="1" x14ac:dyDescent="0.5">
      <c r="A12" s="22" t="s">
        <v>62</v>
      </c>
      <c r="B12" s="23">
        <v>43425.5</v>
      </c>
      <c r="C12" s="27">
        <v>3690</v>
      </c>
      <c r="D12" s="24">
        <v>1430</v>
      </c>
      <c r="E12" s="24">
        <v>7.76</v>
      </c>
      <c r="F12" s="28">
        <v>31</v>
      </c>
      <c r="G12" s="28">
        <v>1.47</v>
      </c>
      <c r="H12" s="24">
        <v>1610</v>
      </c>
      <c r="I12" s="26">
        <v>0.49309999999999998</v>
      </c>
      <c r="J12" s="28">
        <v>8.8999999999999999E-3</v>
      </c>
      <c r="K12" s="28">
        <v>0.502</v>
      </c>
      <c r="L12" s="24">
        <v>412</v>
      </c>
      <c r="M12" s="29">
        <v>1.26</v>
      </c>
      <c r="N12" s="29">
        <v>1.7899999999999999E-3</v>
      </c>
      <c r="O12" s="36">
        <f>0.5* 0.02</f>
        <v>0.01</v>
      </c>
    </row>
    <row r="13" spans="1:15" s="33" customFormat="1" ht="15" customHeight="1" x14ac:dyDescent="0.5">
      <c r="A13" s="22" t="s">
        <v>62</v>
      </c>
      <c r="B13" s="23">
        <v>43453.5</v>
      </c>
      <c r="C13" s="27">
        <v>3620</v>
      </c>
      <c r="D13" s="24">
        <v>1580</v>
      </c>
      <c r="E13" s="24">
        <v>7.99</v>
      </c>
      <c r="F13" s="28">
        <v>35.9</v>
      </c>
      <c r="G13" s="28">
        <v>1.1100000000000001</v>
      </c>
      <c r="H13" s="24">
        <v>1580</v>
      </c>
      <c r="I13" s="26">
        <v>0.5302</v>
      </c>
      <c r="J13" s="28">
        <v>9.7999999999999997E-3</v>
      </c>
      <c r="K13" s="28">
        <v>0.54</v>
      </c>
      <c r="L13" s="24">
        <v>480</v>
      </c>
      <c r="M13" s="29">
        <v>1.38</v>
      </c>
      <c r="N13" s="40">
        <f>0.5* 0.001</f>
        <v>5.0000000000000001E-4</v>
      </c>
      <c r="O13" s="36">
        <f>0.5* 0.05</f>
        <v>2.5000000000000001E-2</v>
      </c>
    </row>
    <row r="14" spans="1:15" ht="15" customHeight="1" x14ac:dyDescent="0.5">
      <c r="A14" s="1"/>
      <c r="B14" s="13" t="s">
        <v>93</v>
      </c>
      <c r="C14" s="17">
        <f t="shared" ref="C14:O14" si="0">MIN(C2:C13)</f>
        <v>1780</v>
      </c>
      <c r="D14" s="14">
        <f t="shared" si="0"/>
        <v>701</v>
      </c>
      <c r="E14" s="14">
        <f t="shared" si="0"/>
        <v>7.76</v>
      </c>
      <c r="F14" s="16">
        <f t="shared" si="0"/>
        <v>6.68</v>
      </c>
      <c r="G14" s="16">
        <f t="shared" si="0"/>
        <v>0.17</v>
      </c>
      <c r="H14" s="14">
        <f t="shared" si="0"/>
        <v>758</v>
      </c>
      <c r="I14" s="16">
        <f t="shared" si="0"/>
        <v>0.1898</v>
      </c>
      <c r="J14" s="16">
        <f t="shared" si="0"/>
        <v>5.4000000000000003E-3</v>
      </c>
      <c r="K14" s="16">
        <f t="shared" si="0"/>
        <v>0.20599999999999999</v>
      </c>
      <c r="L14" s="14">
        <f t="shared" si="0"/>
        <v>42</v>
      </c>
      <c r="M14" s="18">
        <f t="shared" si="0"/>
        <v>0.23200000000000001</v>
      </c>
      <c r="N14" s="18">
        <f t="shared" si="0"/>
        <v>5.0000000000000001E-4</v>
      </c>
      <c r="O14" s="14">
        <f t="shared" si="0"/>
        <v>0.01</v>
      </c>
    </row>
    <row r="15" spans="1:15" ht="15" customHeight="1" x14ac:dyDescent="0.5">
      <c r="A15" s="1"/>
      <c r="B15" s="13" t="s">
        <v>94</v>
      </c>
      <c r="C15" s="17">
        <f t="shared" ref="C15:O15" si="1">MAX(C2:C13)</f>
        <v>4140</v>
      </c>
      <c r="D15" s="14">
        <f t="shared" si="1"/>
        <v>1580</v>
      </c>
      <c r="E15" s="14">
        <f t="shared" si="1"/>
        <v>8.27</v>
      </c>
      <c r="F15" s="16">
        <f t="shared" si="1"/>
        <v>35.9</v>
      </c>
      <c r="G15" s="16">
        <f t="shared" si="1"/>
        <v>6.1</v>
      </c>
      <c r="H15" s="14">
        <f t="shared" si="1"/>
        <v>1970</v>
      </c>
      <c r="I15" s="16">
        <f t="shared" si="1"/>
        <v>0.57499999999999996</v>
      </c>
      <c r="J15" s="16">
        <f t="shared" si="1"/>
        <v>2.5000000000000001E-2</v>
      </c>
      <c r="K15" s="16">
        <f t="shared" si="1"/>
        <v>0.57499999999999996</v>
      </c>
      <c r="L15" s="14">
        <f t="shared" si="1"/>
        <v>480</v>
      </c>
      <c r="M15" s="18">
        <f t="shared" si="1"/>
        <v>1.38</v>
      </c>
      <c r="N15" s="18">
        <f t="shared" si="1"/>
        <v>6.9199999999999999E-3</v>
      </c>
      <c r="O15" s="14">
        <f t="shared" si="1"/>
        <v>3.4000000000000002E-2</v>
      </c>
    </row>
    <row r="16" spans="1:15" ht="15" customHeight="1" x14ac:dyDescent="0.5">
      <c r="A16" s="1"/>
      <c r="B16" s="13" t="s">
        <v>95</v>
      </c>
      <c r="C16" s="17">
        <f t="shared" ref="C16:O16" si="2">AVERAGE(C2:C13)</f>
        <v>3294.1666666666665</v>
      </c>
      <c r="D16" s="14">
        <f t="shared" si="2"/>
        <v>1264.25</v>
      </c>
      <c r="E16" s="14">
        <f t="shared" si="2"/>
        <v>7.9433333333333342</v>
      </c>
      <c r="F16" s="16">
        <f t="shared" si="2"/>
        <v>24.823333333333334</v>
      </c>
      <c r="G16" s="16">
        <f t="shared" si="2"/>
        <v>2.0308333333333333</v>
      </c>
      <c r="H16" s="14">
        <f t="shared" si="2"/>
        <v>1439.8333333333333</v>
      </c>
      <c r="I16" s="16">
        <f t="shared" si="2"/>
        <v>0.37400000000000005</v>
      </c>
      <c r="J16" s="16">
        <f t="shared" si="2"/>
        <v>1.3416666666666667E-2</v>
      </c>
      <c r="K16" s="16">
        <f t="shared" si="2"/>
        <v>0.38533333333333331</v>
      </c>
      <c r="L16" s="14">
        <f t="shared" si="2"/>
        <v>308.41666666666669</v>
      </c>
      <c r="M16" s="18">
        <f t="shared" si="2"/>
        <v>0.95716666666666672</v>
      </c>
      <c r="N16" s="18">
        <f t="shared" si="2"/>
        <v>2.3858333333333331E-3</v>
      </c>
      <c r="O16" s="14">
        <f t="shared" si="2"/>
        <v>1.8416666666666668E-2</v>
      </c>
    </row>
    <row r="17" spans="1:15" ht="15" customHeight="1" x14ac:dyDescent="0.5">
      <c r="A17" s="1"/>
      <c r="B17" s="13" t="s">
        <v>96</v>
      </c>
      <c r="C17" s="17">
        <f t="shared" ref="C17:O17" si="3">_xlfn.STDEV.P(C2:C13)</f>
        <v>612.2153533593297</v>
      </c>
      <c r="D17" s="14">
        <f t="shared" si="3"/>
        <v>227.8091763589284</v>
      </c>
      <c r="E17" s="14">
        <f t="shared" si="3"/>
        <v>0.15260697523012801</v>
      </c>
      <c r="F17" s="16">
        <f t="shared" si="3"/>
        <v>9.062228693256916</v>
      </c>
      <c r="G17" s="16">
        <f t="shared" si="3"/>
        <v>1.7028870501461788</v>
      </c>
      <c r="H17" s="14">
        <f t="shared" si="3"/>
        <v>299.21058173504196</v>
      </c>
      <c r="I17" s="16">
        <f t="shared" si="3"/>
        <v>0.1158226445907706</v>
      </c>
      <c r="J17" s="16">
        <f t="shared" si="3"/>
        <v>4.9961373969186311E-3</v>
      </c>
      <c r="K17" s="16">
        <f t="shared" si="3"/>
        <v>0.11298180777846012</v>
      </c>
      <c r="L17" s="14">
        <f t="shared" si="3"/>
        <v>138.31935170306269</v>
      </c>
      <c r="M17" s="18">
        <f t="shared" si="3"/>
        <v>0.33992127356525093</v>
      </c>
      <c r="N17" s="18">
        <f t="shared" si="3"/>
        <v>1.9845883634200374E-3</v>
      </c>
      <c r="O17" s="14">
        <f t="shared" si="3"/>
        <v>8.5289539543577913E-3</v>
      </c>
    </row>
    <row r="18" spans="1:15" s="60" customFormat="1" ht="21.95" customHeight="1" x14ac:dyDescent="0.5"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</row>
    <row r="19" spans="1:15" s="60" customFormat="1" ht="15" customHeight="1" x14ac:dyDescent="0.5">
      <c r="C19" s="107" t="s">
        <v>110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</row>
    <row r="20" spans="1:15" s="60" customFormat="1" ht="24" customHeight="1" x14ac:dyDescent="0.5">
      <c r="C20" s="107" t="s">
        <v>112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</row>
    <row r="21" spans="1:15" s="54" customFormat="1" ht="15" customHeight="1" x14ac:dyDescent="0.5">
      <c r="B21" s="55"/>
      <c r="C21" s="57"/>
      <c r="D21" s="56"/>
      <c r="E21" s="56"/>
      <c r="F21" s="58"/>
      <c r="G21" s="58"/>
      <c r="H21" s="56"/>
      <c r="I21" s="58"/>
      <c r="J21" s="58"/>
      <c r="K21" s="58"/>
      <c r="L21" s="56"/>
      <c r="M21" s="59"/>
      <c r="N21" s="59"/>
      <c r="O21" s="56"/>
    </row>
  </sheetData>
  <mergeCells count="3">
    <mergeCell ref="C18:O18"/>
    <mergeCell ref="C19:O19"/>
    <mergeCell ref="C20:O20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13 - EASTSUMP Data&amp;R&amp;"Times New Roman,Regular"&amp;8Annual Report, 2018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  <pageSetUpPr fitToPage="1"/>
  </sheetPr>
  <dimension ref="A1:AO22"/>
  <sheetViews>
    <sheetView zoomScaleNormal="100" workbookViewId="0">
      <selection activeCell="C19" sqref="C19:AO19"/>
    </sheetView>
  </sheetViews>
  <sheetFormatPr defaultColWidth="11.28515625" defaultRowHeight="15.75" x14ac:dyDescent="0.25"/>
  <cols>
    <col min="1" max="1" width="21" style="2" bestFit="1" customWidth="1"/>
    <col min="2" max="2" width="17.7109375" style="3" customWidth="1"/>
    <col min="3" max="3" width="4.5703125" style="10" bestFit="1" customWidth="1"/>
    <col min="4" max="4" width="5.7109375" style="10" bestFit="1" customWidth="1"/>
    <col min="5" max="5" width="5.7109375" style="9" customWidth="1"/>
    <col min="6" max="6" width="4.5703125" style="9" bestFit="1" customWidth="1"/>
    <col min="7" max="7" width="4.28515625" style="10" bestFit="1" customWidth="1"/>
    <col min="8" max="8" width="4" style="11" customWidth="1"/>
    <col min="9" max="9" width="3.5703125" style="10" bestFit="1" customWidth="1"/>
    <col min="10" max="12" width="7.5703125" style="7" bestFit="1" customWidth="1"/>
    <col min="13" max="13" width="5.7109375" style="9" bestFit="1" customWidth="1"/>
    <col min="14" max="14" width="4" style="11" bestFit="1" customWidth="1"/>
    <col min="15" max="16" width="7.5703125" style="7" bestFit="1" customWidth="1"/>
    <col min="17" max="17" width="5.42578125" style="9" bestFit="1" customWidth="1"/>
    <col min="18" max="18" width="4.5703125" style="9" bestFit="1" customWidth="1"/>
    <col min="19" max="19" width="7.85546875" style="6" bestFit="1" customWidth="1"/>
    <col min="20" max="20" width="6.42578125" style="8" bestFit="1" customWidth="1"/>
    <col min="21" max="21" width="7.5703125" style="7" bestFit="1" customWidth="1"/>
    <col min="22" max="23" width="8.5703125" style="6" bestFit="1" customWidth="1"/>
    <col min="24" max="24" width="5.7109375" style="8" bestFit="1" customWidth="1"/>
    <col min="25" max="25" width="9.7109375" style="5" bestFit="1" customWidth="1"/>
    <col min="26" max="26" width="7.85546875" style="6" bestFit="1" customWidth="1"/>
    <col min="27" max="27" width="10.7109375" style="12" bestFit="1" customWidth="1"/>
    <col min="28" max="28" width="8.85546875" style="5" bestFit="1" customWidth="1"/>
    <col min="29" max="29" width="8.5703125" style="6" bestFit="1" customWidth="1"/>
    <col min="30" max="30" width="8.85546875" style="5" bestFit="1" customWidth="1"/>
    <col min="31" max="31" width="8.5703125" style="6" bestFit="1" customWidth="1"/>
    <col min="32" max="32" width="8.85546875" style="5" bestFit="1" customWidth="1"/>
    <col min="33" max="33" width="6.42578125" style="8" bestFit="1" customWidth="1"/>
    <col min="34" max="34" width="5.7109375" style="8" bestFit="1" customWidth="1"/>
    <col min="35" max="35" width="6.7109375" style="7" bestFit="1" customWidth="1"/>
    <col min="36" max="37" width="8.5703125" style="6" bestFit="1" customWidth="1"/>
    <col min="38" max="38" width="7.85546875" style="6" bestFit="1" customWidth="1"/>
    <col min="39" max="39" width="5.7109375" style="9" bestFit="1" customWidth="1"/>
    <col min="40" max="40" width="7.5703125" style="7" bestFit="1" customWidth="1"/>
    <col min="41" max="41" width="5.7109375" style="8" bestFit="1" customWidth="1"/>
    <col min="42" max="43" width="3.85546875" style="2" customWidth="1"/>
    <col min="44" max="16384" width="11.28515625" style="2"/>
  </cols>
  <sheetData>
    <row r="1" spans="1:41" s="53" customFormat="1" ht="129" x14ac:dyDescent="0.25">
      <c r="A1" s="43" t="s">
        <v>0</v>
      </c>
      <c r="B1" s="44" t="s">
        <v>1</v>
      </c>
      <c r="C1" s="48" t="s">
        <v>4</v>
      </c>
      <c r="D1" s="48" t="s">
        <v>5</v>
      </c>
      <c r="E1" s="47" t="s">
        <v>6</v>
      </c>
      <c r="F1" s="48" t="s">
        <v>7</v>
      </c>
      <c r="G1" s="48" t="s">
        <v>8</v>
      </c>
      <c r="H1" s="45" t="s">
        <v>9</v>
      </c>
      <c r="I1" s="48" t="s">
        <v>10</v>
      </c>
      <c r="J1" s="46" t="s">
        <v>11</v>
      </c>
      <c r="K1" s="46" t="s">
        <v>12</v>
      </c>
      <c r="L1" s="46" t="s">
        <v>13</v>
      </c>
      <c r="M1" s="47" t="s">
        <v>14</v>
      </c>
      <c r="N1" s="45" t="s">
        <v>108</v>
      </c>
      <c r="O1" s="46" t="s">
        <v>15</v>
      </c>
      <c r="P1" s="46" t="s">
        <v>16</v>
      </c>
      <c r="Q1" s="47" t="s">
        <v>17</v>
      </c>
      <c r="R1" s="47" t="s">
        <v>18</v>
      </c>
      <c r="S1" s="49" t="s">
        <v>20</v>
      </c>
      <c r="T1" s="50" t="s">
        <v>21</v>
      </c>
      <c r="U1" s="46" t="s">
        <v>23</v>
      </c>
      <c r="V1" s="49" t="s">
        <v>24</v>
      </c>
      <c r="W1" s="49" t="s">
        <v>25</v>
      </c>
      <c r="X1" s="50" t="s">
        <v>26</v>
      </c>
      <c r="Y1" s="52" t="s">
        <v>27</v>
      </c>
      <c r="Z1" s="49" t="s">
        <v>28</v>
      </c>
      <c r="AA1" s="51" t="s">
        <v>29</v>
      </c>
      <c r="AB1" s="52" t="s">
        <v>30</v>
      </c>
      <c r="AC1" s="49" t="s">
        <v>31</v>
      </c>
      <c r="AD1" s="52" t="s">
        <v>32</v>
      </c>
      <c r="AE1" s="49" t="s">
        <v>33</v>
      </c>
      <c r="AF1" s="52" t="s">
        <v>34</v>
      </c>
      <c r="AG1" s="50" t="s">
        <v>35</v>
      </c>
      <c r="AH1" s="50" t="s">
        <v>36</v>
      </c>
      <c r="AI1" s="46" t="s">
        <v>37</v>
      </c>
      <c r="AJ1" s="49" t="s">
        <v>38</v>
      </c>
      <c r="AK1" s="49" t="s">
        <v>40</v>
      </c>
      <c r="AL1" s="49" t="s">
        <v>41</v>
      </c>
      <c r="AM1" s="47" t="s">
        <v>49</v>
      </c>
      <c r="AN1" s="46" t="s">
        <v>50</v>
      </c>
      <c r="AO1" s="50" t="s">
        <v>51</v>
      </c>
    </row>
    <row r="2" spans="1:41" s="33" customFormat="1" ht="15" customHeight="1" x14ac:dyDescent="0.5">
      <c r="A2" s="22" t="s">
        <v>103</v>
      </c>
      <c r="B2" s="23">
        <v>43103.5</v>
      </c>
      <c r="C2" s="27">
        <v>-0.7</v>
      </c>
      <c r="D2" s="27">
        <v>58.1</v>
      </c>
      <c r="E2" s="24">
        <v>25.6</v>
      </c>
      <c r="F2" s="24">
        <v>7.59</v>
      </c>
      <c r="G2" s="34">
        <f>0.5* 3</f>
        <v>1.5</v>
      </c>
      <c r="H2" s="25">
        <v>58</v>
      </c>
      <c r="I2" s="27">
        <v>0.14000000000000001</v>
      </c>
      <c r="J2" s="35">
        <f t="shared" ref="J2:J13" si="0">0.5* 0.005</f>
        <v>2.5000000000000001E-3</v>
      </c>
      <c r="K2" s="28">
        <v>4.2200000000000001E-2</v>
      </c>
      <c r="L2" s="35">
        <f t="shared" ref="L2:L13" si="1">0.5* 0.001</f>
        <v>5.0000000000000001E-4</v>
      </c>
      <c r="M2" s="24">
        <v>3.46</v>
      </c>
      <c r="N2" s="83">
        <v>0</v>
      </c>
      <c r="O2" s="35">
        <f t="shared" ref="O2:P13" si="2">0.5* 0.005</f>
        <v>2.5000000000000001E-3</v>
      </c>
      <c r="P2" s="35">
        <f t="shared" si="2"/>
        <v>2.5000000000000001E-3</v>
      </c>
      <c r="Q2" s="36">
        <f>0.5* 0.5</f>
        <v>0.25</v>
      </c>
      <c r="R2" s="82">
        <v>0.25</v>
      </c>
      <c r="S2" s="29">
        <v>4.2000000000000002E-4</v>
      </c>
      <c r="T2" s="37">
        <f t="shared" ref="T2:T8" si="3">0.5* 0.01</f>
        <v>5.0000000000000001E-3</v>
      </c>
      <c r="U2" s="35">
        <f>0.5* 0.0001</f>
        <v>5.0000000000000002E-5</v>
      </c>
      <c r="V2" s="29">
        <v>2.9E-4</v>
      </c>
      <c r="W2" s="40">
        <f>0.5* 0.0005</f>
        <v>2.5000000000000001E-4</v>
      </c>
      <c r="X2" s="30">
        <v>2.3E-2</v>
      </c>
      <c r="Y2" s="38">
        <f>0.5* 0.00005</f>
        <v>2.5000000000000001E-5</v>
      </c>
      <c r="Z2" s="29">
        <v>5.0000000000000001E-4</v>
      </c>
      <c r="AA2" s="39">
        <f>0.5* 0.000005</f>
        <v>2.5000000000000002E-6</v>
      </c>
      <c r="AB2" s="32">
        <v>1.06E-3</v>
      </c>
      <c r="AC2" s="40">
        <f t="shared" ref="AC2:AC13" si="4">0.5* 0.0005</f>
        <v>2.5000000000000001E-4</v>
      </c>
      <c r="AD2" s="32">
        <v>8.8999999999999995E-5</v>
      </c>
      <c r="AE2" s="40">
        <f>0.5* 0.00001</f>
        <v>5.0000000000000004E-6</v>
      </c>
      <c r="AF2" s="32">
        <v>6.8300000000000001E-4</v>
      </c>
      <c r="AG2" s="37">
        <f>0.5* 0.003</f>
        <v>1.5E-3</v>
      </c>
      <c r="AH2" s="30">
        <v>1.23E-2</v>
      </c>
      <c r="AI2" s="28">
        <v>4.0000000000000002E-4</v>
      </c>
      <c r="AJ2" s="40">
        <f t="shared" ref="AJ2:AJ8" si="5">0.5* 0.000005</f>
        <v>2.5000000000000002E-6</v>
      </c>
      <c r="AK2" s="29">
        <v>3.8000000000000002E-4</v>
      </c>
      <c r="AL2" s="29">
        <v>3.4000000000000002E-4</v>
      </c>
      <c r="AM2" s="24">
        <v>2.63</v>
      </c>
      <c r="AN2" s="35">
        <f>0.5* 0.001</f>
        <v>5.0000000000000001E-4</v>
      </c>
      <c r="AO2" s="30">
        <v>1.18</v>
      </c>
    </row>
    <row r="3" spans="1:41" s="33" customFormat="1" ht="15" customHeight="1" x14ac:dyDescent="0.5">
      <c r="A3" s="22" t="s">
        <v>103</v>
      </c>
      <c r="B3" s="23">
        <v>43138.5</v>
      </c>
      <c r="C3" s="27">
        <v>-0.1</v>
      </c>
      <c r="D3" s="27">
        <v>98.7</v>
      </c>
      <c r="E3" s="24">
        <v>45.2</v>
      </c>
      <c r="F3" s="24">
        <v>7.83</v>
      </c>
      <c r="G3" s="34">
        <f>0.5* 3</f>
        <v>1.5</v>
      </c>
      <c r="H3" s="25">
        <v>68</v>
      </c>
      <c r="I3" s="27">
        <v>0.2</v>
      </c>
      <c r="J3" s="35">
        <f t="shared" si="0"/>
        <v>2.5000000000000001E-3</v>
      </c>
      <c r="K3" s="28">
        <v>2.86E-2</v>
      </c>
      <c r="L3" s="35">
        <f t="shared" si="1"/>
        <v>5.0000000000000001E-4</v>
      </c>
      <c r="M3" s="24">
        <v>15.5</v>
      </c>
      <c r="N3" s="83">
        <v>0</v>
      </c>
      <c r="O3" s="35">
        <f t="shared" si="2"/>
        <v>2.5000000000000001E-3</v>
      </c>
      <c r="P3" s="35">
        <f t="shared" si="2"/>
        <v>2.5000000000000001E-3</v>
      </c>
      <c r="Q3" s="36">
        <f>0.5* 0.5</f>
        <v>0.25</v>
      </c>
      <c r="R3" s="82">
        <v>0.25</v>
      </c>
      <c r="S3" s="29">
        <v>5.6999999999999998E-4</v>
      </c>
      <c r="T3" s="37">
        <f t="shared" si="3"/>
        <v>5.0000000000000001E-3</v>
      </c>
      <c r="U3" s="35">
        <f>0.5* 0.0001</f>
        <v>5.0000000000000002E-5</v>
      </c>
      <c r="V3" s="40">
        <f>0.5* 0.0001</f>
        <v>5.0000000000000002E-5</v>
      </c>
      <c r="W3" s="29">
        <v>5.6999999999999998E-4</v>
      </c>
      <c r="X3" s="30">
        <v>2.4E-2</v>
      </c>
      <c r="Y3" s="38">
        <f>0.5* 0.00005</f>
        <v>2.5000000000000001E-5</v>
      </c>
      <c r="Z3" s="29">
        <v>6.8999999999999997E-4</v>
      </c>
      <c r="AA3" s="39">
        <f>0.5* 0.000005</f>
        <v>2.5000000000000002E-6</v>
      </c>
      <c r="AB3" s="32">
        <v>2.2200000000000002E-3</v>
      </c>
      <c r="AC3" s="40">
        <f t="shared" si="4"/>
        <v>2.5000000000000001E-4</v>
      </c>
      <c r="AD3" s="32">
        <v>9.3199999999999999E-4</v>
      </c>
      <c r="AE3" s="40">
        <f>0.5* 0.00001</f>
        <v>5.0000000000000004E-6</v>
      </c>
      <c r="AF3" s="32">
        <v>1.34E-3</v>
      </c>
      <c r="AG3" s="37">
        <f>0.5* 0.003</f>
        <v>1.5E-3</v>
      </c>
      <c r="AH3" s="30">
        <v>1.2E-2</v>
      </c>
      <c r="AI3" s="28">
        <v>5.6999999999999998E-4</v>
      </c>
      <c r="AJ3" s="40">
        <f t="shared" si="5"/>
        <v>2.5000000000000002E-6</v>
      </c>
      <c r="AK3" s="40">
        <f>0.5* 0.0001</f>
        <v>5.0000000000000002E-5</v>
      </c>
      <c r="AL3" s="29">
        <v>4.8000000000000001E-4</v>
      </c>
      <c r="AM3" s="24">
        <v>2.99</v>
      </c>
      <c r="AN3" s="35">
        <f>0.5* 0.001</f>
        <v>5.0000000000000001E-4</v>
      </c>
      <c r="AO3" s="30">
        <v>0.66600000000000004</v>
      </c>
    </row>
    <row r="4" spans="1:41" s="33" customFormat="1" ht="15" customHeight="1" x14ac:dyDescent="0.5">
      <c r="A4" s="22" t="s">
        <v>103</v>
      </c>
      <c r="B4" s="23">
        <v>43166.5</v>
      </c>
      <c r="C4" s="27">
        <v>1.4</v>
      </c>
      <c r="D4" s="27">
        <v>73.8</v>
      </c>
      <c r="E4" s="24">
        <v>30.7</v>
      </c>
      <c r="F4" s="24">
        <v>7.67</v>
      </c>
      <c r="G4" s="34">
        <f>0.5* 3</f>
        <v>1.5</v>
      </c>
      <c r="H4" s="25">
        <v>57</v>
      </c>
      <c r="I4" s="27">
        <v>0.21</v>
      </c>
      <c r="J4" s="35">
        <f t="shared" si="0"/>
        <v>2.5000000000000001E-3</v>
      </c>
      <c r="K4" s="28">
        <v>1.4800000000000001E-2</v>
      </c>
      <c r="L4" s="35">
        <f t="shared" si="1"/>
        <v>5.0000000000000001E-4</v>
      </c>
      <c r="M4" s="24">
        <v>6.16</v>
      </c>
      <c r="N4" s="83">
        <v>0</v>
      </c>
      <c r="O4" s="35">
        <f t="shared" si="2"/>
        <v>2.5000000000000001E-3</v>
      </c>
      <c r="P4" s="35">
        <f t="shared" si="2"/>
        <v>2.5000000000000001E-3</v>
      </c>
      <c r="Q4" s="36">
        <f>0.5* 0.5</f>
        <v>0.25</v>
      </c>
      <c r="R4" s="82">
        <v>0.25</v>
      </c>
      <c r="S4" s="29">
        <v>5.4000000000000001E-4</v>
      </c>
      <c r="T4" s="37">
        <f t="shared" si="3"/>
        <v>5.0000000000000001E-3</v>
      </c>
      <c r="U4" s="35">
        <f>0.5* 0.0001</f>
        <v>5.0000000000000002E-5</v>
      </c>
      <c r="V4" s="40">
        <f>0.5* 0.0001</f>
        <v>5.0000000000000002E-5</v>
      </c>
      <c r="W4" s="40">
        <f>0.5* 0.0005</f>
        <v>2.5000000000000001E-4</v>
      </c>
      <c r="X4" s="30">
        <v>2.1999999999999999E-2</v>
      </c>
      <c r="Y4" s="38">
        <f>0.5* 0.00005</f>
        <v>2.5000000000000001E-5</v>
      </c>
      <c r="Z4" s="29">
        <v>6.3000000000000003E-4</v>
      </c>
      <c r="AA4" s="39">
        <f>0.5* 0.000005</f>
        <v>2.5000000000000002E-6</v>
      </c>
      <c r="AB4" s="32">
        <v>1.5200000000000001E-3</v>
      </c>
      <c r="AC4" s="40">
        <f t="shared" si="4"/>
        <v>2.5000000000000001E-4</v>
      </c>
      <c r="AD4" s="32">
        <v>3.6299999999999999E-4</v>
      </c>
      <c r="AE4" s="40">
        <f>0.5* 0.00001</f>
        <v>5.0000000000000004E-6</v>
      </c>
      <c r="AF4" s="32">
        <v>9.5E-4</v>
      </c>
      <c r="AG4" s="30">
        <v>3.3999999999999998E-3</v>
      </c>
      <c r="AH4" s="30">
        <v>1.15E-2</v>
      </c>
      <c r="AI4" s="28">
        <v>4.8999999999999998E-4</v>
      </c>
      <c r="AJ4" s="40">
        <f t="shared" si="5"/>
        <v>2.5000000000000002E-6</v>
      </c>
      <c r="AK4" s="40">
        <f>0.5* 0.0001</f>
        <v>5.0000000000000002E-5</v>
      </c>
      <c r="AL4" s="29">
        <v>4.0999999999999999E-4</v>
      </c>
      <c r="AM4" s="24">
        <v>3.04</v>
      </c>
      <c r="AN4" s="35">
        <f>0.5* 0.001</f>
        <v>5.0000000000000001E-4</v>
      </c>
      <c r="AO4" s="30">
        <v>0.45200000000000001</v>
      </c>
    </row>
    <row r="5" spans="1:41" s="33" customFormat="1" ht="15" customHeight="1" x14ac:dyDescent="0.5">
      <c r="A5" s="22" t="s">
        <v>103</v>
      </c>
      <c r="B5" s="23">
        <v>43194</v>
      </c>
      <c r="C5" s="27">
        <v>4.5999999999999996</v>
      </c>
      <c r="D5" s="27">
        <v>120</v>
      </c>
      <c r="E5" s="24">
        <v>52.7</v>
      </c>
      <c r="F5" s="24">
        <v>8.0299999999999994</v>
      </c>
      <c r="G5" s="34">
        <f>0.5* 3</f>
        <v>1.5</v>
      </c>
      <c r="H5" s="25">
        <v>83</v>
      </c>
      <c r="I5" s="27">
        <v>0.27</v>
      </c>
      <c r="J5" s="35">
        <f t="shared" si="0"/>
        <v>2.5000000000000001E-3</v>
      </c>
      <c r="K5" s="35">
        <f>0.5* 0.005</f>
        <v>2.5000000000000001E-3</v>
      </c>
      <c r="L5" s="35">
        <f t="shared" si="1"/>
        <v>5.0000000000000001E-4</v>
      </c>
      <c r="M5" s="24">
        <v>15.5</v>
      </c>
      <c r="N5" s="83">
        <v>0</v>
      </c>
      <c r="O5" s="35">
        <f t="shared" si="2"/>
        <v>2.5000000000000001E-3</v>
      </c>
      <c r="P5" s="35">
        <f t="shared" si="2"/>
        <v>2.5000000000000001E-3</v>
      </c>
      <c r="Q5" s="36">
        <f>0.5* 0.5</f>
        <v>0.25</v>
      </c>
      <c r="R5" s="82">
        <v>0.25</v>
      </c>
      <c r="S5" s="29">
        <v>1.24E-3</v>
      </c>
      <c r="T5" s="37">
        <f t="shared" si="3"/>
        <v>5.0000000000000001E-3</v>
      </c>
      <c r="U5" s="28">
        <v>1.3999999999999999E-4</v>
      </c>
      <c r="V5" s="40">
        <f>0.5* 0.0001</f>
        <v>5.0000000000000002E-5</v>
      </c>
      <c r="W5" s="29">
        <v>7.2000000000000005E-4</v>
      </c>
      <c r="X5" s="30">
        <v>0.04</v>
      </c>
      <c r="Y5" s="38">
        <f>0.5* 0.00005</f>
        <v>2.5000000000000001E-5</v>
      </c>
      <c r="Z5" s="29">
        <v>8.0999999999999996E-4</v>
      </c>
      <c r="AA5" s="39">
        <f>0.5* 0.000005</f>
        <v>2.5000000000000002E-6</v>
      </c>
      <c r="AB5" s="32">
        <v>2.7200000000000002E-3</v>
      </c>
      <c r="AC5" s="40">
        <f t="shared" si="4"/>
        <v>2.5000000000000001E-4</v>
      </c>
      <c r="AD5" s="32">
        <v>1.1900000000000001E-3</v>
      </c>
      <c r="AE5" s="40">
        <f>0.5* 0.00001</f>
        <v>5.0000000000000004E-6</v>
      </c>
      <c r="AF5" s="32">
        <v>2.7299999999999998E-3</v>
      </c>
      <c r="AG5" s="37">
        <f>0.5* 0.003</f>
        <v>1.5E-3</v>
      </c>
      <c r="AH5" s="30">
        <v>1.66E-2</v>
      </c>
      <c r="AI5" s="28">
        <v>1.1999999999999999E-3</v>
      </c>
      <c r="AJ5" s="40">
        <f t="shared" si="5"/>
        <v>2.5000000000000002E-6</v>
      </c>
      <c r="AK5" s="40">
        <f>0.5* 0.0001</f>
        <v>5.0000000000000002E-5</v>
      </c>
      <c r="AL5" s="29">
        <v>5.2999999999999998E-4</v>
      </c>
      <c r="AM5" s="24">
        <v>3.45</v>
      </c>
      <c r="AN5" s="35">
        <f>0.5* 0.001</f>
        <v>5.0000000000000001E-4</v>
      </c>
      <c r="AO5" s="30">
        <v>0.53600000000000003</v>
      </c>
    </row>
    <row r="6" spans="1:41" s="33" customFormat="1" ht="15" customHeight="1" x14ac:dyDescent="0.5">
      <c r="A6" s="22" t="s">
        <v>103</v>
      </c>
      <c r="B6" s="23">
        <v>43222.5</v>
      </c>
      <c r="C6" s="27">
        <v>3.8</v>
      </c>
      <c r="D6" s="27">
        <v>42.5</v>
      </c>
      <c r="E6" s="24">
        <v>18.600000000000001</v>
      </c>
      <c r="F6" s="24">
        <v>7.35</v>
      </c>
      <c r="G6" s="27">
        <v>8.3000000000000007</v>
      </c>
      <c r="H6" s="25">
        <v>62</v>
      </c>
      <c r="I6" s="27">
        <v>3.57</v>
      </c>
      <c r="J6" s="35">
        <f t="shared" si="0"/>
        <v>2.5000000000000001E-3</v>
      </c>
      <c r="K6" s="28">
        <v>1.38E-2</v>
      </c>
      <c r="L6" s="35">
        <f t="shared" si="1"/>
        <v>5.0000000000000001E-4</v>
      </c>
      <c r="M6" s="24">
        <v>3.9</v>
      </c>
      <c r="N6" s="83">
        <v>0</v>
      </c>
      <c r="O6" s="35">
        <f t="shared" si="2"/>
        <v>2.5000000000000001E-3</v>
      </c>
      <c r="P6" s="35">
        <f t="shared" si="2"/>
        <v>2.5000000000000001E-3</v>
      </c>
      <c r="Q6" s="36">
        <f>0.5* 0.5</f>
        <v>0.25</v>
      </c>
      <c r="R6" s="82">
        <v>0.25</v>
      </c>
      <c r="S6" s="29">
        <v>2.1299999999999999E-3</v>
      </c>
      <c r="T6" s="37">
        <f t="shared" si="3"/>
        <v>5.0000000000000001E-3</v>
      </c>
      <c r="U6" s="28">
        <v>3.5E-4</v>
      </c>
      <c r="V6" s="29">
        <v>7.3999999999999999E-4</v>
      </c>
      <c r="W6" s="29">
        <v>1.8400000000000001E-3</v>
      </c>
      <c r="X6" s="30">
        <v>0.46400000000000002</v>
      </c>
      <c r="Y6" s="32">
        <v>1.7200000000000001E-4</v>
      </c>
      <c r="Z6" s="29">
        <v>1.6899999999999998E-2</v>
      </c>
      <c r="AA6" s="31">
        <v>1.15E-5</v>
      </c>
      <c r="AB6" s="32">
        <v>5.6300000000000002E-4</v>
      </c>
      <c r="AC6" s="40">
        <f t="shared" si="4"/>
        <v>2.5000000000000001E-4</v>
      </c>
      <c r="AD6" s="32">
        <v>2.02E-4</v>
      </c>
      <c r="AE6" s="29">
        <v>1.2999999999999999E-5</v>
      </c>
      <c r="AF6" s="32">
        <v>9.19E-4</v>
      </c>
      <c r="AG6" s="30">
        <v>3.5000000000000001E-3</v>
      </c>
      <c r="AH6" s="30">
        <v>0.216</v>
      </c>
      <c r="AI6" s="28">
        <v>1.15E-3</v>
      </c>
      <c r="AJ6" s="40">
        <f t="shared" si="5"/>
        <v>2.5000000000000002E-6</v>
      </c>
      <c r="AK6" s="29">
        <v>5.5999999999999995E-4</v>
      </c>
      <c r="AL6" s="29">
        <v>1.4300000000000001E-3</v>
      </c>
      <c r="AM6" s="24">
        <v>2.5299999999999998</v>
      </c>
      <c r="AN6" s="28">
        <v>1.2999999999999999E-3</v>
      </c>
      <c r="AO6" s="30">
        <v>1.51</v>
      </c>
    </row>
    <row r="7" spans="1:41" s="33" customFormat="1" ht="15" customHeight="1" x14ac:dyDescent="0.5">
      <c r="A7" s="22" t="s">
        <v>103</v>
      </c>
      <c r="B7" s="23">
        <v>43257.5</v>
      </c>
      <c r="C7" s="27">
        <v>6.5</v>
      </c>
      <c r="D7" s="27">
        <v>44.4</v>
      </c>
      <c r="E7" s="24">
        <v>15.9</v>
      </c>
      <c r="F7" s="24">
        <v>7.42</v>
      </c>
      <c r="G7" s="34">
        <f t="shared" ref="G7:G13" si="6">0.5* 3</f>
        <v>1.5</v>
      </c>
      <c r="H7" s="25">
        <v>50</v>
      </c>
      <c r="I7" s="27">
        <v>0.47</v>
      </c>
      <c r="J7" s="35">
        <f t="shared" si="0"/>
        <v>2.5000000000000001E-3</v>
      </c>
      <c r="K7" s="35">
        <f>0.5* 0.005</f>
        <v>2.5000000000000001E-3</v>
      </c>
      <c r="L7" s="35">
        <f t="shared" si="1"/>
        <v>5.0000000000000001E-4</v>
      </c>
      <c r="M7" s="24">
        <v>5.83</v>
      </c>
      <c r="N7" s="83">
        <v>0</v>
      </c>
      <c r="O7" s="35">
        <f t="shared" si="2"/>
        <v>2.5000000000000001E-3</v>
      </c>
      <c r="P7" s="35">
        <f t="shared" si="2"/>
        <v>2.5000000000000001E-3</v>
      </c>
      <c r="Q7" s="24">
        <v>0.6</v>
      </c>
      <c r="R7" s="82">
        <v>0.6</v>
      </c>
      <c r="S7" s="29">
        <v>6.2E-4</v>
      </c>
      <c r="T7" s="37">
        <f t="shared" si="3"/>
        <v>5.0000000000000001E-3</v>
      </c>
      <c r="U7" s="28">
        <v>1.4999999999999999E-4</v>
      </c>
      <c r="V7" s="29">
        <v>1.14E-3</v>
      </c>
      <c r="W7" s="29">
        <v>7.1000000000000002E-4</v>
      </c>
      <c r="X7" s="30">
        <v>0.10299999999999999</v>
      </c>
      <c r="Y7" s="38">
        <f>0.5* 0.00005</f>
        <v>2.5000000000000001E-5</v>
      </c>
      <c r="Z7" s="29">
        <v>2.4499999999999999E-3</v>
      </c>
      <c r="AA7" s="31">
        <v>6.4999999999999996E-6</v>
      </c>
      <c r="AB7" s="32">
        <v>6.2600000000000004E-4</v>
      </c>
      <c r="AC7" s="40">
        <f t="shared" si="4"/>
        <v>2.5000000000000001E-4</v>
      </c>
      <c r="AD7" s="32">
        <v>1.16E-4</v>
      </c>
      <c r="AE7" s="40">
        <f>0.5* 0.00001</f>
        <v>5.0000000000000004E-6</v>
      </c>
      <c r="AF7" s="32">
        <v>5.1699999999999999E-4</v>
      </c>
      <c r="AG7" s="37">
        <f>0.5* 0.003</f>
        <v>1.5E-3</v>
      </c>
      <c r="AH7" s="30">
        <v>7.0699999999999999E-2</v>
      </c>
      <c r="AI7" s="28">
        <v>3.4000000000000002E-4</v>
      </c>
      <c r="AJ7" s="40">
        <f t="shared" si="5"/>
        <v>2.5000000000000002E-6</v>
      </c>
      <c r="AK7" s="29">
        <v>1.0399999999999999E-3</v>
      </c>
      <c r="AL7" s="29">
        <v>6.6E-4</v>
      </c>
      <c r="AM7" s="24">
        <v>2.4</v>
      </c>
      <c r="AN7" s="35">
        <f>0.5* 0.001</f>
        <v>5.0000000000000001E-4</v>
      </c>
      <c r="AO7" s="30">
        <v>0.13900000000000001</v>
      </c>
    </row>
    <row r="8" spans="1:41" s="33" customFormat="1" ht="15" customHeight="1" x14ac:dyDescent="0.5">
      <c r="A8" s="22" t="s">
        <v>103</v>
      </c>
      <c r="B8" s="23">
        <v>43285</v>
      </c>
      <c r="C8" s="42">
        <v>9.6</v>
      </c>
      <c r="D8" s="27">
        <v>47.9</v>
      </c>
      <c r="E8" s="24">
        <v>22</v>
      </c>
      <c r="F8" s="41">
        <v>7.47</v>
      </c>
      <c r="G8" s="34">
        <f t="shared" si="6"/>
        <v>1.5</v>
      </c>
      <c r="H8" s="25">
        <v>60</v>
      </c>
      <c r="I8" s="27">
        <v>0.37</v>
      </c>
      <c r="J8" s="35">
        <f t="shared" si="0"/>
        <v>2.5000000000000001E-3</v>
      </c>
      <c r="K8" s="35">
        <f>0.5* 0.005</f>
        <v>2.5000000000000001E-3</v>
      </c>
      <c r="L8" s="35">
        <f t="shared" si="1"/>
        <v>5.0000000000000001E-4</v>
      </c>
      <c r="M8" s="24">
        <v>5.53</v>
      </c>
      <c r="N8" s="83">
        <v>0</v>
      </c>
      <c r="O8" s="35">
        <f t="shared" si="2"/>
        <v>2.5000000000000001E-3</v>
      </c>
      <c r="P8" s="35">
        <f t="shared" si="2"/>
        <v>2.5000000000000001E-3</v>
      </c>
      <c r="Q8" s="24">
        <v>0.71</v>
      </c>
      <c r="R8" s="82">
        <v>0.71</v>
      </c>
      <c r="S8" s="29">
        <v>4.6999999999999999E-4</v>
      </c>
      <c r="T8" s="37">
        <f t="shared" si="3"/>
        <v>5.0000000000000001E-3</v>
      </c>
      <c r="U8" s="35">
        <f>0.5* 0.0002</f>
        <v>1E-4</v>
      </c>
      <c r="V8" s="29">
        <v>1.1199999999999999E-3</v>
      </c>
      <c r="W8" s="29">
        <v>6.7000000000000002E-4</v>
      </c>
      <c r="X8" s="30">
        <v>9.6000000000000002E-2</v>
      </c>
      <c r="Y8" s="38">
        <f>0.5* 0.00005</f>
        <v>2.5000000000000001E-5</v>
      </c>
      <c r="Z8" s="29">
        <v>1.9E-3</v>
      </c>
      <c r="AA8" s="39">
        <f>0.5* 0.000005</f>
        <v>2.5000000000000002E-6</v>
      </c>
      <c r="AB8" s="32">
        <v>6.69E-4</v>
      </c>
      <c r="AC8" s="40">
        <f t="shared" si="4"/>
        <v>2.5000000000000001E-4</v>
      </c>
      <c r="AD8" s="32">
        <v>1.1400000000000001E-4</v>
      </c>
      <c r="AE8" s="40">
        <f>0.5* 0.00001</f>
        <v>5.0000000000000004E-6</v>
      </c>
      <c r="AF8" s="32">
        <v>6.3199999999999997E-4</v>
      </c>
      <c r="AG8" s="37">
        <f>0.5* 0.003</f>
        <v>1.5E-3</v>
      </c>
      <c r="AH8" s="30">
        <v>8.3900000000000002E-2</v>
      </c>
      <c r="AI8" s="28">
        <v>4.0000000000000002E-4</v>
      </c>
      <c r="AJ8" s="40">
        <f t="shared" si="5"/>
        <v>2.5000000000000002E-6</v>
      </c>
      <c r="AK8" s="29">
        <v>9.2000000000000003E-4</v>
      </c>
      <c r="AL8" s="29">
        <v>7.7999999999999999E-4</v>
      </c>
      <c r="AM8" s="24">
        <v>2.9</v>
      </c>
      <c r="AN8" s="35">
        <f>0.5* 0.001</f>
        <v>5.0000000000000001E-4</v>
      </c>
      <c r="AO8" s="88" t="s">
        <v>53</v>
      </c>
    </row>
    <row r="9" spans="1:41" s="33" customFormat="1" ht="15" customHeight="1" x14ac:dyDescent="0.5">
      <c r="A9" s="22" t="s">
        <v>103</v>
      </c>
      <c r="B9" s="23">
        <v>43313.5</v>
      </c>
      <c r="C9" s="27">
        <v>16.8</v>
      </c>
      <c r="D9" s="27">
        <v>224</v>
      </c>
      <c r="E9" s="24">
        <v>77.5</v>
      </c>
      <c r="F9" s="24">
        <v>7.97</v>
      </c>
      <c r="G9" s="34">
        <f t="shared" si="6"/>
        <v>1.5</v>
      </c>
      <c r="H9" s="25">
        <v>167</v>
      </c>
      <c r="I9" s="27">
        <v>0.18</v>
      </c>
      <c r="J9" s="35">
        <f t="shared" si="0"/>
        <v>2.5000000000000001E-3</v>
      </c>
      <c r="K9" s="28">
        <v>1.8700000000000001E-2</v>
      </c>
      <c r="L9" s="35">
        <f t="shared" si="1"/>
        <v>5.0000000000000001E-4</v>
      </c>
      <c r="M9" s="24">
        <v>70</v>
      </c>
      <c r="N9" s="83">
        <v>0</v>
      </c>
      <c r="O9" s="35">
        <f t="shared" si="2"/>
        <v>2.5000000000000001E-3</v>
      </c>
      <c r="P9" s="35">
        <f t="shared" si="2"/>
        <v>2.5000000000000001E-3</v>
      </c>
      <c r="Q9" s="24">
        <v>0.8</v>
      </c>
      <c r="R9" s="82">
        <v>0.8</v>
      </c>
      <c r="S9" s="29">
        <v>1.2099999999999999E-3</v>
      </c>
      <c r="T9" s="30">
        <v>1.2999999999999999E-2</v>
      </c>
      <c r="U9" s="28">
        <v>1.2E-4</v>
      </c>
      <c r="V9" s="29">
        <v>1.49E-2</v>
      </c>
      <c r="W9" s="29">
        <v>8.0999999999999996E-4</v>
      </c>
      <c r="X9" s="30">
        <v>1.4999999999999999E-2</v>
      </c>
      <c r="Y9" s="38">
        <f>0.5* 0.00005</f>
        <v>2.5000000000000001E-5</v>
      </c>
      <c r="Z9" s="29">
        <v>6.6E-4</v>
      </c>
      <c r="AA9" s="39">
        <f>0.5* 0.000005</f>
        <v>2.5000000000000002E-6</v>
      </c>
      <c r="AB9" s="32">
        <v>2.1099999999999999E-3</v>
      </c>
      <c r="AC9" s="40">
        <f t="shared" si="4"/>
        <v>2.5000000000000001E-4</v>
      </c>
      <c r="AD9" s="32">
        <v>2.81E-4</v>
      </c>
      <c r="AE9" s="40">
        <f>0.5* 0.00001</f>
        <v>5.0000000000000004E-6</v>
      </c>
      <c r="AF9" s="32">
        <v>6.6200000000000005E-4</v>
      </c>
      <c r="AG9" s="37">
        <f>0.5* 0.003</f>
        <v>1.5E-3</v>
      </c>
      <c r="AH9" s="30">
        <v>2.1000000000000001E-2</v>
      </c>
      <c r="AI9" s="28">
        <v>1.1999999999999999E-3</v>
      </c>
      <c r="AJ9" s="29">
        <v>1.3200000000000001E-5</v>
      </c>
      <c r="AK9" s="29">
        <v>1.3599999999999999E-2</v>
      </c>
      <c r="AL9" s="29">
        <v>8.5999999999999998E-4</v>
      </c>
      <c r="AM9" s="24">
        <v>15.8</v>
      </c>
      <c r="AN9" s="35">
        <f>0.5* 0.001</f>
        <v>5.0000000000000001E-4</v>
      </c>
      <c r="AO9" s="88" t="s">
        <v>53</v>
      </c>
    </row>
    <row r="10" spans="1:41" s="33" customFormat="1" ht="15" customHeight="1" x14ac:dyDescent="0.5">
      <c r="A10" s="22" t="s">
        <v>103</v>
      </c>
      <c r="B10" s="23">
        <v>43348.5</v>
      </c>
      <c r="C10" s="27">
        <v>10.1</v>
      </c>
      <c r="D10" s="27">
        <v>69</v>
      </c>
      <c r="E10" s="24">
        <v>30.1</v>
      </c>
      <c r="F10" s="24">
        <v>7.75</v>
      </c>
      <c r="G10" s="34">
        <f t="shared" si="6"/>
        <v>1.5</v>
      </c>
      <c r="H10" s="25">
        <v>65</v>
      </c>
      <c r="I10" s="27">
        <v>0.12</v>
      </c>
      <c r="J10" s="35">
        <f t="shared" si="0"/>
        <v>2.5000000000000001E-3</v>
      </c>
      <c r="K10" s="35">
        <f>0.5* 0.005</f>
        <v>2.5000000000000001E-3</v>
      </c>
      <c r="L10" s="35">
        <f t="shared" si="1"/>
        <v>5.0000000000000001E-4</v>
      </c>
      <c r="M10" s="24">
        <v>3.89</v>
      </c>
      <c r="N10" s="83">
        <v>0</v>
      </c>
      <c r="O10" s="35">
        <f t="shared" si="2"/>
        <v>2.5000000000000001E-3</v>
      </c>
      <c r="P10" s="35">
        <f t="shared" si="2"/>
        <v>2.5000000000000001E-3</v>
      </c>
      <c r="Q10" s="24">
        <v>0.82</v>
      </c>
      <c r="R10" s="82">
        <v>0.82</v>
      </c>
      <c r="S10" s="29">
        <v>1.09E-3</v>
      </c>
      <c r="T10" s="37">
        <f>0.5* 0.01</f>
        <v>5.0000000000000001E-3</v>
      </c>
      <c r="U10" s="28">
        <v>1.6000000000000001E-4</v>
      </c>
      <c r="V10" s="29">
        <v>1.2E-4</v>
      </c>
      <c r="W10" s="29">
        <v>1.1199999999999999E-3</v>
      </c>
      <c r="X10" s="30">
        <v>0.13800000000000001</v>
      </c>
      <c r="Y10" s="32">
        <v>1.6699999999999999E-4</v>
      </c>
      <c r="Z10" s="29">
        <v>6.79E-3</v>
      </c>
      <c r="AA10" s="39">
        <f>0.5* 0.000005</f>
        <v>2.5000000000000002E-6</v>
      </c>
      <c r="AB10" s="32">
        <v>1.16E-3</v>
      </c>
      <c r="AC10" s="40">
        <f t="shared" si="4"/>
        <v>2.5000000000000001E-4</v>
      </c>
      <c r="AD10" s="32">
        <v>2.1599999999999999E-4</v>
      </c>
      <c r="AE10" s="40">
        <f>0.5* 0.00001</f>
        <v>5.0000000000000004E-6</v>
      </c>
      <c r="AF10" s="32">
        <v>6.7400000000000001E-4</v>
      </c>
      <c r="AG10" s="37">
        <f>0.5* 0.003</f>
        <v>1.5E-3</v>
      </c>
      <c r="AH10" s="30">
        <v>9.4000000000000004E-3</v>
      </c>
      <c r="AI10" s="28">
        <v>4.6000000000000001E-4</v>
      </c>
      <c r="AJ10" s="40">
        <f>0.5* 0.000005</f>
        <v>2.5000000000000002E-6</v>
      </c>
      <c r="AK10" s="40">
        <f>0.5* 0.0001</f>
        <v>5.0000000000000002E-5</v>
      </c>
      <c r="AL10" s="29">
        <v>3.8999999999999999E-4</v>
      </c>
      <c r="AM10" s="24">
        <v>2.5499999999999998</v>
      </c>
      <c r="AN10" s="35">
        <f>0.5* 0.001</f>
        <v>5.0000000000000001E-4</v>
      </c>
      <c r="AO10" s="88" t="s">
        <v>53</v>
      </c>
    </row>
    <row r="11" spans="1:41" s="33" customFormat="1" ht="15" customHeight="1" x14ac:dyDescent="0.5">
      <c r="A11" s="22" t="s">
        <v>103</v>
      </c>
      <c r="B11" s="23">
        <v>43376.5</v>
      </c>
      <c r="C11" s="27">
        <v>6</v>
      </c>
      <c r="D11" s="27">
        <v>98.8</v>
      </c>
      <c r="E11" s="24">
        <v>32</v>
      </c>
      <c r="F11" s="24">
        <v>7.54</v>
      </c>
      <c r="G11" s="34">
        <f t="shared" si="6"/>
        <v>1.5</v>
      </c>
      <c r="H11" s="25">
        <v>83</v>
      </c>
      <c r="I11" s="27">
        <v>0.24</v>
      </c>
      <c r="J11" s="35">
        <f t="shared" si="0"/>
        <v>2.5000000000000001E-3</v>
      </c>
      <c r="K11" s="35">
        <f>0.5* 0.005</f>
        <v>2.5000000000000001E-3</v>
      </c>
      <c r="L11" s="35">
        <f t="shared" si="1"/>
        <v>5.0000000000000001E-4</v>
      </c>
      <c r="M11" s="24">
        <v>18.899999999999999</v>
      </c>
      <c r="N11" s="83">
        <v>0</v>
      </c>
      <c r="O11" s="35">
        <f t="shared" si="2"/>
        <v>2.5000000000000001E-3</v>
      </c>
      <c r="P11" s="35">
        <f t="shared" si="2"/>
        <v>2.5000000000000001E-3</v>
      </c>
      <c r="Q11" s="36">
        <f>0.5* 0.5</f>
        <v>0.25</v>
      </c>
      <c r="R11" s="82">
        <v>0.25</v>
      </c>
      <c r="S11" s="29">
        <v>5.8E-4</v>
      </c>
      <c r="T11" s="37">
        <f>0.5* 0.01</f>
        <v>5.0000000000000001E-3</v>
      </c>
      <c r="U11" s="28">
        <v>1.1E-4</v>
      </c>
      <c r="V11" s="29">
        <v>4.3699999999999998E-3</v>
      </c>
      <c r="W11" s="29">
        <v>7.3999999999999999E-4</v>
      </c>
      <c r="X11" s="30">
        <v>5.3999999999999999E-2</v>
      </c>
      <c r="Y11" s="32">
        <v>9.7E-5</v>
      </c>
      <c r="Z11" s="29">
        <v>9.2000000000000003E-4</v>
      </c>
      <c r="AA11" s="39">
        <f>0.5* 0.000005</f>
        <v>2.5000000000000002E-6</v>
      </c>
      <c r="AB11" s="32">
        <v>1.09E-3</v>
      </c>
      <c r="AC11" s="40">
        <f t="shared" si="4"/>
        <v>2.5000000000000001E-4</v>
      </c>
      <c r="AD11" s="32">
        <v>1.54E-4</v>
      </c>
      <c r="AE11" s="29">
        <v>3.3000000000000003E-5</v>
      </c>
      <c r="AF11" s="32">
        <v>5.3700000000000004E-4</v>
      </c>
      <c r="AG11" s="30">
        <v>3.5000000000000001E-3</v>
      </c>
      <c r="AH11" s="30">
        <v>1.5699999999999999E-2</v>
      </c>
      <c r="AI11" s="28">
        <v>4.4000000000000002E-4</v>
      </c>
      <c r="AJ11" s="29">
        <v>6.2999999999999998E-6</v>
      </c>
      <c r="AK11" s="29">
        <v>4.1999999999999997E-3</v>
      </c>
      <c r="AL11" s="29">
        <v>5.4000000000000001E-4</v>
      </c>
      <c r="AM11" s="24">
        <v>5.39</v>
      </c>
      <c r="AN11" s="28">
        <v>1.1000000000000001E-3</v>
      </c>
      <c r="AO11" s="88" t="s">
        <v>53</v>
      </c>
    </row>
    <row r="12" spans="1:41" s="33" customFormat="1" ht="15" customHeight="1" x14ac:dyDescent="0.5">
      <c r="A12" s="22" t="s">
        <v>103</v>
      </c>
      <c r="B12" s="23">
        <v>43411.5</v>
      </c>
      <c r="C12" s="27">
        <v>6</v>
      </c>
      <c r="D12" s="27">
        <v>49.2</v>
      </c>
      <c r="E12" s="24">
        <v>20.5</v>
      </c>
      <c r="F12" s="24">
        <v>7.27</v>
      </c>
      <c r="G12" s="34">
        <f t="shared" si="6"/>
        <v>1.5</v>
      </c>
      <c r="H12" s="25">
        <v>67</v>
      </c>
      <c r="I12" s="27">
        <v>0.48</v>
      </c>
      <c r="J12" s="35">
        <f t="shared" si="0"/>
        <v>2.5000000000000001E-3</v>
      </c>
      <c r="K12" s="35">
        <f>0.5* 0.005</f>
        <v>2.5000000000000001E-3</v>
      </c>
      <c r="L12" s="35">
        <f t="shared" si="1"/>
        <v>5.0000000000000001E-4</v>
      </c>
      <c r="M12" s="24">
        <v>6.34</v>
      </c>
      <c r="N12" s="83">
        <v>0</v>
      </c>
      <c r="O12" s="35">
        <f t="shared" si="2"/>
        <v>2.5000000000000001E-3</v>
      </c>
      <c r="P12" s="35">
        <f t="shared" si="2"/>
        <v>2.5000000000000001E-3</v>
      </c>
      <c r="Q12" s="36">
        <f>0.5* 0.5</f>
        <v>0.25</v>
      </c>
      <c r="R12" s="82">
        <v>0.25</v>
      </c>
      <c r="S12" s="29">
        <v>4.4999999999999999E-4</v>
      </c>
      <c r="T12" s="37">
        <f>0.5* 0.01</f>
        <v>5.0000000000000001E-3</v>
      </c>
      <c r="U12" s="28">
        <v>1.3999999999999999E-4</v>
      </c>
      <c r="V12" s="29">
        <v>1.2700000000000001E-3</v>
      </c>
      <c r="W12" s="29">
        <v>8.1999999999999998E-4</v>
      </c>
      <c r="X12" s="30">
        <v>0.14599999999999999</v>
      </c>
      <c r="Y12" s="38">
        <f>0.5* 0.00005</f>
        <v>2.5000000000000001E-5</v>
      </c>
      <c r="Z12" s="29">
        <v>2.49E-3</v>
      </c>
      <c r="AA12" s="31">
        <v>5.6999999999999996E-6</v>
      </c>
      <c r="AB12" s="32">
        <v>6.7599999999999995E-4</v>
      </c>
      <c r="AC12" s="40">
        <f t="shared" si="4"/>
        <v>2.5000000000000001E-4</v>
      </c>
      <c r="AD12" s="32">
        <v>1.1400000000000001E-4</v>
      </c>
      <c r="AE12" s="40">
        <f>0.5* 0.00001</f>
        <v>5.0000000000000004E-6</v>
      </c>
      <c r="AF12" s="32">
        <v>7.1699999999999997E-4</v>
      </c>
      <c r="AG12" s="37">
        <f>0.5* 0.003</f>
        <v>1.5E-3</v>
      </c>
      <c r="AH12" s="30">
        <v>9.3399999999999997E-2</v>
      </c>
      <c r="AI12" s="28">
        <v>3.6999999999999999E-4</v>
      </c>
      <c r="AJ12" s="40">
        <f>0.5* 0.000005</f>
        <v>2.5000000000000002E-6</v>
      </c>
      <c r="AK12" s="29">
        <v>1.23E-3</v>
      </c>
      <c r="AL12" s="29">
        <v>8.8000000000000003E-4</v>
      </c>
      <c r="AM12" s="24">
        <v>3.15</v>
      </c>
      <c r="AN12" s="35">
        <f>0.5* 0.001</f>
        <v>5.0000000000000001E-4</v>
      </c>
      <c r="AO12" s="88" t="s">
        <v>53</v>
      </c>
    </row>
    <row r="13" spans="1:41" s="33" customFormat="1" ht="15" customHeight="1" x14ac:dyDescent="0.5">
      <c r="A13" s="22" t="s">
        <v>103</v>
      </c>
      <c r="B13" s="23">
        <v>43439.5</v>
      </c>
      <c r="C13" s="42" t="s">
        <v>104</v>
      </c>
      <c r="D13" s="27">
        <v>168</v>
      </c>
      <c r="E13" s="24">
        <v>52.6</v>
      </c>
      <c r="F13" s="24">
        <v>7.7</v>
      </c>
      <c r="G13" s="34">
        <f t="shared" si="6"/>
        <v>1.5</v>
      </c>
      <c r="H13" s="25">
        <v>116</v>
      </c>
      <c r="I13" s="27">
        <v>0.49</v>
      </c>
      <c r="J13" s="35">
        <f t="shared" si="0"/>
        <v>2.5000000000000001E-3</v>
      </c>
      <c r="K13" s="28">
        <v>9.7000000000000003E-3</v>
      </c>
      <c r="L13" s="35">
        <f t="shared" si="1"/>
        <v>5.0000000000000001E-4</v>
      </c>
      <c r="M13" s="24">
        <v>44</v>
      </c>
      <c r="N13" s="83">
        <v>0</v>
      </c>
      <c r="O13" s="35">
        <f t="shared" si="2"/>
        <v>2.5000000000000001E-3</v>
      </c>
      <c r="P13" s="35">
        <f t="shared" si="2"/>
        <v>2.5000000000000001E-3</v>
      </c>
      <c r="Q13" s="36">
        <f>0.5* 0.5</f>
        <v>0.25</v>
      </c>
      <c r="R13" s="82">
        <v>0.25</v>
      </c>
      <c r="S13" s="29">
        <v>6.9999999999999999E-4</v>
      </c>
      <c r="T13" s="30">
        <v>1.0999999999999999E-2</v>
      </c>
      <c r="U13" s="28">
        <v>1.7000000000000001E-4</v>
      </c>
      <c r="V13" s="29">
        <v>1.18E-2</v>
      </c>
      <c r="W13" s="29">
        <v>1.1000000000000001E-3</v>
      </c>
      <c r="X13" s="30">
        <v>6.2E-2</v>
      </c>
      <c r="Y13" s="32">
        <v>1.03E-4</v>
      </c>
      <c r="Z13" s="29">
        <v>1.72E-3</v>
      </c>
      <c r="AA13" s="39">
        <f>0.5* 0.000005</f>
        <v>2.5000000000000002E-6</v>
      </c>
      <c r="AB13" s="32">
        <v>1.6299999999999999E-3</v>
      </c>
      <c r="AC13" s="40">
        <f t="shared" si="4"/>
        <v>2.5000000000000001E-4</v>
      </c>
      <c r="AD13" s="32">
        <v>2.14E-4</v>
      </c>
      <c r="AE13" s="40">
        <f>0.5* 0.00001</f>
        <v>5.0000000000000004E-6</v>
      </c>
      <c r="AF13" s="32">
        <v>1.06E-3</v>
      </c>
      <c r="AG13" s="37">
        <f>0.5* 0.003</f>
        <v>1.5E-3</v>
      </c>
      <c r="AH13" s="30">
        <v>2.3099999999999999E-2</v>
      </c>
      <c r="AI13" s="28">
        <v>5.0000000000000001E-4</v>
      </c>
      <c r="AJ13" s="29">
        <v>1.06E-5</v>
      </c>
      <c r="AK13" s="29">
        <v>1.1599999999999999E-2</v>
      </c>
      <c r="AL13" s="29">
        <v>8.0000000000000004E-4</v>
      </c>
      <c r="AM13" s="24">
        <v>10.3</v>
      </c>
      <c r="AN13" s="35">
        <f>0.5* 0.001</f>
        <v>5.0000000000000001E-4</v>
      </c>
      <c r="AO13" s="88" t="s">
        <v>53</v>
      </c>
    </row>
    <row r="14" spans="1:41" ht="15" customHeight="1" x14ac:dyDescent="0.5">
      <c r="A14" s="1"/>
      <c r="B14" s="13" t="s">
        <v>93</v>
      </c>
      <c r="C14" s="17">
        <f t="shared" ref="C14:AO14" si="7">MIN(C2:C13)</f>
        <v>-0.7</v>
      </c>
      <c r="D14" s="17">
        <f t="shared" si="7"/>
        <v>42.5</v>
      </c>
      <c r="E14" s="14">
        <f t="shared" si="7"/>
        <v>15.9</v>
      </c>
      <c r="F14" s="14">
        <f t="shared" si="7"/>
        <v>7.27</v>
      </c>
      <c r="G14" s="17">
        <f t="shared" si="7"/>
        <v>1.5</v>
      </c>
      <c r="H14" s="15">
        <f t="shared" si="7"/>
        <v>50</v>
      </c>
      <c r="I14" s="17">
        <f t="shared" si="7"/>
        <v>0.12</v>
      </c>
      <c r="J14" s="16">
        <f t="shared" si="7"/>
        <v>2.5000000000000001E-3</v>
      </c>
      <c r="K14" s="16">
        <f t="shared" si="7"/>
        <v>2.5000000000000001E-3</v>
      </c>
      <c r="L14" s="16">
        <f t="shared" si="7"/>
        <v>5.0000000000000001E-4</v>
      </c>
      <c r="M14" s="14">
        <f t="shared" si="7"/>
        <v>3.46</v>
      </c>
      <c r="N14" s="15">
        <f t="shared" si="7"/>
        <v>0</v>
      </c>
      <c r="O14" s="16">
        <f t="shared" si="7"/>
        <v>2.5000000000000001E-3</v>
      </c>
      <c r="P14" s="16">
        <f t="shared" si="7"/>
        <v>2.5000000000000001E-3</v>
      </c>
      <c r="Q14" s="14">
        <f t="shared" si="7"/>
        <v>0.25</v>
      </c>
      <c r="R14" s="14">
        <f t="shared" si="7"/>
        <v>0.25</v>
      </c>
      <c r="S14" s="18">
        <f t="shared" si="7"/>
        <v>4.2000000000000002E-4</v>
      </c>
      <c r="T14" s="19">
        <f t="shared" si="7"/>
        <v>5.0000000000000001E-3</v>
      </c>
      <c r="U14" s="16">
        <f t="shared" si="7"/>
        <v>5.0000000000000002E-5</v>
      </c>
      <c r="V14" s="18">
        <f t="shared" si="7"/>
        <v>5.0000000000000002E-5</v>
      </c>
      <c r="W14" s="18">
        <f t="shared" si="7"/>
        <v>2.5000000000000001E-4</v>
      </c>
      <c r="X14" s="19">
        <f t="shared" si="7"/>
        <v>1.4999999999999999E-2</v>
      </c>
      <c r="Y14" s="21">
        <f t="shared" si="7"/>
        <v>2.5000000000000001E-5</v>
      </c>
      <c r="Z14" s="18">
        <f t="shared" si="7"/>
        <v>5.0000000000000001E-4</v>
      </c>
      <c r="AA14" s="20">
        <f t="shared" si="7"/>
        <v>2.5000000000000002E-6</v>
      </c>
      <c r="AB14" s="21">
        <f t="shared" si="7"/>
        <v>5.6300000000000002E-4</v>
      </c>
      <c r="AC14" s="18">
        <f t="shared" si="7"/>
        <v>2.5000000000000001E-4</v>
      </c>
      <c r="AD14" s="21">
        <f t="shared" si="7"/>
        <v>8.8999999999999995E-5</v>
      </c>
      <c r="AE14" s="18">
        <f t="shared" si="7"/>
        <v>5.0000000000000004E-6</v>
      </c>
      <c r="AF14" s="21">
        <f t="shared" si="7"/>
        <v>5.1699999999999999E-4</v>
      </c>
      <c r="AG14" s="19">
        <f t="shared" si="7"/>
        <v>1.5E-3</v>
      </c>
      <c r="AH14" s="19">
        <f t="shared" si="7"/>
        <v>9.4000000000000004E-3</v>
      </c>
      <c r="AI14" s="16">
        <f t="shared" si="7"/>
        <v>3.4000000000000002E-4</v>
      </c>
      <c r="AJ14" s="18">
        <f t="shared" si="7"/>
        <v>2.5000000000000002E-6</v>
      </c>
      <c r="AK14" s="18">
        <f t="shared" si="7"/>
        <v>5.0000000000000002E-5</v>
      </c>
      <c r="AL14" s="18">
        <f t="shared" si="7"/>
        <v>3.4000000000000002E-4</v>
      </c>
      <c r="AM14" s="14">
        <f t="shared" si="7"/>
        <v>2.4</v>
      </c>
      <c r="AN14" s="16">
        <f t="shared" si="7"/>
        <v>5.0000000000000001E-4</v>
      </c>
      <c r="AO14" s="19">
        <f t="shared" si="7"/>
        <v>0.13900000000000001</v>
      </c>
    </row>
    <row r="15" spans="1:41" ht="15" customHeight="1" x14ac:dyDescent="0.5">
      <c r="A15" s="1"/>
      <c r="B15" s="13" t="s">
        <v>94</v>
      </c>
      <c r="C15" s="17">
        <f t="shared" ref="C15:AO15" si="8">MAX(C2:C13)</f>
        <v>16.8</v>
      </c>
      <c r="D15" s="17">
        <f t="shared" si="8"/>
        <v>224</v>
      </c>
      <c r="E15" s="14">
        <f t="shared" si="8"/>
        <v>77.5</v>
      </c>
      <c r="F15" s="14">
        <f t="shared" si="8"/>
        <v>8.0299999999999994</v>
      </c>
      <c r="G15" s="17">
        <f t="shared" si="8"/>
        <v>8.3000000000000007</v>
      </c>
      <c r="H15" s="15">
        <f t="shared" si="8"/>
        <v>167</v>
      </c>
      <c r="I15" s="17">
        <f t="shared" si="8"/>
        <v>3.57</v>
      </c>
      <c r="J15" s="16">
        <f t="shared" si="8"/>
        <v>2.5000000000000001E-3</v>
      </c>
      <c r="K15" s="16">
        <f t="shared" si="8"/>
        <v>4.2200000000000001E-2</v>
      </c>
      <c r="L15" s="16">
        <f t="shared" si="8"/>
        <v>5.0000000000000001E-4</v>
      </c>
      <c r="M15" s="14">
        <f t="shared" si="8"/>
        <v>70</v>
      </c>
      <c r="N15" s="15">
        <f t="shared" si="8"/>
        <v>0</v>
      </c>
      <c r="O15" s="16">
        <f t="shared" si="8"/>
        <v>2.5000000000000001E-3</v>
      </c>
      <c r="P15" s="16">
        <f t="shared" si="8"/>
        <v>2.5000000000000001E-3</v>
      </c>
      <c r="Q15" s="14">
        <f t="shared" si="8"/>
        <v>0.82</v>
      </c>
      <c r="R15" s="14">
        <f t="shared" si="8"/>
        <v>0.82</v>
      </c>
      <c r="S15" s="18">
        <f t="shared" si="8"/>
        <v>2.1299999999999999E-3</v>
      </c>
      <c r="T15" s="19">
        <f t="shared" si="8"/>
        <v>1.2999999999999999E-2</v>
      </c>
      <c r="U15" s="16">
        <f t="shared" si="8"/>
        <v>3.5E-4</v>
      </c>
      <c r="V15" s="18">
        <f t="shared" si="8"/>
        <v>1.49E-2</v>
      </c>
      <c r="W15" s="18">
        <f t="shared" si="8"/>
        <v>1.8400000000000001E-3</v>
      </c>
      <c r="X15" s="19">
        <f t="shared" si="8"/>
        <v>0.46400000000000002</v>
      </c>
      <c r="Y15" s="21">
        <f t="shared" si="8"/>
        <v>1.7200000000000001E-4</v>
      </c>
      <c r="Z15" s="18">
        <f t="shared" si="8"/>
        <v>1.6899999999999998E-2</v>
      </c>
      <c r="AA15" s="20">
        <f t="shared" si="8"/>
        <v>1.15E-5</v>
      </c>
      <c r="AB15" s="21">
        <f t="shared" si="8"/>
        <v>2.7200000000000002E-3</v>
      </c>
      <c r="AC15" s="18">
        <f t="shared" si="8"/>
        <v>2.5000000000000001E-4</v>
      </c>
      <c r="AD15" s="21">
        <f t="shared" si="8"/>
        <v>1.1900000000000001E-3</v>
      </c>
      <c r="AE15" s="18">
        <f t="shared" si="8"/>
        <v>3.3000000000000003E-5</v>
      </c>
      <c r="AF15" s="21">
        <f t="shared" si="8"/>
        <v>2.7299999999999998E-3</v>
      </c>
      <c r="AG15" s="19">
        <f t="shared" si="8"/>
        <v>3.5000000000000001E-3</v>
      </c>
      <c r="AH15" s="19">
        <f t="shared" si="8"/>
        <v>0.216</v>
      </c>
      <c r="AI15" s="16">
        <f t="shared" si="8"/>
        <v>1.1999999999999999E-3</v>
      </c>
      <c r="AJ15" s="18">
        <f t="shared" si="8"/>
        <v>1.3200000000000001E-5</v>
      </c>
      <c r="AK15" s="18">
        <f t="shared" si="8"/>
        <v>1.3599999999999999E-2</v>
      </c>
      <c r="AL15" s="18">
        <f t="shared" si="8"/>
        <v>1.4300000000000001E-3</v>
      </c>
      <c r="AM15" s="14">
        <f t="shared" si="8"/>
        <v>15.8</v>
      </c>
      <c r="AN15" s="16">
        <f t="shared" si="8"/>
        <v>1.2999999999999999E-3</v>
      </c>
      <c r="AO15" s="19">
        <f t="shared" si="8"/>
        <v>1.51</v>
      </c>
    </row>
    <row r="16" spans="1:41" ht="15" customHeight="1" x14ac:dyDescent="0.5">
      <c r="A16" s="1"/>
      <c r="B16" s="13" t="s">
        <v>95</v>
      </c>
      <c r="C16" s="17">
        <f t="shared" ref="C16:AO16" si="9">AVERAGE(C2:C13)</f>
        <v>5.8181818181818183</v>
      </c>
      <c r="D16" s="17">
        <f t="shared" si="9"/>
        <v>91.2</v>
      </c>
      <c r="E16" s="14">
        <f t="shared" si="9"/>
        <v>35.283333333333339</v>
      </c>
      <c r="F16" s="14">
        <f t="shared" si="9"/>
        <v>7.6325000000000003</v>
      </c>
      <c r="G16" s="17">
        <f t="shared" si="9"/>
        <v>2.0666666666666669</v>
      </c>
      <c r="H16" s="15">
        <f t="shared" si="9"/>
        <v>78</v>
      </c>
      <c r="I16" s="17">
        <f t="shared" si="9"/>
        <v>0.56166666666666665</v>
      </c>
      <c r="J16" s="16">
        <f t="shared" si="9"/>
        <v>2.4999999999999996E-3</v>
      </c>
      <c r="K16" s="16">
        <f t="shared" si="9"/>
        <v>1.1900000000000003E-2</v>
      </c>
      <c r="L16" s="16">
        <f t="shared" si="9"/>
        <v>5.0000000000000012E-4</v>
      </c>
      <c r="M16" s="14">
        <f t="shared" si="9"/>
        <v>16.584166666666665</v>
      </c>
      <c r="N16" s="15">
        <f t="shared" si="9"/>
        <v>0</v>
      </c>
      <c r="O16" s="16">
        <f t="shared" si="9"/>
        <v>2.4999999999999996E-3</v>
      </c>
      <c r="P16" s="16">
        <f t="shared" si="9"/>
        <v>2.4999999999999996E-3</v>
      </c>
      <c r="Q16" s="14">
        <f t="shared" si="9"/>
        <v>0.41083333333333338</v>
      </c>
      <c r="R16" s="14">
        <f t="shared" si="9"/>
        <v>0.41083333333333338</v>
      </c>
      <c r="S16" s="18">
        <f t="shared" si="9"/>
        <v>8.3500000000000013E-4</v>
      </c>
      <c r="T16" s="19">
        <f t="shared" si="9"/>
        <v>6.1666666666666667E-3</v>
      </c>
      <c r="U16" s="16">
        <f t="shared" si="9"/>
        <v>1.325E-4</v>
      </c>
      <c r="V16" s="18">
        <f t="shared" si="9"/>
        <v>2.9916666666666663E-3</v>
      </c>
      <c r="W16" s="18">
        <f t="shared" si="9"/>
        <v>8.0000000000000004E-4</v>
      </c>
      <c r="X16" s="19">
        <f t="shared" si="9"/>
        <v>9.8916666666666667E-2</v>
      </c>
      <c r="Y16" s="21">
        <f t="shared" si="9"/>
        <v>6.158333333333333E-5</v>
      </c>
      <c r="Z16" s="18">
        <f t="shared" si="9"/>
        <v>3.0383333333333326E-3</v>
      </c>
      <c r="AA16" s="20">
        <f t="shared" si="9"/>
        <v>3.8500000000000004E-6</v>
      </c>
      <c r="AB16" s="21">
        <f t="shared" si="9"/>
        <v>1.3369999999999999E-3</v>
      </c>
      <c r="AC16" s="18">
        <f t="shared" si="9"/>
        <v>2.5000000000000006E-4</v>
      </c>
      <c r="AD16" s="21">
        <f t="shared" si="9"/>
        <v>3.3208333333333332E-4</v>
      </c>
      <c r="AE16" s="18">
        <f t="shared" si="9"/>
        <v>7.9999999999999996E-6</v>
      </c>
      <c r="AF16" s="21">
        <f t="shared" si="9"/>
        <v>9.5174999999999991E-4</v>
      </c>
      <c r="AG16" s="19">
        <f t="shared" si="9"/>
        <v>1.9916666666666668E-3</v>
      </c>
      <c r="AH16" s="19">
        <f t="shared" si="9"/>
        <v>4.8800000000000003E-2</v>
      </c>
      <c r="AI16" s="16">
        <f t="shared" si="9"/>
        <v>6.2666666666666676E-4</v>
      </c>
      <c r="AJ16" s="18">
        <f t="shared" si="9"/>
        <v>4.3833333333333334E-6</v>
      </c>
      <c r="AK16" s="18">
        <f t="shared" si="9"/>
        <v>2.8108333333333332E-3</v>
      </c>
      <c r="AL16" s="18">
        <f t="shared" si="9"/>
        <v>6.7499999999999993E-4</v>
      </c>
      <c r="AM16" s="14">
        <f t="shared" si="9"/>
        <v>4.7608333333333333</v>
      </c>
      <c r="AN16" s="16">
        <f t="shared" si="9"/>
        <v>6.1666666666666684E-4</v>
      </c>
      <c r="AO16" s="19">
        <f t="shared" si="9"/>
        <v>0.74716666666666676</v>
      </c>
    </row>
    <row r="17" spans="1:41" ht="15" customHeight="1" x14ac:dyDescent="0.5">
      <c r="A17" s="1"/>
      <c r="B17" s="13" t="s">
        <v>96</v>
      </c>
      <c r="C17" s="17">
        <f t="shared" ref="C17:AO17" si="10">_xlfn.STDEV.P(C2:C13)</f>
        <v>4.8275380854988752</v>
      </c>
      <c r="D17" s="17">
        <f t="shared" si="10"/>
        <v>53.673053450187346</v>
      </c>
      <c r="E17" s="14">
        <f t="shared" si="10"/>
        <v>17.52440361958779</v>
      </c>
      <c r="F17" s="14">
        <f t="shared" si="10"/>
        <v>0.22800310670398038</v>
      </c>
      <c r="G17" s="17">
        <f t="shared" si="10"/>
        <v>1.879420714534727</v>
      </c>
      <c r="H17" s="15">
        <f t="shared" si="10"/>
        <v>31.635950014711639</v>
      </c>
      <c r="I17" s="17">
        <f t="shared" si="10"/>
        <v>0.91599520862405293</v>
      </c>
      <c r="J17" s="16">
        <f t="shared" si="10"/>
        <v>4.3368086899420177E-19</v>
      </c>
      <c r="K17" s="16">
        <f t="shared" si="10"/>
        <v>1.2214199387052215E-2</v>
      </c>
      <c r="L17" s="16">
        <f t="shared" si="10"/>
        <v>1.0842021724855044E-19</v>
      </c>
      <c r="M17" s="14">
        <f t="shared" si="10"/>
        <v>19.489996775411626</v>
      </c>
      <c r="N17" s="15">
        <f t="shared" si="10"/>
        <v>0</v>
      </c>
      <c r="O17" s="16">
        <f t="shared" si="10"/>
        <v>4.3368086899420177E-19</v>
      </c>
      <c r="P17" s="16">
        <f t="shared" si="10"/>
        <v>4.3368086899420177E-19</v>
      </c>
      <c r="Q17" s="14">
        <f t="shared" si="10"/>
        <v>0.23293269175641448</v>
      </c>
      <c r="R17" s="14">
        <f t="shared" si="10"/>
        <v>0.23293269175641448</v>
      </c>
      <c r="S17" s="18">
        <f t="shared" si="10"/>
        <v>4.8193187623701893E-4</v>
      </c>
      <c r="T17" s="19">
        <f t="shared" si="10"/>
        <v>2.6404965862924772E-3</v>
      </c>
      <c r="U17" s="16">
        <f t="shared" si="10"/>
        <v>7.7473113615843101E-5</v>
      </c>
      <c r="V17" s="18">
        <f t="shared" si="10"/>
        <v>4.811155151196944E-3</v>
      </c>
      <c r="W17" s="18">
        <f t="shared" si="10"/>
        <v>4.0490739682055697E-4</v>
      </c>
      <c r="X17" s="19">
        <f t="shared" si="10"/>
        <v>0.1184064034961323</v>
      </c>
      <c r="Y17" s="21">
        <f t="shared" si="10"/>
        <v>5.5513449321363159E-5</v>
      </c>
      <c r="Z17" s="18">
        <f t="shared" si="10"/>
        <v>4.4978565882972405E-3</v>
      </c>
      <c r="AA17" s="20">
        <f t="shared" si="10"/>
        <v>2.6672395218027689E-6</v>
      </c>
      <c r="AB17" s="21">
        <f t="shared" si="10"/>
        <v>6.8105640980269274E-4</v>
      </c>
      <c r="AC17" s="18">
        <f t="shared" si="10"/>
        <v>5.4210108624275222E-20</v>
      </c>
      <c r="AD17" s="21">
        <f t="shared" si="10"/>
        <v>3.386791643855419E-4</v>
      </c>
      <c r="AE17" s="18">
        <f t="shared" si="10"/>
        <v>7.8528126595931652E-6</v>
      </c>
      <c r="AF17" s="21">
        <f t="shared" si="10"/>
        <v>5.8290967353441644E-4</v>
      </c>
      <c r="AG17" s="19">
        <f t="shared" si="10"/>
        <v>8.5191777120147507E-4</v>
      </c>
      <c r="AH17" s="19">
        <f t="shared" si="10"/>
        <v>5.8347050768083671E-2</v>
      </c>
      <c r="AI17" s="16">
        <f t="shared" si="10"/>
        <v>3.2693866227304606E-4</v>
      </c>
      <c r="AJ17" s="18">
        <f t="shared" si="10"/>
        <v>3.5587529026643904E-6</v>
      </c>
      <c r="AK17" s="18">
        <f t="shared" si="10"/>
        <v>4.5300799447201322E-3</v>
      </c>
      <c r="AL17" s="18">
        <f t="shared" si="10"/>
        <v>2.9070317049067996E-4</v>
      </c>
      <c r="AM17" s="14">
        <f t="shared" si="10"/>
        <v>3.9453843461555045</v>
      </c>
      <c r="AN17" s="16">
        <f t="shared" si="10"/>
        <v>2.6404965862924769E-4</v>
      </c>
      <c r="AO17" s="19">
        <f t="shared" si="10"/>
        <v>0.46141608723098881</v>
      </c>
    </row>
    <row r="18" spans="1:41" s="60" customFormat="1" ht="15" customHeight="1" x14ac:dyDescent="0.5"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</row>
    <row r="19" spans="1:41" s="60" customFormat="1" ht="15" customHeight="1" x14ac:dyDescent="0.5">
      <c r="C19" s="108" t="s">
        <v>129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</row>
    <row r="20" spans="1:41" s="60" customFormat="1" ht="15" customHeight="1" x14ac:dyDescent="0.5"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</row>
    <row r="21" spans="1:41" s="60" customFormat="1" ht="15" customHeight="1" x14ac:dyDescent="0.5">
      <c r="C21" s="107" t="s">
        <v>112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</row>
    <row r="22" spans="1:41" s="54" customFormat="1" ht="15" customHeight="1" x14ac:dyDescent="0.5">
      <c r="B22" s="55"/>
      <c r="C22" s="57"/>
      <c r="D22" s="57"/>
      <c r="E22" s="56"/>
      <c r="F22" s="56"/>
      <c r="G22" s="57"/>
      <c r="H22" s="62"/>
      <c r="I22" s="57"/>
      <c r="J22" s="58"/>
      <c r="K22" s="58"/>
      <c r="L22" s="58"/>
      <c r="M22" s="56"/>
      <c r="N22" s="62"/>
      <c r="O22" s="58"/>
      <c r="P22" s="58"/>
      <c r="Q22" s="56"/>
      <c r="R22" s="56"/>
      <c r="S22" s="59"/>
      <c r="T22" s="63"/>
      <c r="U22" s="58"/>
      <c r="V22" s="59"/>
      <c r="W22" s="59"/>
      <c r="X22" s="63"/>
      <c r="Y22" s="65"/>
      <c r="Z22" s="59"/>
      <c r="AA22" s="64"/>
      <c r="AB22" s="65"/>
      <c r="AC22" s="59"/>
      <c r="AD22" s="65"/>
      <c r="AE22" s="59"/>
      <c r="AF22" s="65"/>
      <c r="AG22" s="63"/>
      <c r="AH22" s="63"/>
      <c r="AI22" s="58"/>
      <c r="AJ22" s="59"/>
      <c r="AK22" s="59"/>
      <c r="AL22" s="59"/>
      <c r="AM22" s="56"/>
      <c r="AN22" s="58"/>
      <c r="AO22" s="63"/>
    </row>
  </sheetData>
  <mergeCells count="4">
    <mergeCell ref="C18:AO18"/>
    <mergeCell ref="C20:AO20"/>
    <mergeCell ref="C21:AO21"/>
    <mergeCell ref="C19:AO19"/>
  </mergeCells>
  <printOptions horizontalCentered="1"/>
  <pageMargins left="0.05" right="0.05" top="1" bottom="0.25" header="0.3" footer="0.3"/>
  <pageSetup scale="90" fitToWidth="2" fitToHeight="0" orientation="landscape" r:id="rId1"/>
  <headerFooter>
    <oddHeader>&amp;L&amp;8Barrick Gold Inc., Nickel Plate Mine&amp;C&amp;"Times New Roman,Bold"&amp;16
Table 14 - HEDLEY CREEK D-S DIFFUSER (E223874) Data&amp;R&amp;"Times New Roman,Regular"&amp;8Annual Report, 2018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U21"/>
  <sheetViews>
    <sheetView view="pageBreakPreview" zoomScale="115" zoomScaleNormal="100" zoomScaleSheetLayoutView="115" workbookViewId="0">
      <selection activeCell="H36" sqref="H36"/>
    </sheetView>
  </sheetViews>
  <sheetFormatPr defaultColWidth="11.28515625" defaultRowHeight="15.75" x14ac:dyDescent="0.25"/>
  <cols>
    <col min="1" max="1" width="21" style="2" bestFit="1" customWidth="1"/>
    <col min="2" max="2" width="32.5703125" style="3" customWidth="1"/>
    <col min="3" max="4" width="6.28515625" style="10" bestFit="1" customWidth="1"/>
    <col min="5" max="5" width="5.7109375" style="9" bestFit="1" customWidth="1"/>
    <col min="6" max="6" width="4.5703125" style="9" bestFit="1" customWidth="1"/>
    <col min="7" max="7" width="4.28515625" style="10" bestFit="1" customWidth="1"/>
    <col min="8" max="8" width="3.5703125" style="11" bestFit="1" customWidth="1"/>
    <col min="9" max="9" width="6.28515625" style="10" bestFit="1" customWidth="1"/>
    <col min="10" max="11" width="7.5703125" style="7" bestFit="1" customWidth="1"/>
    <col min="12" max="12" width="5.7109375" style="9" bestFit="1" customWidth="1"/>
    <col min="13" max="13" width="6.7109375" style="7" bestFit="1" customWidth="1"/>
    <col min="14" max="15" width="7.5703125" style="7" bestFit="1" customWidth="1"/>
    <col min="16" max="16" width="5.42578125" style="9" bestFit="1" customWidth="1"/>
    <col min="17" max="17" width="6.42578125" style="8" bestFit="1" customWidth="1"/>
    <col min="18" max="18" width="6.7109375" style="7" bestFit="1" customWidth="1"/>
    <col min="19" max="19" width="8.5703125" style="6" bestFit="1" customWidth="1"/>
    <col min="20" max="20" width="7.85546875" style="6" bestFit="1" customWidth="1"/>
    <col min="21" max="21" width="7.5703125" style="7" bestFit="1" customWidth="1"/>
    <col min="22" max="16384" width="11.28515625" style="2"/>
  </cols>
  <sheetData>
    <row r="1" spans="1:21" s="53" customFormat="1" ht="75.95" customHeight="1" x14ac:dyDescent="0.25">
      <c r="A1" s="43" t="s">
        <v>0</v>
      </c>
      <c r="B1" s="44" t="s">
        <v>1</v>
      </c>
      <c r="C1" s="48" t="s">
        <v>4</v>
      </c>
      <c r="D1" s="48" t="s">
        <v>5</v>
      </c>
      <c r="E1" s="47" t="s">
        <v>6</v>
      </c>
      <c r="F1" s="47" t="s">
        <v>7</v>
      </c>
      <c r="G1" s="48" t="s">
        <v>8</v>
      </c>
      <c r="H1" s="45" t="s">
        <v>9</v>
      </c>
      <c r="I1" s="48" t="s">
        <v>10</v>
      </c>
      <c r="J1" s="46" t="s">
        <v>11</v>
      </c>
      <c r="K1" s="46" t="s">
        <v>12</v>
      </c>
      <c r="L1" s="47" t="s">
        <v>14</v>
      </c>
      <c r="M1" s="46" t="s">
        <v>108</v>
      </c>
      <c r="N1" s="46" t="s">
        <v>15</v>
      </c>
      <c r="O1" s="46" t="s">
        <v>16</v>
      </c>
      <c r="P1" s="47" t="s">
        <v>17</v>
      </c>
      <c r="Q1" s="50" t="s">
        <v>26</v>
      </c>
      <c r="R1" s="46" t="s">
        <v>37</v>
      </c>
      <c r="S1" s="49" t="s">
        <v>40</v>
      </c>
      <c r="T1" s="49" t="s">
        <v>41</v>
      </c>
      <c r="U1" s="46" t="s">
        <v>50</v>
      </c>
    </row>
    <row r="2" spans="1:21" s="33" customFormat="1" ht="15" customHeight="1" x14ac:dyDescent="0.5">
      <c r="A2" s="22" t="s">
        <v>105</v>
      </c>
      <c r="B2" s="23">
        <v>43103.5</v>
      </c>
      <c r="C2" s="27">
        <v>-0.6</v>
      </c>
      <c r="D2" s="27">
        <v>58.5</v>
      </c>
      <c r="E2" s="24">
        <v>24</v>
      </c>
      <c r="F2" s="24">
        <v>7.64</v>
      </c>
      <c r="G2" s="34">
        <f>0.5* 3</f>
        <v>1.5</v>
      </c>
      <c r="H2" s="25">
        <v>59</v>
      </c>
      <c r="I2" s="27">
        <v>0.16</v>
      </c>
      <c r="J2" s="35">
        <f t="shared" ref="J2:J13" si="0">0.5* 0.005</f>
        <v>2.5000000000000001E-3</v>
      </c>
      <c r="K2" s="28">
        <v>4.19E-2</v>
      </c>
      <c r="L2" s="24">
        <v>3.45</v>
      </c>
      <c r="M2" s="26">
        <v>0</v>
      </c>
      <c r="N2" s="35">
        <f t="shared" ref="N2:O13" si="1">0.5* 0.005</f>
        <v>2.5000000000000001E-3</v>
      </c>
      <c r="O2" s="35">
        <f t="shared" si="1"/>
        <v>2.5000000000000001E-3</v>
      </c>
      <c r="P2" s="36">
        <f>0.5* 0.5</f>
        <v>0.25</v>
      </c>
      <c r="Q2" s="30">
        <v>2.5000000000000001E-2</v>
      </c>
      <c r="R2" s="28">
        <v>4.0000000000000002E-4</v>
      </c>
      <c r="S2" s="29">
        <v>2.5000000000000001E-4</v>
      </c>
      <c r="T2" s="29">
        <v>2.9999999999999997E-4</v>
      </c>
      <c r="U2" s="35">
        <f t="shared" ref="U2:U8" si="2">0.5* 0.001</f>
        <v>5.0000000000000001E-4</v>
      </c>
    </row>
    <row r="3" spans="1:21" s="33" customFormat="1" ht="15" customHeight="1" x14ac:dyDescent="0.5">
      <c r="A3" s="22" t="s">
        <v>105</v>
      </c>
      <c r="B3" s="23">
        <v>43138.5</v>
      </c>
      <c r="C3" s="27">
        <v>-0.1</v>
      </c>
      <c r="D3" s="27">
        <v>103</v>
      </c>
      <c r="E3" s="24">
        <v>46.3</v>
      </c>
      <c r="F3" s="24">
        <v>7.86</v>
      </c>
      <c r="G3" s="34">
        <f>0.5* 3</f>
        <v>1.5</v>
      </c>
      <c r="H3" s="25">
        <v>81</v>
      </c>
      <c r="I3" s="27">
        <v>0.2</v>
      </c>
      <c r="J3" s="35">
        <f t="shared" si="0"/>
        <v>2.5000000000000001E-3</v>
      </c>
      <c r="K3" s="28">
        <v>2.92E-2</v>
      </c>
      <c r="L3" s="24">
        <v>15.5</v>
      </c>
      <c r="M3" s="26">
        <v>0</v>
      </c>
      <c r="N3" s="35">
        <f t="shared" si="1"/>
        <v>2.5000000000000001E-3</v>
      </c>
      <c r="O3" s="35">
        <f t="shared" si="1"/>
        <v>2.5000000000000001E-3</v>
      </c>
      <c r="P3" s="36">
        <f>0.5* 0.5</f>
        <v>0.25</v>
      </c>
      <c r="Q3" s="30">
        <v>2.4E-2</v>
      </c>
      <c r="R3" s="28">
        <v>5.5999999999999995E-4</v>
      </c>
      <c r="S3" s="40">
        <f t="shared" ref="S3:S13" si="3">0.5* 0.0001</f>
        <v>5.0000000000000002E-5</v>
      </c>
      <c r="T3" s="29">
        <v>4.8000000000000001E-4</v>
      </c>
      <c r="U3" s="35">
        <f t="shared" si="2"/>
        <v>5.0000000000000001E-4</v>
      </c>
    </row>
    <row r="4" spans="1:21" s="33" customFormat="1" ht="15" customHeight="1" x14ac:dyDescent="0.5">
      <c r="A4" s="22" t="s">
        <v>105</v>
      </c>
      <c r="B4" s="23">
        <v>43166.5</v>
      </c>
      <c r="C4" s="27">
        <v>1.4</v>
      </c>
      <c r="D4" s="27">
        <v>75.900000000000006</v>
      </c>
      <c r="E4" s="24">
        <v>30.2</v>
      </c>
      <c r="F4" s="24">
        <v>7.7</v>
      </c>
      <c r="G4" s="34">
        <f>0.5* 3</f>
        <v>1.5</v>
      </c>
      <c r="H4" s="25">
        <v>58</v>
      </c>
      <c r="I4" s="27">
        <v>0.2</v>
      </c>
      <c r="J4" s="35">
        <f t="shared" si="0"/>
        <v>2.5000000000000001E-3</v>
      </c>
      <c r="K4" s="28">
        <v>1.5900000000000001E-2</v>
      </c>
      <c r="L4" s="24">
        <v>6.2</v>
      </c>
      <c r="M4" s="26">
        <v>0</v>
      </c>
      <c r="N4" s="35">
        <f t="shared" si="1"/>
        <v>2.5000000000000001E-3</v>
      </c>
      <c r="O4" s="35">
        <f t="shared" si="1"/>
        <v>2.5000000000000001E-3</v>
      </c>
      <c r="P4" s="36">
        <f>0.5* 0.5</f>
        <v>0.25</v>
      </c>
      <c r="Q4" s="30">
        <v>2.3E-2</v>
      </c>
      <c r="R4" s="28">
        <v>6.7000000000000002E-4</v>
      </c>
      <c r="S4" s="40">
        <f t="shared" si="3"/>
        <v>5.0000000000000002E-5</v>
      </c>
      <c r="T4" s="29">
        <v>3.8999999999999999E-4</v>
      </c>
      <c r="U4" s="35">
        <f t="shared" si="2"/>
        <v>5.0000000000000001E-4</v>
      </c>
    </row>
    <row r="5" spans="1:21" s="33" customFormat="1" ht="15" customHeight="1" x14ac:dyDescent="0.5">
      <c r="A5" s="22" t="s">
        <v>105</v>
      </c>
      <c r="B5" s="23">
        <v>43194</v>
      </c>
      <c r="C5" s="27">
        <v>4.5</v>
      </c>
      <c r="D5" s="27">
        <v>117</v>
      </c>
      <c r="E5" s="24">
        <v>51.1</v>
      </c>
      <c r="F5" s="24">
        <v>8</v>
      </c>
      <c r="G5" s="34">
        <f>0.5* 3</f>
        <v>1.5</v>
      </c>
      <c r="H5" s="25">
        <v>85</v>
      </c>
      <c r="I5" s="27">
        <v>0.28000000000000003</v>
      </c>
      <c r="J5" s="35">
        <f t="shared" si="0"/>
        <v>2.5000000000000001E-3</v>
      </c>
      <c r="K5" s="35">
        <f>0.5* 0.005</f>
        <v>2.5000000000000001E-3</v>
      </c>
      <c r="L5" s="24">
        <v>15.4</v>
      </c>
      <c r="M5" s="26">
        <v>0</v>
      </c>
      <c r="N5" s="35">
        <f t="shared" si="1"/>
        <v>2.5000000000000001E-3</v>
      </c>
      <c r="O5" s="35">
        <f t="shared" si="1"/>
        <v>2.5000000000000001E-3</v>
      </c>
      <c r="P5" s="36">
        <f>0.5* 0.5</f>
        <v>0.25</v>
      </c>
      <c r="Q5" s="30">
        <v>3.9E-2</v>
      </c>
      <c r="R5" s="28">
        <v>1.15E-3</v>
      </c>
      <c r="S5" s="40">
        <f t="shared" si="3"/>
        <v>5.0000000000000002E-5</v>
      </c>
      <c r="T5" s="29">
        <v>5.9000000000000003E-4</v>
      </c>
      <c r="U5" s="35">
        <f t="shared" si="2"/>
        <v>5.0000000000000001E-4</v>
      </c>
    </row>
    <row r="6" spans="1:21" s="33" customFormat="1" ht="15" customHeight="1" x14ac:dyDescent="0.5">
      <c r="A6" s="22" t="s">
        <v>105</v>
      </c>
      <c r="B6" s="23">
        <v>43222.5</v>
      </c>
      <c r="C6" s="27">
        <v>3.8</v>
      </c>
      <c r="D6" s="27">
        <v>37.4</v>
      </c>
      <c r="E6" s="24">
        <v>14.8</v>
      </c>
      <c r="F6" s="24">
        <v>7.4</v>
      </c>
      <c r="G6" s="27">
        <v>4.9000000000000004</v>
      </c>
      <c r="H6" s="25">
        <v>60</v>
      </c>
      <c r="I6" s="27">
        <v>3.24</v>
      </c>
      <c r="J6" s="35">
        <f t="shared" si="0"/>
        <v>2.5000000000000001E-3</v>
      </c>
      <c r="K6" s="28">
        <v>8.8000000000000005E-3</v>
      </c>
      <c r="L6" s="24">
        <v>2.1800000000000002</v>
      </c>
      <c r="M6" s="26">
        <v>0</v>
      </c>
      <c r="N6" s="35">
        <f t="shared" si="1"/>
        <v>2.5000000000000001E-3</v>
      </c>
      <c r="O6" s="35">
        <f t="shared" si="1"/>
        <v>2.5000000000000001E-3</v>
      </c>
      <c r="P6" s="36">
        <f>0.5* 0.5</f>
        <v>0.25</v>
      </c>
      <c r="Q6" s="30">
        <v>0.43099999999999999</v>
      </c>
      <c r="R6" s="28">
        <v>6.3000000000000003E-4</v>
      </c>
      <c r="S6" s="40">
        <f t="shared" si="3"/>
        <v>5.0000000000000002E-5</v>
      </c>
      <c r="T6" s="29">
        <v>1.16E-3</v>
      </c>
      <c r="U6" s="35">
        <f t="shared" si="2"/>
        <v>5.0000000000000001E-4</v>
      </c>
    </row>
    <row r="7" spans="1:21" s="33" customFormat="1" ht="15" customHeight="1" x14ac:dyDescent="0.5">
      <c r="A7" s="22" t="s">
        <v>105</v>
      </c>
      <c r="B7" s="23">
        <v>43257.5</v>
      </c>
      <c r="C7" s="27">
        <v>6.3</v>
      </c>
      <c r="D7" s="27">
        <v>34.6</v>
      </c>
      <c r="E7" s="24">
        <v>13.5</v>
      </c>
      <c r="F7" s="24">
        <v>7.43</v>
      </c>
      <c r="G7" s="34">
        <f t="shared" ref="G7:G13" si="4">0.5* 3</f>
        <v>1.5</v>
      </c>
      <c r="H7" s="25">
        <v>44</v>
      </c>
      <c r="I7" s="27">
        <v>0.48</v>
      </c>
      <c r="J7" s="35">
        <f t="shared" si="0"/>
        <v>2.5000000000000001E-3</v>
      </c>
      <c r="K7" s="35">
        <f t="shared" ref="K7:K13" si="5">0.5* 0.005</f>
        <v>2.5000000000000001E-3</v>
      </c>
      <c r="L7" s="24">
        <v>1.81</v>
      </c>
      <c r="M7" s="26">
        <v>0</v>
      </c>
      <c r="N7" s="35">
        <f t="shared" si="1"/>
        <v>2.5000000000000001E-3</v>
      </c>
      <c r="O7" s="35">
        <f t="shared" si="1"/>
        <v>2.5000000000000001E-3</v>
      </c>
      <c r="P7" s="24">
        <v>0.56000000000000005</v>
      </c>
      <c r="Q7" s="30">
        <v>7.4999999999999997E-2</v>
      </c>
      <c r="R7" s="28">
        <v>3.3E-4</v>
      </c>
      <c r="S7" s="40">
        <f t="shared" si="3"/>
        <v>5.0000000000000002E-5</v>
      </c>
      <c r="T7" s="29">
        <v>6.0999999999999997E-4</v>
      </c>
      <c r="U7" s="35">
        <f t="shared" si="2"/>
        <v>5.0000000000000001E-4</v>
      </c>
    </row>
    <row r="8" spans="1:21" s="33" customFormat="1" ht="15" customHeight="1" x14ac:dyDescent="0.5">
      <c r="A8" s="22" t="s">
        <v>105</v>
      </c>
      <c r="B8" s="23">
        <v>43285</v>
      </c>
      <c r="C8" s="42">
        <v>9.4</v>
      </c>
      <c r="D8" s="27">
        <v>38.9</v>
      </c>
      <c r="E8" s="24">
        <v>17.600000000000001</v>
      </c>
      <c r="F8" s="24">
        <v>7.52</v>
      </c>
      <c r="G8" s="34">
        <f t="shared" si="4"/>
        <v>1.5</v>
      </c>
      <c r="H8" s="25">
        <v>51</v>
      </c>
      <c r="I8" s="27">
        <v>0.31</v>
      </c>
      <c r="J8" s="35">
        <f t="shared" si="0"/>
        <v>2.5000000000000001E-3</v>
      </c>
      <c r="K8" s="35">
        <f t="shared" si="5"/>
        <v>2.5000000000000001E-3</v>
      </c>
      <c r="L8" s="24">
        <v>1.59</v>
      </c>
      <c r="M8" s="26">
        <v>0</v>
      </c>
      <c r="N8" s="35">
        <f t="shared" si="1"/>
        <v>2.5000000000000001E-3</v>
      </c>
      <c r="O8" s="35">
        <f t="shared" si="1"/>
        <v>2.5000000000000001E-3</v>
      </c>
      <c r="P8" s="24">
        <v>1.42</v>
      </c>
      <c r="Q8" s="30">
        <v>9.7000000000000003E-2</v>
      </c>
      <c r="R8" s="28">
        <v>4.0000000000000002E-4</v>
      </c>
      <c r="S8" s="40">
        <f t="shared" si="3"/>
        <v>5.0000000000000002E-5</v>
      </c>
      <c r="T8" s="29">
        <v>7.1000000000000002E-4</v>
      </c>
      <c r="U8" s="35">
        <f t="shared" si="2"/>
        <v>5.0000000000000001E-4</v>
      </c>
    </row>
    <row r="9" spans="1:21" s="33" customFormat="1" ht="15" customHeight="1" x14ac:dyDescent="0.5">
      <c r="A9" s="22" t="s">
        <v>105</v>
      </c>
      <c r="B9" s="23">
        <v>43313.5</v>
      </c>
      <c r="C9" s="27">
        <v>16.3</v>
      </c>
      <c r="D9" s="27">
        <v>69.099999999999994</v>
      </c>
      <c r="E9" s="24">
        <v>28.9</v>
      </c>
      <c r="F9" s="24">
        <v>7.77</v>
      </c>
      <c r="G9" s="34">
        <f t="shared" si="4"/>
        <v>1.5</v>
      </c>
      <c r="H9" s="25">
        <v>70</v>
      </c>
      <c r="I9" s="27">
        <v>0.14000000000000001</v>
      </c>
      <c r="J9" s="35">
        <f t="shared" si="0"/>
        <v>2.5000000000000001E-3</v>
      </c>
      <c r="K9" s="35">
        <f t="shared" si="5"/>
        <v>2.5000000000000001E-3</v>
      </c>
      <c r="L9" s="24">
        <v>3.97</v>
      </c>
      <c r="M9" s="26">
        <v>0</v>
      </c>
      <c r="N9" s="35">
        <f t="shared" si="1"/>
        <v>2.5000000000000001E-3</v>
      </c>
      <c r="O9" s="35">
        <f t="shared" si="1"/>
        <v>2.5000000000000001E-3</v>
      </c>
      <c r="P9" s="24">
        <v>0.73</v>
      </c>
      <c r="Q9" s="30">
        <v>2.4E-2</v>
      </c>
      <c r="R9" s="28">
        <v>6.4999999999999997E-4</v>
      </c>
      <c r="S9" s="40">
        <f t="shared" si="3"/>
        <v>5.0000000000000002E-5</v>
      </c>
      <c r="T9" s="29">
        <v>5.9999999999999995E-4</v>
      </c>
      <c r="U9" s="28">
        <v>1.1000000000000001E-3</v>
      </c>
    </row>
    <row r="10" spans="1:21" s="33" customFormat="1" ht="15" customHeight="1" x14ac:dyDescent="0.5">
      <c r="A10" s="22" t="s">
        <v>105</v>
      </c>
      <c r="B10" s="23">
        <v>43348.5</v>
      </c>
      <c r="C10" s="27">
        <v>10.199999999999999</v>
      </c>
      <c r="D10" s="27">
        <v>69</v>
      </c>
      <c r="E10" s="24">
        <v>29.9</v>
      </c>
      <c r="F10" s="24">
        <v>7.79</v>
      </c>
      <c r="G10" s="34">
        <f t="shared" si="4"/>
        <v>1.5</v>
      </c>
      <c r="H10" s="25">
        <v>60</v>
      </c>
      <c r="I10" s="34">
        <f>0.5* 0.1</f>
        <v>0.05</v>
      </c>
      <c r="J10" s="35">
        <f t="shared" si="0"/>
        <v>2.5000000000000001E-3</v>
      </c>
      <c r="K10" s="35">
        <f t="shared" si="5"/>
        <v>2.5000000000000001E-3</v>
      </c>
      <c r="L10" s="24">
        <v>3.89</v>
      </c>
      <c r="M10" s="26">
        <v>0</v>
      </c>
      <c r="N10" s="35">
        <f t="shared" si="1"/>
        <v>2.5000000000000001E-3</v>
      </c>
      <c r="O10" s="35">
        <f t="shared" si="1"/>
        <v>2.5000000000000001E-3</v>
      </c>
      <c r="P10" s="24">
        <v>1.29</v>
      </c>
      <c r="Q10" s="37">
        <f>0.5* 0.01</f>
        <v>5.0000000000000001E-3</v>
      </c>
      <c r="R10" s="28">
        <v>4.4999999999999999E-4</v>
      </c>
      <c r="S10" s="40">
        <f t="shared" si="3"/>
        <v>5.0000000000000002E-5</v>
      </c>
      <c r="T10" s="29">
        <v>3.6999999999999999E-4</v>
      </c>
      <c r="U10" s="35">
        <f>0.5* 0.001</f>
        <v>5.0000000000000001E-4</v>
      </c>
    </row>
    <row r="11" spans="1:21" s="33" customFormat="1" ht="15" customHeight="1" x14ac:dyDescent="0.5">
      <c r="A11" s="22" t="s">
        <v>105</v>
      </c>
      <c r="B11" s="23">
        <v>43376.5</v>
      </c>
      <c r="C11" s="27">
        <v>5.9</v>
      </c>
      <c r="D11" s="27">
        <v>55.6</v>
      </c>
      <c r="E11" s="24">
        <v>21.6</v>
      </c>
      <c r="F11" s="24">
        <v>7.59</v>
      </c>
      <c r="G11" s="34">
        <f t="shared" si="4"/>
        <v>1.5</v>
      </c>
      <c r="H11" s="25">
        <v>60</v>
      </c>
      <c r="I11" s="27">
        <v>0.28999999999999998</v>
      </c>
      <c r="J11" s="35">
        <f t="shared" si="0"/>
        <v>2.5000000000000001E-3</v>
      </c>
      <c r="K11" s="35">
        <f t="shared" si="5"/>
        <v>2.5000000000000001E-3</v>
      </c>
      <c r="L11" s="24">
        <v>2.21</v>
      </c>
      <c r="M11" s="26">
        <v>0</v>
      </c>
      <c r="N11" s="35">
        <f t="shared" si="1"/>
        <v>2.5000000000000001E-3</v>
      </c>
      <c r="O11" s="35">
        <f t="shared" si="1"/>
        <v>2.5000000000000001E-3</v>
      </c>
      <c r="P11" s="36">
        <f>0.5* 0.5</f>
        <v>0.25</v>
      </c>
      <c r="Q11" s="30">
        <v>4.5999999999999999E-2</v>
      </c>
      <c r="R11" s="28">
        <v>3.2000000000000003E-4</v>
      </c>
      <c r="S11" s="40">
        <f t="shared" si="3"/>
        <v>5.0000000000000002E-5</v>
      </c>
      <c r="T11" s="29">
        <v>4.4999999999999999E-4</v>
      </c>
      <c r="U11" s="35">
        <f>0.5* 0.001</f>
        <v>5.0000000000000001E-4</v>
      </c>
    </row>
    <row r="12" spans="1:21" s="33" customFormat="1" ht="15" customHeight="1" x14ac:dyDescent="0.5">
      <c r="A12" s="22" t="s">
        <v>105</v>
      </c>
      <c r="B12" s="23">
        <v>43411.5</v>
      </c>
      <c r="C12" s="27">
        <v>7</v>
      </c>
      <c r="D12" s="27">
        <v>38.9</v>
      </c>
      <c r="E12" s="24">
        <v>17.2</v>
      </c>
      <c r="F12" s="24">
        <v>7.33</v>
      </c>
      <c r="G12" s="34">
        <f t="shared" si="4"/>
        <v>1.5</v>
      </c>
      <c r="H12" s="25">
        <v>53</v>
      </c>
      <c r="I12" s="27">
        <v>0.51</v>
      </c>
      <c r="J12" s="35">
        <f t="shared" si="0"/>
        <v>2.5000000000000001E-3</v>
      </c>
      <c r="K12" s="35">
        <f t="shared" si="5"/>
        <v>2.5000000000000001E-3</v>
      </c>
      <c r="L12" s="24">
        <v>1.7</v>
      </c>
      <c r="M12" s="26">
        <v>0</v>
      </c>
      <c r="N12" s="35">
        <f t="shared" si="1"/>
        <v>2.5000000000000001E-3</v>
      </c>
      <c r="O12" s="35">
        <f t="shared" si="1"/>
        <v>2.5000000000000001E-3</v>
      </c>
      <c r="P12" s="36">
        <f>0.5* 0.5</f>
        <v>0.25</v>
      </c>
      <c r="Q12" s="30">
        <v>0.14499999999999999</v>
      </c>
      <c r="R12" s="28">
        <v>2.9999999999999997E-4</v>
      </c>
      <c r="S12" s="40">
        <f t="shared" si="3"/>
        <v>5.0000000000000002E-5</v>
      </c>
      <c r="T12" s="29">
        <v>4.3099999999999996E-3</v>
      </c>
      <c r="U12" s="28">
        <v>1.5E-3</v>
      </c>
    </row>
    <row r="13" spans="1:21" s="33" customFormat="1" ht="15" customHeight="1" x14ac:dyDescent="0.5">
      <c r="A13" s="22" t="s">
        <v>105</v>
      </c>
      <c r="B13" s="23">
        <v>43439.5</v>
      </c>
      <c r="C13" s="42">
        <v>2.6</v>
      </c>
      <c r="D13" s="27">
        <v>66.900000000000006</v>
      </c>
      <c r="E13" s="24">
        <v>26.7</v>
      </c>
      <c r="F13" s="24">
        <v>7.71</v>
      </c>
      <c r="G13" s="34">
        <f t="shared" si="4"/>
        <v>1.5</v>
      </c>
      <c r="H13" s="25">
        <v>64</v>
      </c>
      <c r="I13" s="27">
        <v>0.14000000000000001</v>
      </c>
      <c r="J13" s="35">
        <f t="shared" si="0"/>
        <v>2.5000000000000001E-3</v>
      </c>
      <c r="K13" s="35">
        <f t="shared" si="5"/>
        <v>2.5000000000000001E-3</v>
      </c>
      <c r="L13" s="24">
        <v>3.6</v>
      </c>
      <c r="M13" s="26">
        <v>0</v>
      </c>
      <c r="N13" s="35">
        <f t="shared" si="1"/>
        <v>2.5000000000000001E-3</v>
      </c>
      <c r="O13" s="35">
        <f t="shared" si="1"/>
        <v>2.5000000000000001E-3</v>
      </c>
      <c r="P13" s="36">
        <f>0.5* 0.5</f>
        <v>0.25</v>
      </c>
      <c r="Q13" s="30">
        <v>3.9E-2</v>
      </c>
      <c r="R13" s="28">
        <v>3.3E-4</v>
      </c>
      <c r="S13" s="40">
        <f t="shared" si="3"/>
        <v>5.0000000000000002E-5</v>
      </c>
      <c r="T13" s="29">
        <v>5.4000000000000001E-4</v>
      </c>
      <c r="U13" s="35">
        <f>0.5* 0.001</f>
        <v>5.0000000000000001E-4</v>
      </c>
    </row>
    <row r="14" spans="1:21" ht="15" customHeight="1" x14ac:dyDescent="0.5">
      <c r="A14" s="1"/>
      <c r="B14" s="13" t="s">
        <v>93</v>
      </c>
      <c r="C14" s="17">
        <f t="shared" ref="C14:U14" si="6">MIN(C2:C13)</f>
        <v>-0.6</v>
      </c>
      <c r="D14" s="17">
        <f t="shared" si="6"/>
        <v>34.6</v>
      </c>
      <c r="E14" s="14">
        <f t="shared" si="6"/>
        <v>13.5</v>
      </c>
      <c r="F14" s="14">
        <f t="shared" si="6"/>
        <v>7.33</v>
      </c>
      <c r="G14" s="17">
        <f t="shared" si="6"/>
        <v>1.5</v>
      </c>
      <c r="H14" s="15">
        <f t="shared" si="6"/>
        <v>44</v>
      </c>
      <c r="I14" s="17">
        <f t="shared" si="6"/>
        <v>0.05</v>
      </c>
      <c r="J14" s="16">
        <f t="shared" si="6"/>
        <v>2.5000000000000001E-3</v>
      </c>
      <c r="K14" s="16">
        <f t="shared" si="6"/>
        <v>2.5000000000000001E-3</v>
      </c>
      <c r="L14" s="14">
        <f t="shared" si="6"/>
        <v>1.59</v>
      </c>
      <c r="M14" s="16">
        <f t="shared" si="6"/>
        <v>0</v>
      </c>
      <c r="N14" s="16">
        <f t="shared" si="6"/>
        <v>2.5000000000000001E-3</v>
      </c>
      <c r="O14" s="16">
        <f t="shared" si="6"/>
        <v>2.5000000000000001E-3</v>
      </c>
      <c r="P14" s="14">
        <f t="shared" si="6"/>
        <v>0.25</v>
      </c>
      <c r="Q14" s="19">
        <f t="shared" si="6"/>
        <v>5.0000000000000001E-3</v>
      </c>
      <c r="R14" s="16">
        <f t="shared" si="6"/>
        <v>2.9999999999999997E-4</v>
      </c>
      <c r="S14" s="18">
        <f t="shared" si="6"/>
        <v>5.0000000000000002E-5</v>
      </c>
      <c r="T14" s="18">
        <f t="shared" si="6"/>
        <v>2.9999999999999997E-4</v>
      </c>
      <c r="U14" s="16">
        <f t="shared" si="6"/>
        <v>5.0000000000000001E-4</v>
      </c>
    </row>
    <row r="15" spans="1:21" ht="15" customHeight="1" x14ac:dyDescent="0.5">
      <c r="A15" s="1"/>
      <c r="B15" s="13" t="s">
        <v>94</v>
      </c>
      <c r="C15" s="17">
        <f t="shared" ref="C15:U15" si="7">MAX(C2:C13)</f>
        <v>16.3</v>
      </c>
      <c r="D15" s="17">
        <f t="shared" si="7"/>
        <v>117</v>
      </c>
      <c r="E15" s="14">
        <f t="shared" si="7"/>
        <v>51.1</v>
      </c>
      <c r="F15" s="14">
        <f t="shared" si="7"/>
        <v>8</v>
      </c>
      <c r="G15" s="17">
        <f t="shared" si="7"/>
        <v>4.9000000000000004</v>
      </c>
      <c r="H15" s="15">
        <f t="shared" si="7"/>
        <v>85</v>
      </c>
      <c r="I15" s="17">
        <f t="shared" si="7"/>
        <v>3.24</v>
      </c>
      <c r="J15" s="16">
        <f t="shared" si="7"/>
        <v>2.5000000000000001E-3</v>
      </c>
      <c r="K15" s="16">
        <f t="shared" si="7"/>
        <v>4.19E-2</v>
      </c>
      <c r="L15" s="14">
        <f t="shared" si="7"/>
        <v>15.5</v>
      </c>
      <c r="M15" s="16">
        <f t="shared" si="7"/>
        <v>0</v>
      </c>
      <c r="N15" s="16">
        <f t="shared" si="7"/>
        <v>2.5000000000000001E-3</v>
      </c>
      <c r="O15" s="16">
        <f t="shared" si="7"/>
        <v>2.5000000000000001E-3</v>
      </c>
      <c r="P15" s="14">
        <f t="shared" si="7"/>
        <v>1.42</v>
      </c>
      <c r="Q15" s="19">
        <f t="shared" si="7"/>
        <v>0.43099999999999999</v>
      </c>
      <c r="R15" s="16">
        <f t="shared" si="7"/>
        <v>1.15E-3</v>
      </c>
      <c r="S15" s="18">
        <f t="shared" si="7"/>
        <v>2.5000000000000001E-4</v>
      </c>
      <c r="T15" s="18">
        <f t="shared" si="7"/>
        <v>4.3099999999999996E-3</v>
      </c>
      <c r="U15" s="16">
        <f t="shared" si="7"/>
        <v>1.5E-3</v>
      </c>
    </row>
    <row r="16" spans="1:21" ht="15" customHeight="1" x14ac:dyDescent="0.5">
      <c r="A16" s="1"/>
      <c r="B16" s="13" t="s">
        <v>95</v>
      </c>
      <c r="C16" s="17">
        <f t="shared" ref="C16:U16" si="8">AVERAGE(C2:C13)</f>
        <v>5.5583333333333327</v>
      </c>
      <c r="D16" s="17">
        <f t="shared" si="8"/>
        <v>63.733333333333327</v>
      </c>
      <c r="E16" s="14">
        <f t="shared" si="8"/>
        <v>26.816666666666666</v>
      </c>
      <c r="F16" s="14">
        <f t="shared" si="8"/>
        <v>7.6449999999999996</v>
      </c>
      <c r="G16" s="17">
        <f t="shared" si="8"/>
        <v>1.7833333333333332</v>
      </c>
      <c r="H16" s="15">
        <f t="shared" si="8"/>
        <v>62.083333333333336</v>
      </c>
      <c r="I16" s="17">
        <f t="shared" si="8"/>
        <v>0.49999999999999994</v>
      </c>
      <c r="J16" s="16">
        <f t="shared" si="8"/>
        <v>2.4999999999999996E-3</v>
      </c>
      <c r="K16" s="16">
        <f t="shared" si="8"/>
        <v>9.6500000000000006E-3</v>
      </c>
      <c r="L16" s="14">
        <f t="shared" si="8"/>
        <v>5.1250000000000009</v>
      </c>
      <c r="M16" s="16">
        <f t="shared" si="8"/>
        <v>0</v>
      </c>
      <c r="N16" s="16">
        <f t="shared" si="8"/>
        <v>2.4999999999999996E-3</v>
      </c>
      <c r="O16" s="16">
        <f t="shared" si="8"/>
        <v>2.4999999999999996E-3</v>
      </c>
      <c r="P16" s="14">
        <f t="shared" si="8"/>
        <v>0.5</v>
      </c>
      <c r="Q16" s="19">
        <f t="shared" si="8"/>
        <v>8.1083333333333341E-2</v>
      </c>
      <c r="R16" s="16">
        <f t="shared" si="8"/>
        <v>5.1583333333333331E-4</v>
      </c>
      <c r="S16" s="18">
        <f t="shared" si="8"/>
        <v>6.6666666666666683E-5</v>
      </c>
      <c r="T16" s="18">
        <f t="shared" si="8"/>
        <v>8.7583333333333339E-4</v>
      </c>
      <c r="U16" s="16">
        <f t="shared" si="8"/>
        <v>6.333333333333334E-4</v>
      </c>
    </row>
    <row r="17" spans="1:21" ht="15" customHeight="1" x14ac:dyDescent="0.5">
      <c r="A17" s="1"/>
      <c r="B17" s="13" t="s">
        <v>96</v>
      </c>
      <c r="C17" s="17">
        <f t="shared" ref="C17:U17" si="9">_xlfn.STDEV.P(C2:C13)</f>
        <v>4.6064191322785888</v>
      </c>
      <c r="D17" s="17">
        <f t="shared" si="9"/>
        <v>24.938134564468857</v>
      </c>
      <c r="E17" s="14">
        <f t="shared" si="9"/>
        <v>11.287517687939864</v>
      </c>
      <c r="F17" s="14">
        <f t="shared" si="9"/>
        <v>0.19155068954891985</v>
      </c>
      <c r="G17" s="17">
        <f t="shared" si="9"/>
        <v>0.93971035726736407</v>
      </c>
      <c r="H17" s="15">
        <f t="shared" si="9"/>
        <v>11.25802183136787</v>
      </c>
      <c r="I17" s="17">
        <f t="shared" si="9"/>
        <v>0.83636116600425692</v>
      </c>
      <c r="J17" s="16">
        <f t="shared" si="9"/>
        <v>4.3368086899420177E-19</v>
      </c>
      <c r="K17" s="16">
        <f t="shared" si="9"/>
        <v>1.2486759654396601E-2</v>
      </c>
      <c r="L17" s="14">
        <f t="shared" si="9"/>
        <v>4.7849477531107905</v>
      </c>
      <c r="M17" s="16">
        <f t="shared" si="9"/>
        <v>0</v>
      </c>
      <c r="N17" s="16">
        <f t="shared" si="9"/>
        <v>4.3368086899420177E-19</v>
      </c>
      <c r="O17" s="16">
        <f t="shared" si="9"/>
        <v>4.3368086899420177E-19</v>
      </c>
      <c r="P17" s="14">
        <f t="shared" si="9"/>
        <v>0.41099472827113814</v>
      </c>
      <c r="Q17" s="19">
        <f t="shared" si="9"/>
        <v>0.11195792240341405</v>
      </c>
      <c r="R17" s="16">
        <f t="shared" si="9"/>
        <v>2.3167715803582269E-4</v>
      </c>
      <c r="S17" s="18">
        <f t="shared" si="9"/>
        <v>5.5277079839256638E-5</v>
      </c>
      <c r="T17" s="18">
        <f t="shared" si="9"/>
        <v>1.0569015906044526E-3</v>
      </c>
      <c r="U17" s="16">
        <f t="shared" si="9"/>
        <v>3.0912061651652346E-4</v>
      </c>
    </row>
    <row r="18" spans="1:21" s="60" customFormat="1" ht="15" customHeight="1" x14ac:dyDescent="0.5"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 s="60" customFormat="1" ht="15" customHeight="1" x14ac:dyDescent="0.5">
      <c r="C19" s="107" t="s">
        <v>110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</row>
    <row r="20" spans="1:21" s="60" customFormat="1" ht="15" customHeight="1" x14ac:dyDescent="0.5">
      <c r="C20" s="107" t="s">
        <v>112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</row>
    <row r="21" spans="1:21" s="54" customFormat="1" ht="15" customHeight="1" x14ac:dyDescent="0.5">
      <c r="B21" s="55"/>
      <c r="C21" s="57"/>
      <c r="D21" s="57"/>
      <c r="E21" s="56"/>
      <c r="F21" s="56"/>
      <c r="G21" s="57"/>
      <c r="H21" s="62"/>
      <c r="I21" s="57"/>
      <c r="J21" s="58"/>
      <c r="K21" s="58"/>
      <c r="L21" s="56"/>
      <c r="M21" s="58"/>
      <c r="N21" s="58"/>
      <c r="O21" s="58"/>
      <c r="P21" s="56"/>
      <c r="Q21" s="63"/>
      <c r="R21" s="58"/>
      <c r="S21" s="59"/>
      <c r="T21" s="59"/>
      <c r="U21" s="58"/>
    </row>
  </sheetData>
  <mergeCells count="3">
    <mergeCell ref="C18:U18"/>
    <mergeCell ref="C19:U19"/>
    <mergeCell ref="C20:U20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15 - HEDLEY CREEK U-S DIFFUSER (E223873) Data&amp;R&amp;"Times New Roman,Regular"&amp;8Annual Report, 2018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A1:BF63"/>
  <sheetViews>
    <sheetView view="pageBreakPreview" topLeftCell="A43" zoomScaleNormal="100" zoomScaleSheetLayoutView="100" workbookViewId="0">
      <selection activeCell="H69" sqref="H69"/>
    </sheetView>
  </sheetViews>
  <sheetFormatPr defaultColWidth="11.28515625" defaultRowHeight="15.75" x14ac:dyDescent="0.25"/>
  <cols>
    <col min="1" max="1" width="5.5703125" style="2" bestFit="1" customWidth="1"/>
    <col min="2" max="2" width="10.140625" style="3" customWidth="1"/>
    <col min="3" max="3" width="6.28515625" style="10" bestFit="1" customWidth="1"/>
    <col min="4" max="4" width="6.28515625" style="11" bestFit="1" customWidth="1"/>
    <col min="5" max="5" width="5.7109375" style="11" bestFit="1" customWidth="1"/>
    <col min="6" max="6" width="4.5703125" style="9" bestFit="1" customWidth="1"/>
    <col min="7" max="7" width="5.7109375" style="11" bestFit="1" customWidth="1"/>
    <col min="8" max="8" width="6.28515625" style="10" bestFit="1" customWidth="1"/>
    <col min="9" max="9" width="6.7109375" style="7" bestFit="1" customWidth="1"/>
    <col min="10" max="10" width="6.42578125" style="8" bestFit="1" customWidth="1"/>
    <col min="11" max="11" width="5.7109375" style="11" bestFit="1" customWidth="1"/>
    <col min="12" max="12" width="6.7109375" style="7" bestFit="1" customWidth="1"/>
    <col min="13" max="14" width="7.5703125" style="7" bestFit="1" customWidth="1"/>
    <col min="15" max="15" width="5.42578125" style="9" bestFit="1" customWidth="1"/>
    <col min="16" max="16" width="7.85546875" style="6" bestFit="1" customWidth="1"/>
    <col min="17" max="17" width="8.5703125" style="6" bestFit="1" customWidth="1"/>
    <col min="18" max="18" width="5.7109375" style="8" bestFit="1" customWidth="1"/>
    <col min="19" max="19" width="6.7109375" style="7" bestFit="1" customWidth="1"/>
    <col min="20" max="20" width="5.7109375" style="8" bestFit="1" customWidth="1"/>
    <col min="21" max="21" width="7.85546875" style="6" bestFit="1" customWidth="1"/>
    <col min="22" max="22" width="5.42578125" style="9" bestFit="1" customWidth="1"/>
    <col min="23" max="23" width="7.5703125" style="7" bestFit="1" customWidth="1"/>
    <col min="24" max="16384" width="11.28515625" style="2"/>
  </cols>
  <sheetData>
    <row r="1" spans="1:58" s="53" customFormat="1" ht="75.95" customHeight="1" x14ac:dyDescent="0.25">
      <c r="A1" s="43" t="s">
        <v>0</v>
      </c>
      <c r="B1" s="44" t="s">
        <v>1</v>
      </c>
      <c r="C1" s="48" t="s">
        <v>4</v>
      </c>
      <c r="D1" s="45" t="s">
        <v>5</v>
      </c>
      <c r="E1" s="45" t="s">
        <v>6</v>
      </c>
      <c r="F1" s="47" t="s">
        <v>7</v>
      </c>
      <c r="G1" s="45" t="s">
        <v>9</v>
      </c>
      <c r="H1" s="48" t="s">
        <v>10</v>
      </c>
      <c r="I1" s="46" t="s">
        <v>11</v>
      </c>
      <c r="J1" s="50" t="s">
        <v>12</v>
      </c>
      <c r="K1" s="45" t="s">
        <v>14</v>
      </c>
      <c r="L1" s="46" t="s">
        <v>108</v>
      </c>
      <c r="M1" s="46" t="s">
        <v>15</v>
      </c>
      <c r="N1" s="46" t="s">
        <v>16</v>
      </c>
      <c r="O1" s="47" t="s">
        <v>17</v>
      </c>
      <c r="P1" s="49" t="s">
        <v>20</v>
      </c>
      <c r="Q1" s="49" t="s">
        <v>25</v>
      </c>
      <c r="R1" s="50" t="s">
        <v>26</v>
      </c>
      <c r="S1" s="46" t="s">
        <v>37</v>
      </c>
      <c r="T1" s="50" t="s">
        <v>40</v>
      </c>
      <c r="U1" s="49" t="s">
        <v>41</v>
      </c>
      <c r="V1" s="47" t="s">
        <v>42</v>
      </c>
      <c r="W1" s="46" t="s">
        <v>50</v>
      </c>
    </row>
    <row r="2" spans="1:58" s="33" customFormat="1" ht="15" customHeight="1" x14ac:dyDescent="0.5">
      <c r="A2" s="22" t="s">
        <v>98</v>
      </c>
      <c r="B2" s="23">
        <v>43103</v>
      </c>
      <c r="C2" s="110" t="s">
        <v>117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BF2" s="2"/>
    </row>
    <row r="3" spans="1:58" s="33" customFormat="1" ht="15" customHeight="1" x14ac:dyDescent="0.5">
      <c r="A3" s="22" t="s">
        <v>98</v>
      </c>
      <c r="B3" s="23">
        <v>43110</v>
      </c>
      <c r="C3" s="110" t="s">
        <v>117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58" s="33" customFormat="1" ht="15" customHeight="1" x14ac:dyDescent="0.5">
      <c r="A4" s="22" t="s">
        <v>98</v>
      </c>
      <c r="B4" s="23">
        <v>43117</v>
      </c>
      <c r="C4" s="110" t="s">
        <v>117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</row>
    <row r="5" spans="1:58" s="33" customFormat="1" ht="15" customHeight="1" x14ac:dyDescent="0.5">
      <c r="A5" s="22" t="s">
        <v>98</v>
      </c>
      <c r="B5" s="23">
        <v>43124</v>
      </c>
      <c r="C5" s="110" t="s">
        <v>117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</row>
    <row r="6" spans="1:58" s="33" customFormat="1" ht="15" customHeight="1" x14ac:dyDescent="0.5">
      <c r="A6" s="22" t="s">
        <v>98</v>
      </c>
      <c r="B6" s="23">
        <v>43131</v>
      </c>
      <c r="C6" s="110" t="s">
        <v>117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</row>
    <row r="7" spans="1:58" s="33" customFormat="1" ht="15" customHeight="1" x14ac:dyDescent="0.5">
      <c r="A7" s="22" t="s">
        <v>98</v>
      </c>
      <c r="B7" s="23">
        <v>43138</v>
      </c>
      <c r="C7" s="110" t="s">
        <v>117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</row>
    <row r="8" spans="1:58" s="33" customFormat="1" ht="15" customHeight="1" x14ac:dyDescent="0.5">
      <c r="A8" s="22" t="s">
        <v>98</v>
      </c>
      <c r="B8" s="23">
        <v>43145</v>
      </c>
      <c r="C8" s="110" t="s">
        <v>117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</row>
    <row r="9" spans="1:58" s="33" customFormat="1" ht="15" customHeight="1" x14ac:dyDescent="0.5">
      <c r="A9" s="22" t="s">
        <v>98</v>
      </c>
      <c r="B9" s="23">
        <v>43152</v>
      </c>
      <c r="C9" s="110" t="s">
        <v>117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</row>
    <row r="10" spans="1:58" s="33" customFormat="1" ht="15" customHeight="1" x14ac:dyDescent="0.5">
      <c r="A10" s="22" t="s">
        <v>98</v>
      </c>
      <c r="B10" s="23">
        <v>43159</v>
      </c>
      <c r="C10" s="110" t="s">
        <v>117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</row>
    <row r="11" spans="1:58" s="33" customFormat="1" ht="15" customHeight="1" x14ac:dyDescent="0.5">
      <c r="A11" s="22" t="s">
        <v>98</v>
      </c>
      <c r="B11" s="23">
        <v>43166</v>
      </c>
      <c r="C11" s="110" t="s">
        <v>117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</row>
    <row r="12" spans="1:58" s="33" customFormat="1" ht="15" customHeight="1" x14ac:dyDescent="0.5">
      <c r="A12" s="22" t="s">
        <v>98</v>
      </c>
      <c r="B12" s="23">
        <v>43173</v>
      </c>
      <c r="C12" s="110" t="s">
        <v>117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</row>
    <row r="13" spans="1:58" s="33" customFormat="1" ht="15" customHeight="1" x14ac:dyDescent="0.5">
      <c r="A13" s="22" t="s">
        <v>98</v>
      </c>
      <c r="B13" s="23">
        <v>43180</v>
      </c>
      <c r="C13" s="110" t="s">
        <v>117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</row>
    <row r="14" spans="1:58" s="33" customFormat="1" ht="15" customHeight="1" x14ac:dyDescent="0.5">
      <c r="A14" s="22" t="s">
        <v>98</v>
      </c>
      <c r="B14" s="23">
        <v>43187</v>
      </c>
      <c r="C14" s="110" t="s">
        <v>117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</row>
    <row r="15" spans="1:58" s="33" customFormat="1" ht="15" customHeight="1" x14ac:dyDescent="0.5">
      <c r="A15" s="22" t="s">
        <v>98</v>
      </c>
      <c r="B15" s="23">
        <v>43194</v>
      </c>
      <c r="C15" s="110" t="s">
        <v>117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</row>
    <row r="16" spans="1:58" s="33" customFormat="1" ht="15" customHeight="1" x14ac:dyDescent="0.5">
      <c r="A16" s="22" t="s">
        <v>98</v>
      </c>
      <c r="B16" s="23">
        <v>43201</v>
      </c>
      <c r="C16" s="42">
        <v>12.2</v>
      </c>
      <c r="D16" s="25">
        <v>3130</v>
      </c>
      <c r="E16" s="25">
        <v>1190</v>
      </c>
      <c r="F16" s="24">
        <v>7.78</v>
      </c>
      <c r="G16" s="25">
        <v>2620</v>
      </c>
      <c r="H16" s="27">
        <v>4.2699999999999996</v>
      </c>
      <c r="I16" s="28">
        <v>9.2700000000000005E-2</v>
      </c>
      <c r="J16" s="30">
        <v>0.18</v>
      </c>
      <c r="K16" s="25">
        <v>1810</v>
      </c>
      <c r="L16" s="26">
        <v>8.9700000000000002E-2</v>
      </c>
      <c r="M16" s="28">
        <v>1.5299999999999999E-2</v>
      </c>
      <c r="N16" s="28">
        <v>0.105</v>
      </c>
      <c r="O16" s="36">
        <f>0.5* 0.5</f>
        <v>0.25</v>
      </c>
      <c r="P16" s="29">
        <v>5.0499999999999998E-3</v>
      </c>
      <c r="Q16" s="29">
        <v>3.8E-3</v>
      </c>
      <c r="R16" s="30">
        <v>0.69099999999999995</v>
      </c>
      <c r="S16" s="28">
        <v>2.1299999999999999E-3</v>
      </c>
      <c r="T16" s="30">
        <v>0.64800000000000002</v>
      </c>
      <c r="U16" s="29">
        <v>2.63E-3</v>
      </c>
      <c r="V16" s="24">
        <v>2.9000000000000001E-2</v>
      </c>
      <c r="W16" s="35">
        <f>0.5* 0.002</f>
        <v>1E-3</v>
      </c>
    </row>
    <row r="17" spans="1:23" s="33" customFormat="1" ht="15" customHeight="1" x14ac:dyDescent="0.5">
      <c r="A17" s="22" t="s">
        <v>98</v>
      </c>
      <c r="B17" s="23">
        <v>43208.5</v>
      </c>
      <c r="C17" s="42">
        <v>9</v>
      </c>
      <c r="D17" s="25">
        <v>2790</v>
      </c>
      <c r="E17" s="25">
        <v>1120</v>
      </c>
      <c r="F17" s="24">
        <v>7.72</v>
      </c>
      <c r="G17" s="25">
        <v>2510</v>
      </c>
      <c r="H17" s="27">
        <v>5.2</v>
      </c>
      <c r="I17" s="28">
        <v>0.14099999999999999</v>
      </c>
      <c r="J17" s="30">
        <v>0.36</v>
      </c>
      <c r="K17" s="25">
        <v>1630</v>
      </c>
      <c r="L17" s="26">
        <v>3.0399999999999996E-2</v>
      </c>
      <c r="M17" s="28">
        <v>1.12E-2</v>
      </c>
      <c r="N17" s="28">
        <v>4.1599999999999998E-2</v>
      </c>
      <c r="O17" s="24">
        <v>0.57999999999999996</v>
      </c>
      <c r="P17" s="29">
        <v>6.1900000000000002E-3</v>
      </c>
      <c r="Q17" s="29">
        <v>2.7000000000000001E-3</v>
      </c>
      <c r="R17" s="30">
        <v>0.79800000000000004</v>
      </c>
      <c r="S17" s="28">
        <v>2.15E-3</v>
      </c>
      <c r="T17" s="30">
        <v>0.58299999999999996</v>
      </c>
      <c r="U17" s="29">
        <v>1.9300000000000001E-3</v>
      </c>
      <c r="V17" s="24">
        <v>0.03</v>
      </c>
      <c r="W17" s="35">
        <f>0.5* 0.002</f>
        <v>1E-3</v>
      </c>
    </row>
    <row r="18" spans="1:23" s="33" customFormat="1" ht="15" customHeight="1" x14ac:dyDescent="0.5">
      <c r="A18" s="22" t="s">
        <v>98</v>
      </c>
      <c r="B18" s="23">
        <v>43215</v>
      </c>
      <c r="C18" s="42">
        <v>8.5</v>
      </c>
      <c r="D18" s="25">
        <v>2620</v>
      </c>
      <c r="E18" s="25">
        <v>1040</v>
      </c>
      <c r="F18" s="24">
        <v>7.67</v>
      </c>
      <c r="G18" s="25">
        <v>2200</v>
      </c>
      <c r="H18" s="27">
        <v>8.51</v>
      </c>
      <c r="I18" s="28">
        <v>0.14599999999999999</v>
      </c>
      <c r="J18" s="30">
        <v>0.2</v>
      </c>
      <c r="K18" s="25">
        <v>1550</v>
      </c>
      <c r="L18" s="26">
        <v>5.4199999999999998E-2</v>
      </c>
      <c r="M18" s="28">
        <v>7.7000000000000002E-3</v>
      </c>
      <c r="N18" s="28">
        <v>6.1899999999999997E-2</v>
      </c>
      <c r="O18" s="24">
        <v>0.65</v>
      </c>
      <c r="P18" s="29">
        <v>8.5599999999999999E-3</v>
      </c>
      <c r="Q18" s="29">
        <v>5.1999999999999998E-3</v>
      </c>
      <c r="R18" s="30">
        <v>1.31</v>
      </c>
      <c r="S18" s="28">
        <v>2.6199999999999999E-3</v>
      </c>
      <c r="T18" s="30">
        <v>0.52900000000000003</v>
      </c>
      <c r="U18" s="29">
        <v>2.97E-3</v>
      </c>
      <c r="V18" s="24">
        <v>4.8000000000000001E-2</v>
      </c>
      <c r="W18" s="35">
        <f>0.5* 0.002</f>
        <v>1E-3</v>
      </c>
    </row>
    <row r="19" spans="1:23" s="33" customFormat="1" ht="15" customHeight="1" x14ac:dyDescent="0.5">
      <c r="A19" s="22" t="s">
        <v>98</v>
      </c>
      <c r="B19" s="23">
        <v>43222.5</v>
      </c>
      <c r="C19" s="42">
        <v>13.8</v>
      </c>
      <c r="D19" s="25">
        <v>2180</v>
      </c>
      <c r="E19" s="25">
        <v>805</v>
      </c>
      <c r="F19" s="24">
        <v>7.82</v>
      </c>
      <c r="G19" s="25">
        <v>1780</v>
      </c>
      <c r="H19" s="27">
        <v>4.08</v>
      </c>
      <c r="I19" s="28">
        <v>0.23599999999999999</v>
      </c>
      <c r="J19" s="37">
        <f>0.5* 0.1</f>
        <v>0.05</v>
      </c>
      <c r="K19" s="25">
        <v>1170</v>
      </c>
      <c r="L19" s="28">
        <v>4.0500000000000001E-2</v>
      </c>
      <c r="M19" s="35">
        <f>0.5* 0.005</f>
        <v>2.5000000000000001E-3</v>
      </c>
      <c r="N19" s="28">
        <v>4.0500000000000001E-2</v>
      </c>
      <c r="O19" s="36">
        <f>0.5* 0.5</f>
        <v>0.25</v>
      </c>
      <c r="P19" s="29">
        <v>7.1700000000000002E-3</v>
      </c>
      <c r="Q19" s="29">
        <v>1.5E-3</v>
      </c>
      <c r="R19" s="30">
        <v>0.64100000000000001</v>
      </c>
      <c r="S19" s="28">
        <v>3.4499999999999999E-3</v>
      </c>
      <c r="T19" s="30">
        <v>0.36899999999999999</v>
      </c>
      <c r="U19" s="29">
        <v>8.9999999999999998E-4</v>
      </c>
      <c r="V19" s="24">
        <v>3.3000000000000002E-2</v>
      </c>
      <c r="W19" s="35">
        <f>0.5* 0.002</f>
        <v>1E-3</v>
      </c>
    </row>
    <row r="20" spans="1:23" s="33" customFormat="1" ht="15" customHeight="1" x14ac:dyDescent="0.5">
      <c r="A20" s="22" t="s">
        <v>98</v>
      </c>
      <c r="B20" s="23">
        <v>43229.5</v>
      </c>
      <c r="C20" s="42">
        <v>19</v>
      </c>
      <c r="D20" s="25">
        <v>1970</v>
      </c>
      <c r="E20" s="25">
        <v>780</v>
      </c>
      <c r="F20" s="24">
        <v>7.82</v>
      </c>
      <c r="G20" s="25">
        <v>1620</v>
      </c>
      <c r="H20" s="27">
        <v>6.33</v>
      </c>
      <c r="I20" s="28">
        <v>0.14099999999999999</v>
      </c>
      <c r="J20" s="30">
        <v>0.34</v>
      </c>
      <c r="K20" s="25">
        <v>1070</v>
      </c>
      <c r="L20" s="28">
        <v>2.0899999999999998E-2</v>
      </c>
      <c r="M20" s="35">
        <f>0.5* 0.005</f>
        <v>2.5000000000000001E-3</v>
      </c>
      <c r="N20" s="28">
        <v>2.0899999999999998E-2</v>
      </c>
      <c r="O20" s="36">
        <f>0.5* 0.5</f>
        <v>0.25</v>
      </c>
      <c r="P20" s="29">
        <v>1.37E-2</v>
      </c>
      <c r="Q20" s="29">
        <v>2.7599999999999999E-3</v>
      </c>
      <c r="R20" s="30">
        <v>0.94199999999999995</v>
      </c>
      <c r="S20" s="28">
        <v>5.4200000000000003E-3</v>
      </c>
      <c r="T20" s="30">
        <v>0.27</v>
      </c>
      <c r="U20" s="29">
        <v>1.8400000000000001E-3</v>
      </c>
      <c r="V20" s="24">
        <v>2.4E-2</v>
      </c>
      <c r="W20" s="35">
        <f>0.5* 0.001</f>
        <v>5.0000000000000001E-4</v>
      </c>
    </row>
    <row r="21" spans="1:23" s="33" customFormat="1" ht="15" customHeight="1" x14ac:dyDescent="0.5">
      <c r="A21" s="22" t="s">
        <v>98</v>
      </c>
      <c r="B21" s="23">
        <v>43236.5</v>
      </c>
      <c r="C21" s="27">
        <v>0</v>
      </c>
      <c r="D21" s="25">
        <v>1920</v>
      </c>
      <c r="E21" s="25">
        <v>782</v>
      </c>
      <c r="F21" s="24">
        <v>7.87</v>
      </c>
      <c r="G21" s="25">
        <v>1530</v>
      </c>
      <c r="H21" s="27">
        <v>10.199999999999999</v>
      </c>
      <c r="I21" s="28">
        <v>0.104</v>
      </c>
      <c r="J21" s="30">
        <v>0.55700000000000005</v>
      </c>
      <c r="K21" s="25">
        <v>1000</v>
      </c>
      <c r="L21" s="28">
        <v>1.83E-2</v>
      </c>
      <c r="M21" s="35">
        <f>0.5* 0.005</f>
        <v>2.5000000000000001E-3</v>
      </c>
      <c r="N21" s="28">
        <v>1.83E-2</v>
      </c>
      <c r="O21" s="24">
        <v>0.88</v>
      </c>
      <c r="P21" s="29">
        <v>8.5699999999999995E-3</v>
      </c>
      <c r="Q21" s="29">
        <v>2.2000000000000001E-3</v>
      </c>
      <c r="R21" s="30">
        <v>0.52100000000000002</v>
      </c>
      <c r="S21" s="28">
        <v>5.3800000000000002E-3</v>
      </c>
      <c r="T21" s="30">
        <v>0.23400000000000001</v>
      </c>
      <c r="U21" s="29">
        <v>1.7600000000000001E-3</v>
      </c>
      <c r="V21" s="24">
        <v>2.1999999999999999E-2</v>
      </c>
      <c r="W21" s="35">
        <f>0.5* 0.001</f>
        <v>5.0000000000000001E-4</v>
      </c>
    </row>
    <row r="22" spans="1:23" s="33" customFormat="1" ht="15" customHeight="1" x14ac:dyDescent="0.5">
      <c r="A22" s="22" t="s">
        <v>98</v>
      </c>
      <c r="B22" s="23">
        <v>43243</v>
      </c>
      <c r="C22" s="42" t="s">
        <v>118</v>
      </c>
      <c r="D22" s="25">
        <v>1840</v>
      </c>
      <c r="E22" s="25">
        <v>756</v>
      </c>
      <c r="F22" s="24">
        <v>7.78</v>
      </c>
      <c r="G22" s="25">
        <v>1490</v>
      </c>
      <c r="H22" s="27">
        <v>5.17</v>
      </c>
      <c r="I22" s="28">
        <v>0.106</v>
      </c>
      <c r="J22" s="30">
        <v>0.221</v>
      </c>
      <c r="K22" s="25">
        <v>997</v>
      </c>
      <c r="L22" s="26">
        <v>2.0799999999999999E-2</v>
      </c>
      <c r="M22" s="28">
        <v>5.4999999999999997E-3</v>
      </c>
      <c r="N22" s="28">
        <v>2.63E-2</v>
      </c>
      <c r="O22" s="36">
        <f>0.5* 2.5</f>
        <v>1.25</v>
      </c>
      <c r="P22" s="29">
        <v>8.4899999999999993E-3</v>
      </c>
      <c r="Q22" s="29">
        <v>1.9499999999999999E-3</v>
      </c>
      <c r="R22" s="30">
        <v>0.48799999999999999</v>
      </c>
      <c r="S22" s="28">
        <v>5.1200000000000004E-3</v>
      </c>
      <c r="T22" s="30">
        <v>0.249</v>
      </c>
      <c r="U22" s="29">
        <v>1.6299999999999999E-3</v>
      </c>
      <c r="V22" s="24">
        <v>2.1000000000000001E-2</v>
      </c>
      <c r="W22" s="35">
        <f>0.5* 0.001</f>
        <v>5.0000000000000001E-4</v>
      </c>
    </row>
    <row r="23" spans="1:23" s="33" customFormat="1" ht="15" customHeight="1" x14ac:dyDescent="0.5">
      <c r="A23" s="22" t="s">
        <v>98</v>
      </c>
      <c r="B23" s="23">
        <v>43250.5</v>
      </c>
      <c r="C23" s="42">
        <v>16</v>
      </c>
      <c r="D23" s="25">
        <v>1930</v>
      </c>
      <c r="E23" s="25">
        <v>813</v>
      </c>
      <c r="F23" s="24">
        <v>7.72</v>
      </c>
      <c r="G23" s="25">
        <v>1600</v>
      </c>
      <c r="H23" s="27">
        <v>7.93</v>
      </c>
      <c r="I23" s="28">
        <v>6.4899999999999999E-2</v>
      </c>
      <c r="J23" s="30">
        <v>0.27200000000000002</v>
      </c>
      <c r="K23" s="25">
        <v>1010</v>
      </c>
      <c r="L23" s="28">
        <v>2.1000000000000001E-2</v>
      </c>
      <c r="M23" s="35">
        <f>0.5* 0.005</f>
        <v>2.5000000000000001E-3</v>
      </c>
      <c r="N23" s="28">
        <v>2.1000000000000001E-2</v>
      </c>
      <c r="O23" s="36">
        <f>0.5* 2.5</f>
        <v>1.25</v>
      </c>
      <c r="P23" s="29">
        <v>1.12E-2</v>
      </c>
      <c r="Q23" s="29">
        <v>2.4399999999999999E-3</v>
      </c>
      <c r="R23" s="30">
        <v>0.60499999999999998</v>
      </c>
      <c r="S23" s="28">
        <v>6.7400000000000003E-3</v>
      </c>
      <c r="T23" s="30">
        <v>0.26900000000000002</v>
      </c>
      <c r="U23" s="29">
        <v>2.15E-3</v>
      </c>
      <c r="V23" s="24">
        <v>1.7999999999999999E-2</v>
      </c>
      <c r="W23" s="28">
        <v>5.5999999999999999E-3</v>
      </c>
    </row>
    <row r="24" spans="1:23" s="33" customFormat="1" ht="15" customHeight="1" x14ac:dyDescent="0.5">
      <c r="A24" s="22" t="s">
        <v>98</v>
      </c>
      <c r="B24" s="23">
        <v>43257.5</v>
      </c>
      <c r="C24" s="42">
        <v>14.5</v>
      </c>
      <c r="D24" s="25">
        <v>2000</v>
      </c>
      <c r="E24" s="25">
        <v>766</v>
      </c>
      <c r="F24" s="24">
        <v>7.75</v>
      </c>
      <c r="G24" s="25">
        <v>1610</v>
      </c>
      <c r="H24" s="27">
        <v>21.8</v>
      </c>
      <c r="I24" s="28">
        <v>8.4400000000000003E-2</v>
      </c>
      <c r="J24" s="30">
        <v>0.35</v>
      </c>
      <c r="K24" s="25">
        <v>1070</v>
      </c>
      <c r="L24" s="28">
        <v>1.9699999999999999E-2</v>
      </c>
      <c r="M24" s="35">
        <f>0.5* 0.005</f>
        <v>2.5000000000000001E-3</v>
      </c>
      <c r="N24" s="28">
        <v>1.9699999999999999E-2</v>
      </c>
      <c r="O24" s="24">
        <v>0.91</v>
      </c>
      <c r="P24" s="29">
        <v>9.6100000000000005E-3</v>
      </c>
      <c r="Q24" s="29">
        <v>2.3700000000000001E-3</v>
      </c>
      <c r="R24" s="30">
        <v>0.53400000000000003</v>
      </c>
      <c r="S24" s="28">
        <v>3.4199999999999999E-3</v>
      </c>
      <c r="T24" s="30">
        <v>0.26600000000000001</v>
      </c>
      <c r="U24" s="29">
        <v>2.4499999999999999E-3</v>
      </c>
      <c r="V24" s="24">
        <v>6.5000000000000002E-2</v>
      </c>
      <c r="W24" s="28">
        <v>0.109</v>
      </c>
    </row>
    <row r="25" spans="1:23" s="33" customFormat="1" ht="15" customHeight="1" x14ac:dyDescent="0.5">
      <c r="A25" s="22" t="s">
        <v>98</v>
      </c>
      <c r="B25" s="23">
        <v>43264.5</v>
      </c>
      <c r="C25" s="42">
        <v>14</v>
      </c>
      <c r="D25" s="25">
        <v>2000</v>
      </c>
      <c r="E25" s="25">
        <v>724</v>
      </c>
      <c r="F25" s="24">
        <v>7.71</v>
      </c>
      <c r="G25" s="25">
        <v>1680</v>
      </c>
      <c r="H25" s="27">
        <v>2.59</v>
      </c>
      <c r="I25" s="28">
        <v>7.4499999999999997E-2</v>
      </c>
      <c r="J25" s="30">
        <v>0.25700000000000001</v>
      </c>
      <c r="K25" s="25">
        <v>1040</v>
      </c>
      <c r="L25" s="28">
        <v>2.1600000000000001E-2</v>
      </c>
      <c r="M25" s="35">
        <f>0.5* 0.005</f>
        <v>2.5000000000000001E-3</v>
      </c>
      <c r="N25" s="28">
        <v>2.1600000000000001E-2</v>
      </c>
      <c r="O25" s="24">
        <v>0.6</v>
      </c>
      <c r="P25" s="29">
        <v>7.6600000000000001E-3</v>
      </c>
      <c r="Q25" s="29">
        <v>1.89E-3</v>
      </c>
      <c r="R25" s="30">
        <v>0.35099999999999998</v>
      </c>
      <c r="S25" s="28">
        <v>5.1200000000000004E-3</v>
      </c>
      <c r="T25" s="30">
        <v>0.24199999999999999</v>
      </c>
      <c r="U25" s="29">
        <v>1.58E-3</v>
      </c>
      <c r="V25" s="24">
        <v>3.3000000000000002E-2</v>
      </c>
      <c r="W25" s="28">
        <v>4.3E-3</v>
      </c>
    </row>
    <row r="26" spans="1:23" s="33" customFormat="1" ht="15" customHeight="1" x14ac:dyDescent="0.5">
      <c r="A26" s="22" t="s">
        <v>98</v>
      </c>
      <c r="B26" s="23">
        <v>43271</v>
      </c>
      <c r="C26" s="42">
        <v>17</v>
      </c>
      <c r="D26" s="25">
        <v>1980</v>
      </c>
      <c r="E26" s="25">
        <v>783</v>
      </c>
      <c r="F26" s="24">
        <v>7.47</v>
      </c>
      <c r="G26" s="25">
        <v>1630</v>
      </c>
      <c r="H26" s="27">
        <v>1.97</v>
      </c>
      <c r="I26" s="28">
        <v>6.59E-2</v>
      </c>
      <c r="J26" s="30">
        <v>0.22</v>
      </c>
      <c r="K26" s="25">
        <v>1070</v>
      </c>
      <c r="L26" s="28">
        <v>1.95E-2</v>
      </c>
      <c r="M26" s="35">
        <f>0.5* 0.005</f>
        <v>2.5000000000000001E-3</v>
      </c>
      <c r="N26" s="28">
        <v>1.95E-2</v>
      </c>
      <c r="O26" s="24">
        <v>0.6</v>
      </c>
      <c r="P26" s="29">
        <v>6.4400000000000004E-3</v>
      </c>
      <c r="Q26" s="29">
        <v>2E-3</v>
      </c>
      <c r="R26" s="30">
        <v>0.23300000000000001</v>
      </c>
      <c r="S26" s="28">
        <v>5.3899999999999998E-3</v>
      </c>
      <c r="T26" s="30">
        <v>0.27300000000000002</v>
      </c>
      <c r="U26" s="29">
        <v>1.8699999999999999E-3</v>
      </c>
      <c r="V26" s="24">
        <v>5.8999999999999997E-2</v>
      </c>
      <c r="W26" s="28">
        <v>5.7000000000000002E-3</v>
      </c>
    </row>
    <row r="27" spans="1:23" s="33" customFormat="1" ht="15" customHeight="1" x14ac:dyDescent="0.5">
      <c r="A27" s="22" t="s">
        <v>98</v>
      </c>
      <c r="B27" s="23">
        <v>43278</v>
      </c>
      <c r="C27" s="42">
        <v>16.7</v>
      </c>
      <c r="D27" s="25">
        <v>2010</v>
      </c>
      <c r="E27" s="25">
        <v>802</v>
      </c>
      <c r="F27" s="24">
        <v>7.75</v>
      </c>
      <c r="G27" s="25">
        <v>1760</v>
      </c>
      <c r="H27" s="27">
        <v>1.56</v>
      </c>
      <c r="I27" s="28">
        <v>7.46E-2</v>
      </c>
      <c r="J27" s="30">
        <v>0.254</v>
      </c>
      <c r="K27" s="25">
        <v>1040</v>
      </c>
      <c r="L27" s="28">
        <v>1.6400000000000001E-2</v>
      </c>
      <c r="M27" s="35">
        <f>0.5* 0.005</f>
        <v>2.5000000000000001E-3</v>
      </c>
      <c r="N27" s="28">
        <v>1.6400000000000001E-2</v>
      </c>
      <c r="O27" s="24">
        <v>1.51</v>
      </c>
      <c r="P27" s="29">
        <v>6.3899999999999998E-3</v>
      </c>
      <c r="Q27" s="29">
        <v>1.98E-3</v>
      </c>
      <c r="R27" s="30">
        <v>0.30299999999999999</v>
      </c>
      <c r="S27" s="28">
        <v>5.8900000000000003E-3</v>
      </c>
      <c r="T27" s="30">
        <v>0.28499999999999998</v>
      </c>
      <c r="U27" s="29">
        <v>1.92E-3</v>
      </c>
      <c r="V27" s="24">
        <v>0.05</v>
      </c>
      <c r="W27" s="28">
        <v>1.4200000000000001E-2</v>
      </c>
    </row>
    <row r="28" spans="1:23" s="33" customFormat="1" ht="15" customHeight="1" x14ac:dyDescent="0.5">
      <c r="A28" s="22" t="s">
        <v>98</v>
      </c>
      <c r="B28" s="23">
        <v>43285</v>
      </c>
      <c r="C28" s="42" t="s">
        <v>119</v>
      </c>
      <c r="D28" s="25">
        <v>2100</v>
      </c>
      <c r="E28" s="25">
        <v>905</v>
      </c>
      <c r="F28" s="24">
        <v>7.73</v>
      </c>
      <c r="G28" s="25">
        <v>1780</v>
      </c>
      <c r="H28" s="27">
        <v>0.9</v>
      </c>
      <c r="I28" s="28">
        <v>0.183</v>
      </c>
      <c r="J28" s="30">
        <v>0.23300000000000001</v>
      </c>
      <c r="K28" s="25">
        <v>1170</v>
      </c>
      <c r="L28" s="26">
        <v>2.3E-2</v>
      </c>
      <c r="M28" s="28">
        <v>6.7999999999999996E-3</v>
      </c>
      <c r="N28" s="28">
        <v>2.98E-2</v>
      </c>
      <c r="O28" s="24">
        <v>1.01</v>
      </c>
      <c r="P28" s="29">
        <v>5.8399999999999997E-3</v>
      </c>
      <c r="Q28" s="29">
        <v>5.6800000000000002E-3</v>
      </c>
      <c r="R28" s="30">
        <v>0.17799999999999999</v>
      </c>
      <c r="S28" s="28">
        <v>4.7400000000000003E-3</v>
      </c>
      <c r="T28" s="30">
        <v>0.26</v>
      </c>
      <c r="U28" s="29">
        <v>5.0699999999999999E-3</v>
      </c>
      <c r="V28" s="24">
        <v>5.0999999999999997E-2</v>
      </c>
      <c r="W28" s="28">
        <v>7.6E-3</v>
      </c>
    </row>
    <row r="29" spans="1:23" s="33" customFormat="1" ht="15" customHeight="1" x14ac:dyDescent="0.5">
      <c r="A29" s="22" t="s">
        <v>98</v>
      </c>
      <c r="B29" s="23">
        <v>43292.5</v>
      </c>
      <c r="C29" s="42">
        <v>16.2</v>
      </c>
      <c r="D29" s="25">
        <v>2210</v>
      </c>
      <c r="E29" s="25">
        <v>816</v>
      </c>
      <c r="F29" s="24">
        <v>7.87</v>
      </c>
      <c r="G29" s="25">
        <v>1820</v>
      </c>
      <c r="H29" s="27">
        <v>1.48</v>
      </c>
      <c r="I29" s="28">
        <v>8.5000000000000006E-2</v>
      </c>
      <c r="J29" s="30">
        <v>0.254</v>
      </c>
      <c r="K29" s="25">
        <v>1200</v>
      </c>
      <c r="L29" s="28">
        <v>2.1499999999999998E-2</v>
      </c>
      <c r="M29" s="35">
        <f>0.5* 0.005</f>
        <v>2.5000000000000001E-3</v>
      </c>
      <c r="N29" s="28">
        <v>2.1499999999999998E-2</v>
      </c>
      <c r="O29" s="24">
        <v>0.86</v>
      </c>
      <c r="P29" s="29">
        <v>6.7000000000000002E-3</v>
      </c>
      <c r="Q29" s="29">
        <v>5.1999999999999998E-3</v>
      </c>
      <c r="R29" s="30">
        <v>0.23300000000000001</v>
      </c>
      <c r="S29" s="28">
        <v>4.7099999999999998E-3</v>
      </c>
      <c r="T29" s="30">
        <v>0.30199999999999999</v>
      </c>
      <c r="U29" s="29">
        <v>3.8500000000000001E-3</v>
      </c>
      <c r="V29" s="24">
        <v>0.04</v>
      </c>
      <c r="W29" s="28">
        <v>2.3400000000000001E-2</v>
      </c>
    </row>
    <row r="30" spans="1:23" s="33" customFormat="1" ht="15" customHeight="1" x14ac:dyDescent="0.5">
      <c r="A30" s="22" t="s">
        <v>98</v>
      </c>
      <c r="B30" s="23">
        <v>43299.5</v>
      </c>
      <c r="C30" s="42">
        <v>19.3</v>
      </c>
      <c r="D30" s="25">
        <v>2260</v>
      </c>
      <c r="E30" s="25">
        <v>837</v>
      </c>
      <c r="F30" s="24">
        <v>7.83</v>
      </c>
      <c r="G30" s="25">
        <v>1970</v>
      </c>
      <c r="H30" s="27">
        <v>16.100000000000001</v>
      </c>
      <c r="I30" s="28">
        <v>5.2400000000000002E-2</v>
      </c>
      <c r="J30" s="30">
        <v>0.30199999999999999</v>
      </c>
      <c r="K30" s="25">
        <v>1210</v>
      </c>
      <c r="L30" s="28">
        <v>1.6500000000000001E-2</v>
      </c>
      <c r="M30" s="35">
        <f>0.5* 0.005</f>
        <v>2.5000000000000001E-3</v>
      </c>
      <c r="N30" s="28">
        <v>1.6500000000000001E-2</v>
      </c>
      <c r="O30" s="36">
        <f>0.5* 2.5</f>
        <v>1.25</v>
      </c>
      <c r="P30" s="29">
        <v>6.5599999999999999E-3</v>
      </c>
      <c r="Q30" s="29">
        <v>5.3E-3</v>
      </c>
      <c r="R30" s="30">
        <v>0.71299999999999997</v>
      </c>
      <c r="S30" s="28">
        <v>5.2199999999999998E-3</v>
      </c>
      <c r="T30" s="30">
        <v>0.33800000000000002</v>
      </c>
      <c r="U30" s="29">
        <v>4.2500000000000003E-3</v>
      </c>
      <c r="V30" s="24">
        <v>6.3E-2</v>
      </c>
      <c r="W30" s="28">
        <v>5.8999999999999999E-3</v>
      </c>
    </row>
    <row r="31" spans="1:23" s="33" customFormat="1" ht="15" customHeight="1" x14ac:dyDescent="0.5">
      <c r="A31" s="22" t="s">
        <v>98</v>
      </c>
      <c r="B31" s="23">
        <v>43306.5</v>
      </c>
      <c r="C31" s="42">
        <v>18.600000000000001</v>
      </c>
      <c r="D31" s="25">
        <v>2320</v>
      </c>
      <c r="E31" s="25">
        <v>843</v>
      </c>
      <c r="F31" s="24">
        <v>7.72</v>
      </c>
      <c r="G31" s="25">
        <v>2020</v>
      </c>
      <c r="H31" s="27">
        <v>23.8</v>
      </c>
      <c r="I31" s="28">
        <v>5.4699999999999999E-2</v>
      </c>
      <c r="J31" s="30">
        <v>0.98</v>
      </c>
      <c r="K31" s="25">
        <v>1320</v>
      </c>
      <c r="L31" s="28">
        <v>1.6400000000000001E-2</v>
      </c>
      <c r="M31" s="35">
        <f>0.5* 0.005</f>
        <v>2.5000000000000001E-3</v>
      </c>
      <c r="N31" s="28">
        <v>1.6400000000000001E-2</v>
      </c>
      <c r="O31" s="36">
        <f>0.5* 2.5</f>
        <v>1.25</v>
      </c>
      <c r="P31" s="29">
        <v>9.1999999999999998E-3</v>
      </c>
      <c r="Q31" s="29">
        <v>4.4999999999999997E-3</v>
      </c>
      <c r="R31" s="30">
        <v>0.39800000000000002</v>
      </c>
      <c r="S31" s="28">
        <v>7.3800000000000003E-3</v>
      </c>
      <c r="T31" s="30">
        <v>0.28599999999999998</v>
      </c>
      <c r="U31" s="29">
        <v>3.81E-3</v>
      </c>
      <c r="V31" s="24">
        <v>5.2999999999999999E-2</v>
      </c>
      <c r="W31" s="28">
        <v>8.8000000000000005E-3</v>
      </c>
    </row>
    <row r="32" spans="1:23" s="33" customFormat="1" ht="15" customHeight="1" x14ac:dyDescent="0.5">
      <c r="A32" s="22" t="s">
        <v>98</v>
      </c>
      <c r="B32" s="23">
        <v>43313.5</v>
      </c>
      <c r="C32" s="42">
        <v>21.8</v>
      </c>
      <c r="D32" s="25">
        <v>2380</v>
      </c>
      <c r="E32" s="25">
        <v>921</v>
      </c>
      <c r="F32" s="24">
        <v>7.74</v>
      </c>
      <c r="G32" s="25">
        <v>2010</v>
      </c>
      <c r="H32" s="27">
        <v>3.58</v>
      </c>
      <c r="I32" s="28">
        <v>6.3399999999999998E-2</v>
      </c>
      <c r="J32" s="30">
        <v>0.63</v>
      </c>
      <c r="K32" s="25">
        <v>1380</v>
      </c>
      <c r="L32" s="26">
        <v>1.38E-2</v>
      </c>
      <c r="M32" s="28">
        <v>6.4000000000000003E-3</v>
      </c>
      <c r="N32" s="28">
        <v>2.0199999999999999E-2</v>
      </c>
      <c r="O32" s="24">
        <v>1.19</v>
      </c>
      <c r="P32" s="29">
        <v>1.17E-2</v>
      </c>
      <c r="Q32" s="29">
        <v>4.3E-3</v>
      </c>
      <c r="R32" s="30">
        <v>0.52300000000000002</v>
      </c>
      <c r="S32" s="28">
        <v>8.5199999999999998E-3</v>
      </c>
      <c r="T32" s="30">
        <v>0.28999999999999998</v>
      </c>
      <c r="U32" s="29">
        <v>3.7200000000000002E-3</v>
      </c>
      <c r="V32" s="24">
        <v>0.03</v>
      </c>
      <c r="W32" s="28">
        <v>6.3E-3</v>
      </c>
    </row>
    <row r="33" spans="1:23" s="33" customFormat="1" ht="15" customHeight="1" x14ac:dyDescent="0.5">
      <c r="A33" s="22" t="s">
        <v>98</v>
      </c>
      <c r="B33" s="23">
        <v>43320.5</v>
      </c>
      <c r="C33" s="42" t="s">
        <v>120</v>
      </c>
      <c r="D33" s="25">
        <v>2560</v>
      </c>
      <c r="E33" s="25">
        <v>923</v>
      </c>
      <c r="F33" s="24">
        <v>7.7</v>
      </c>
      <c r="G33" s="25">
        <v>2150</v>
      </c>
      <c r="H33" s="27">
        <v>7.59</v>
      </c>
      <c r="I33" s="28">
        <v>3.9699999999999999E-2</v>
      </c>
      <c r="J33" s="30">
        <v>0.5</v>
      </c>
      <c r="K33" s="25">
        <v>1440</v>
      </c>
      <c r="L33" s="28">
        <v>2.1999999999999999E-2</v>
      </c>
      <c r="M33" s="35">
        <f>0.5* 0.005</f>
        <v>2.5000000000000001E-3</v>
      </c>
      <c r="N33" s="28">
        <v>2.1999999999999999E-2</v>
      </c>
      <c r="O33" s="36">
        <f t="shared" ref="O33:O38" si="0">0.5* 2.5</f>
        <v>1.25</v>
      </c>
      <c r="P33" s="29">
        <v>1.72E-2</v>
      </c>
      <c r="Q33" s="29">
        <v>3.8999999999999998E-3</v>
      </c>
      <c r="R33" s="30">
        <v>0.55600000000000005</v>
      </c>
      <c r="S33" s="28">
        <v>1.2800000000000001E-2</v>
      </c>
      <c r="T33" s="30">
        <v>0.31</v>
      </c>
      <c r="U33" s="29">
        <v>3.2699999999999999E-3</v>
      </c>
      <c r="V33" s="24">
        <v>4.7E-2</v>
      </c>
      <c r="W33" s="28">
        <v>6.6E-3</v>
      </c>
    </row>
    <row r="34" spans="1:23" s="33" customFormat="1" ht="15" customHeight="1" x14ac:dyDescent="0.5">
      <c r="A34" s="22" t="s">
        <v>98</v>
      </c>
      <c r="B34" s="23">
        <v>43327</v>
      </c>
      <c r="C34" s="42">
        <v>19</v>
      </c>
      <c r="D34" s="25">
        <v>2670</v>
      </c>
      <c r="E34" s="25">
        <v>936</v>
      </c>
      <c r="F34" s="24">
        <v>7.71</v>
      </c>
      <c r="G34" s="25">
        <v>2350</v>
      </c>
      <c r="H34" s="27">
        <v>2.12</v>
      </c>
      <c r="I34" s="28">
        <v>9.1399999999999995E-2</v>
      </c>
      <c r="J34" s="30">
        <v>0.55000000000000004</v>
      </c>
      <c r="K34" s="25">
        <v>1570</v>
      </c>
      <c r="L34" s="28">
        <v>2.7199999999999998E-2</v>
      </c>
      <c r="M34" s="35">
        <f>0.5* 0.005</f>
        <v>2.5000000000000001E-3</v>
      </c>
      <c r="N34" s="28">
        <v>2.7199999999999998E-2</v>
      </c>
      <c r="O34" s="36">
        <f t="shared" si="0"/>
        <v>1.25</v>
      </c>
      <c r="P34" s="29">
        <v>1.12E-2</v>
      </c>
      <c r="Q34" s="29">
        <v>3.8999999999999998E-3</v>
      </c>
      <c r="R34" s="30">
        <v>0.51600000000000001</v>
      </c>
      <c r="S34" s="28">
        <v>8.3300000000000006E-3</v>
      </c>
      <c r="T34" s="30">
        <v>0.35199999999999998</v>
      </c>
      <c r="U34" s="29">
        <v>3.2799999999999999E-3</v>
      </c>
      <c r="V34" s="24">
        <v>7.3999999999999996E-2</v>
      </c>
      <c r="W34" s="28">
        <v>9.2999999999999992E-3</v>
      </c>
    </row>
    <row r="35" spans="1:23" s="33" customFormat="1" ht="15" customHeight="1" x14ac:dyDescent="0.5">
      <c r="A35" s="22" t="s">
        <v>98</v>
      </c>
      <c r="B35" s="23">
        <v>43334.5</v>
      </c>
      <c r="C35" s="42">
        <v>18.600000000000001</v>
      </c>
      <c r="D35" s="25">
        <v>2730</v>
      </c>
      <c r="E35" s="25">
        <v>1070</v>
      </c>
      <c r="F35" s="24">
        <v>7.76</v>
      </c>
      <c r="G35" s="25">
        <v>2480</v>
      </c>
      <c r="H35" s="27">
        <v>3.74</v>
      </c>
      <c r="I35" s="28">
        <v>7.2099999999999997E-2</v>
      </c>
      <c r="J35" s="30">
        <v>0.96</v>
      </c>
      <c r="K35" s="25">
        <v>1670</v>
      </c>
      <c r="L35" s="28">
        <v>3.1399999999999997E-2</v>
      </c>
      <c r="M35" s="35">
        <f>0.5* 0.005</f>
        <v>2.5000000000000001E-3</v>
      </c>
      <c r="N35" s="28">
        <v>3.1399999999999997E-2</v>
      </c>
      <c r="O35" s="36">
        <f t="shared" si="0"/>
        <v>1.25</v>
      </c>
      <c r="P35" s="29">
        <v>1.24E-2</v>
      </c>
      <c r="Q35" s="29">
        <v>4.0000000000000001E-3</v>
      </c>
      <c r="R35" s="30">
        <v>0.66400000000000003</v>
      </c>
      <c r="S35" s="28">
        <v>7.8399999999999997E-3</v>
      </c>
      <c r="T35" s="30">
        <v>0.378</v>
      </c>
      <c r="U35" s="29">
        <v>3.3400000000000001E-3</v>
      </c>
      <c r="V35" s="24">
        <v>9.9000000000000005E-2</v>
      </c>
      <c r="W35" s="28">
        <v>7.4000000000000003E-3</v>
      </c>
    </row>
    <row r="36" spans="1:23" s="33" customFormat="1" ht="15" customHeight="1" x14ac:dyDescent="0.5">
      <c r="A36" s="22" t="s">
        <v>98</v>
      </c>
      <c r="B36" s="23">
        <v>43341.5</v>
      </c>
      <c r="C36" s="42">
        <v>15.6</v>
      </c>
      <c r="D36" s="25">
        <v>2900</v>
      </c>
      <c r="E36" s="25">
        <v>1030</v>
      </c>
      <c r="F36" s="24">
        <v>7.79</v>
      </c>
      <c r="G36" s="25">
        <v>2360</v>
      </c>
      <c r="H36" s="27">
        <v>3.17</v>
      </c>
      <c r="I36" s="28">
        <v>5.8799999999999998E-2</v>
      </c>
      <c r="J36" s="30">
        <v>0.88</v>
      </c>
      <c r="K36" s="25">
        <v>1570</v>
      </c>
      <c r="L36" s="28">
        <v>3.6400000000000002E-2</v>
      </c>
      <c r="M36" s="35">
        <f>0.5* 0.005</f>
        <v>2.5000000000000001E-3</v>
      </c>
      <c r="N36" s="28">
        <v>3.6400000000000002E-2</v>
      </c>
      <c r="O36" s="36">
        <f t="shared" si="0"/>
        <v>1.25</v>
      </c>
      <c r="P36" s="29">
        <v>9.8899999999999995E-3</v>
      </c>
      <c r="Q36" s="29">
        <v>3.3999999999999998E-3</v>
      </c>
      <c r="R36" s="30">
        <v>0.46100000000000002</v>
      </c>
      <c r="S36" s="28">
        <v>6.7499999999999999E-3</v>
      </c>
      <c r="T36" s="30">
        <v>0.36899999999999999</v>
      </c>
      <c r="U36" s="29">
        <v>2.99E-3</v>
      </c>
      <c r="V36" s="24">
        <v>0.127</v>
      </c>
      <c r="W36" s="28">
        <v>9.4999999999999998E-3</v>
      </c>
    </row>
    <row r="37" spans="1:23" s="33" customFormat="1" ht="15" customHeight="1" x14ac:dyDescent="0.5">
      <c r="A37" s="22" t="s">
        <v>98</v>
      </c>
      <c r="B37" s="23">
        <v>43348.5</v>
      </c>
      <c r="C37" s="42">
        <v>15</v>
      </c>
      <c r="D37" s="25">
        <v>2950</v>
      </c>
      <c r="E37" s="25">
        <v>1090</v>
      </c>
      <c r="F37" s="24">
        <v>7.69</v>
      </c>
      <c r="G37" s="25">
        <v>2510</v>
      </c>
      <c r="H37" s="27">
        <v>7.31</v>
      </c>
      <c r="I37" s="28">
        <v>4.8000000000000001E-2</v>
      </c>
      <c r="J37" s="30">
        <v>0.87</v>
      </c>
      <c r="K37" s="25">
        <v>1670</v>
      </c>
      <c r="L37" s="28">
        <v>2.6499999999999999E-2</v>
      </c>
      <c r="M37" s="35">
        <f>0.5* 0.005</f>
        <v>2.5000000000000001E-3</v>
      </c>
      <c r="N37" s="28">
        <v>2.6499999999999999E-2</v>
      </c>
      <c r="O37" s="36">
        <f t="shared" si="0"/>
        <v>1.25</v>
      </c>
      <c r="P37" s="29">
        <v>7.2399999999999999E-3</v>
      </c>
      <c r="Q37" s="29">
        <v>3.0000000000000001E-3</v>
      </c>
      <c r="R37" s="30">
        <v>0.49</v>
      </c>
      <c r="S37" s="28">
        <v>4.0000000000000001E-3</v>
      </c>
      <c r="T37" s="30">
        <v>0.39700000000000002</v>
      </c>
      <c r="U37" s="29">
        <v>2.8E-3</v>
      </c>
      <c r="V37" s="24">
        <v>0.108</v>
      </c>
      <c r="W37" s="28">
        <v>0.10299999999999999</v>
      </c>
    </row>
    <row r="38" spans="1:23" s="33" customFormat="1" ht="15" customHeight="1" x14ac:dyDescent="0.5">
      <c r="A38" s="22" t="s">
        <v>98</v>
      </c>
      <c r="B38" s="23">
        <v>43355.5</v>
      </c>
      <c r="C38" s="42">
        <v>16</v>
      </c>
      <c r="D38" s="25">
        <v>3040</v>
      </c>
      <c r="E38" s="25">
        <v>1160</v>
      </c>
      <c r="F38" s="24">
        <v>7.72</v>
      </c>
      <c r="G38" s="25">
        <v>2700</v>
      </c>
      <c r="H38" s="27">
        <v>6.03</v>
      </c>
      <c r="I38" s="28">
        <v>7.5700000000000003E-2</v>
      </c>
      <c r="J38" s="30">
        <v>0.91</v>
      </c>
      <c r="K38" s="25">
        <v>1750</v>
      </c>
      <c r="L38" s="26">
        <v>0</v>
      </c>
      <c r="M38" s="35">
        <f>0.5* 0.1</f>
        <v>0.05</v>
      </c>
      <c r="N38" s="35">
        <f>0.5* 0.1</f>
        <v>0.05</v>
      </c>
      <c r="O38" s="36">
        <f t="shared" si="0"/>
        <v>1.25</v>
      </c>
      <c r="P38" s="29">
        <v>7.6800000000000002E-3</v>
      </c>
      <c r="Q38" s="29">
        <v>3.0000000000000001E-3</v>
      </c>
      <c r="R38" s="30">
        <v>0.80700000000000005</v>
      </c>
      <c r="S38" s="28">
        <v>4.8599999999999997E-3</v>
      </c>
      <c r="T38" s="30">
        <v>0.40500000000000003</v>
      </c>
      <c r="U38" s="29">
        <v>2.7499999999999998E-3</v>
      </c>
      <c r="V38" s="24">
        <v>0.13400000000000001</v>
      </c>
      <c r="W38" s="28">
        <v>9.9000000000000008E-3</v>
      </c>
    </row>
    <row r="39" spans="1:23" s="33" customFormat="1" ht="15" customHeight="1" x14ac:dyDescent="0.5">
      <c r="A39" s="22" t="s">
        <v>98</v>
      </c>
      <c r="B39" s="23">
        <v>43362.5</v>
      </c>
      <c r="C39" s="27">
        <v>12</v>
      </c>
      <c r="D39" s="25">
        <v>3130</v>
      </c>
      <c r="E39" s="25">
        <v>1230</v>
      </c>
      <c r="F39" s="24">
        <v>7.87</v>
      </c>
      <c r="G39" s="25">
        <v>2890</v>
      </c>
      <c r="H39" s="27">
        <v>5.79</v>
      </c>
      <c r="I39" s="28">
        <v>0.11799999999999999</v>
      </c>
      <c r="J39" s="30">
        <v>0.56000000000000005</v>
      </c>
      <c r="K39" s="25">
        <v>1870</v>
      </c>
      <c r="L39" s="28">
        <v>3.4299999999999997E-2</v>
      </c>
      <c r="M39" s="35">
        <f>0.5* 0.005</f>
        <v>2.5000000000000001E-3</v>
      </c>
      <c r="N39" s="28">
        <v>3.4299999999999997E-2</v>
      </c>
      <c r="O39" s="24">
        <v>0.76</v>
      </c>
      <c r="P39" s="29">
        <v>1.52E-2</v>
      </c>
      <c r="Q39" s="29">
        <v>2.8E-3</v>
      </c>
      <c r="R39" s="30">
        <v>0.27300000000000002</v>
      </c>
      <c r="S39" s="28">
        <v>1.14E-2</v>
      </c>
      <c r="T39" s="30">
        <v>0.505</v>
      </c>
      <c r="U39" s="29">
        <v>2.7100000000000002E-3</v>
      </c>
      <c r="V39" s="24">
        <v>3.6999999999999998E-2</v>
      </c>
      <c r="W39" s="28">
        <v>5.0000000000000001E-3</v>
      </c>
    </row>
    <row r="40" spans="1:23" s="33" customFormat="1" ht="15" customHeight="1" x14ac:dyDescent="0.5">
      <c r="A40" s="22" t="s">
        <v>98</v>
      </c>
      <c r="B40" s="23">
        <v>43369.5</v>
      </c>
      <c r="C40" s="42">
        <v>12.9</v>
      </c>
      <c r="D40" s="25">
        <v>3320</v>
      </c>
      <c r="E40" s="25">
        <v>1220</v>
      </c>
      <c r="F40" s="24">
        <v>7.85</v>
      </c>
      <c r="G40" s="25">
        <v>2810</v>
      </c>
      <c r="H40" s="27">
        <v>2.38</v>
      </c>
      <c r="I40" s="28">
        <v>9.9900000000000003E-2</v>
      </c>
      <c r="J40" s="30">
        <v>0.47</v>
      </c>
      <c r="K40" s="25">
        <v>1920</v>
      </c>
      <c r="L40" s="26">
        <v>3.6400000000000002E-2</v>
      </c>
      <c r="M40" s="28">
        <v>9.1999999999999998E-3</v>
      </c>
      <c r="N40" s="28">
        <v>4.5600000000000002E-2</v>
      </c>
      <c r="O40" s="24">
        <v>0.74</v>
      </c>
      <c r="P40" s="29">
        <v>1.26E-2</v>
      </c>
      <c r="Q40" s="29">
        <v>2E-3</v>
      </c>
      <c r="R40" s="30">
        <v>0.155</v>
      </c>
      <c r="S40" s="28">
        <v>1.0500000000000001E-2</v>
      </c>
      <c r="T40" s="30">
        <v>0.50600000000000001</v>
      </c>
      <c r="U40" s="29">
        <v>1.81E-3</v>
      </c>
      <c r="V40" s="24">
        <v>3.1E-2</v>
      </c>
      <c r="W40" s="28">
        <v>2.7000000000000001E-3</v>
      </c>
    </row>
    <row r="41" spans="1:23" s="33" customFormat="1" ht="15" customHeight="1" x14ac:dyDescent="0.5">
      <c r="A41" s="22" t="s">
        <v>98</v>
      </c>
      <c r="B41" s="23">
        <v>43376.5</v>
      </c>
      <c r="C41" s="27">
        <v>9.1999999999999993</v>
      </c>
      <c r="D41" s="25">
        <v>3350</v>
      </c>
      <c r="E41" s="25">
        <v>1110</v>
      </c>
      <c r="F41" s="24">
        <v>7.51</v>
      </c>
      <c r="G41" s="25">
        <v>2720</v>
      </c>
      <c r="H41" s="27">
        <v>9.52</v>
      </c>
      <c r="I41" s="28">
        <v>8.1500000000000003E-2</v>
      </c>
      <c r="J41" s="30">
        <v>0.54</v>
      </c>
      <c r="K41" s="25">
        <v>1790</v>
      </c>
      <c r="L41" s="28">
        <v>3.4799999999999998E-2</v>
      </c>
      <c r="M41" s="35">
        <f t="shared" ref="M41:M46" si="1">0.5* 0.005</f>
        <v>2.5000000000000001E-3</v>
      </c>
      <c r="N41" s="28">
        <v>3.4799999999999998E-2</v>
      </c>
      <c r="O41" s="36">
        <f>0.5* 2.5</f>
        <v>1.25</v>
      </c>
      <c r="P41" s="29">
        <v>1.29E-2</v>
      </c>
      <c r="Q41" s="29">
        <v>1.8E-3</v>
      </c>
      <c r="R41" s="30">
        <v>0.222</v>
      </c>
      <c r="S41" s="28">
        <v>6.6499999999999997E-3</v>
      </c>
      <c r="T41" s="30">
        <v>0.47</v>
      </c>
      <c r="U41" s="29">
        <v>1.66E-3</v>
      </c>
      <c r="V41" s="24">
        <v>3.1E-2</v>
      </c>
      <c r="W41" s="28">
        <v>3.3E-3</v>
      </c>
    </row>
    <row r="42" spans="1:23" s="33" customFormat="1" ht="15" customHeight="1" x14ac:dyDescent="0.5">
      <c r="A42" s="22" t="s">
        <v>98</v>
      </c>
      <c r="B42" s="23">
        <v>43383.5</v>
      </c>
      <c r="C42" s="27">
        <v>10.4</v>
      </c>
      <c r="D42" s="25">
        <v>3010</v>
      </c>
      <c r="E42" s="25">
        <v>1170</v>
      </c>
      <c r="F42" s="24">
        <v>7.73</v>
      </c>
      <c r="G42" s="25">
        <v>2840</v>
      </c>
      <c r="H42" s="27">
        <v>5.46</v>
      </c>
      <c r="I42" s="28">
        <v>7.7100000000000002E-2</v>
      </c>
      <c r="J42" s="30">
        <v>0.52</v>
      </c>
      <c r="K42" s="25">
        <v>1830</v>
      </c>
      <c r="L42" s="28">
        <v>4.1399999999999999E-2</v>
      </c>
      <c r="M42" s="35">
        <f t="shared" si="1"/>
        <v>2.5000000000000001E-3</v>
      </c>
      <c r="N42" s="28">
        <v>4.1399999999999999E-2</v>
      </c>
      <c r="O42" s="36">
        <f>0.5* 2.5</f>
        <v>1.25</v>
      </c>
      <c r="P42" s="29">
        <v>1.1299999999999999E-2</v>
      </c>
      <c r="Q42" s="29">
        <v>3.7000000000000002E-3</v>
      </c>
      <c r="R42" s="30">
        <v>0.622</v>
      </c>
      <c r="S42" s="28">
        <v>5.9500000000000004E-3</v>
      </c>
      <c r="T42" s="30">
        <v>0.45100000000000001</v>
      </c>
      <c r="U42" s="29">
        <v>1.7600000000000001E-3</v>
      </c>
      <c r="V42" s="24">
        <v>2.3E-2</v>
      </c>
      <c r="W42" s="28">
        <v>7.8E-2</v>
      </c>
    </row>
    <row r="43" spans="1:23" s="33" customFormat="1" ht="15" customHeight="1" x14ac:dyDescent="0.5">
      <c r="A43" s="22" t="s">
        <v>98</v>
      </c>
      <c r="B43" s="23">
        <v>43390.5</v>
      </c>
      <c r="C43" s="27">
        <v>13</v>
      </c>
      <c r="D43" s="25">
        <v>3280</v>
      </c>
      <c r="E43" s="25">
        <v>1210</v>
      </c>
      <c r="F43" s="24">
        <v>7.69</v>
      </c>
      <c r="G43" s="25">
        <v>2950</v>
      </c>
      <c r="H43" s="27">
        <v>6.27</v>
      </c>
      <c r="I43" s="28">
        <v>6.2100000000000002E-2</v>
      </c>
      <c r="J43" s="30">
        <v>0.49</v>
      </c>
      <c r="K43" s="25">
        <v>1900</v>
      </c>
      <c r="L43" s="28">
        <v>4.4299999999999999E-2</v>
      </c>
      <c r="M43" s="35">
        <f t="shared" si="1"/>
        <v>2.5000000000000001E-3</v>
      </c>
      <c r="N43" s="28">
        <v>4.4299999999999999E-2</v>
      </c>
      <c r="O43" s="36">
        <f>0.5* 2.5</f>
        <v>1.25</v>
      </c>
      <c r="P43" s="29">
        <v>1.11E-2</v>
      </c>
      <c r="Q43" s="29">
        <v>2.3999999999999998E-3</v>
      </c>
      <c r="R43" s="30">
        <v>0.71299999999999997</v>
      </c>
      <c r="S43" s="28">
        <v>5.8999999999999999E-3</v>
      </c>
      <c r="T43" s="30">
        <v>0.44600000000000001</v>
      </c>
      <c r="U43" s="29">
        <v>1.67E-3</v>
      </c>
      <c r="V43" s="24">
        <v>5.0999999999999997E-2</v>
      </c>
      <c r="W43" s="28">
        <v>2.0799999999999999E-2</v>
      </c>
    </row>
    <row r="44" spans="1:23" s="33" customFormat="1" ht="15" customHeight="1" x14ac:dyDescent="0.5">
      <c r="A44" s="22" t="s">
        <v>98</v>
      </c>
      <c r="B44" s="23">
        <v>43397</v>
      </c>
      <c r="C44" s="27">
        <v>13.6</v>
      </c>
      <c r="D44" s="25">
        <v>3180</v>
      </c>
      <c r="E44" s="25">
        <v>1230</v>
      </c>
      <c r="F44" s="24">
        <v>7.74</v>
      </c>
      <c r="G44" s="25">
        <v>2920</v>
      </c>
      <c r="H44" s="27">
        <v>3.21</v>
      </c>
      <c r="I44" s="28">
        <v>6.7900000000000002E-2</v>
      </c>
      <c r="J44" s="30">
        <v>0.67</v>
      </c>
      <c r="K44" s="25">
        <v>1950</v>
      </c>
      <c r="L44" s="28">
        <v>4.4400000000000002E-2</v>
      </c>
      <c r="M44" s="35">
        <f t="shared" si="1"/>
        <v>2.5000000000000001E-3</v>
      </c>
      <c r="N44" s="28">
        <v>4.4400000000000002E-2</v>
      </c>
      <c r="O44" s="36">
        <f>0.5* 2.5</f>
        <v>1.25</v>
      </c>
      <c r="P44" s="29">
        <v>9.5899999999999996E-3</v>
      </c>
      <c r="Q44" s="29">
        <v>3.0999999999999999E-3</v>
      </c>
      <c r="R44" s="30">
        <v>0.51500000000000001</v>
      </c>
      <c r="S44" s="28">
        <v>5.3299999999999997E-3</v>
      </c>
      <c r="T44" s="30">
        <v>0.51300000000000001</v>
      </c>
      <c r="U44" s="29">
        <v>2.5999999999999999E-3</v>
      </c>
      <c r="V44" s="36">
        <f>0.5* 0.05</f>
        <v>2.5000000000000001E-2</v>
      </c>
      <c r="W44" s="28">
        <v>1.5699999999999999E-2</v>
      </c>
    </row>
    <row r="45" spans="1:23" s="33" customFormat="1" ht="15" customHeight="1" x14ac:dyDescent="0.5">
      <c r="A45" s="22" t="s">
        <v>98</v>
      </c>
      <c r="B45" s="23">
        <v>43404.5</v>
      </c>
      <c r="C45" s="27">
        <v>9.5</v>
      </c>
      <c r="D45" s="25">
        <v>3190</v>
      </c>
      <c r="E45" s="25">
        <v>1330</v>
      </c>
      <c r="F45" s="24">
        <v>7.8</v>
      </c>
      <c r="G45" s="25">
        <v>3000</v>
      </c>
      <c r="H45" s="27">
        <v>2.82</v>
      </c>
      <c r="I45" s="28">
        <v>5.6899999999999999E-2</v>
      </c>
      <c r="J45" s="30">
        <v>0.73</v>
      </c>
      <c r="K45" s="25">
        <v>1940</v>
      </c>
      <c r="L45" s="28">
        <v>3.49E-2</v>
      </c>
      <c r="M45" s="35">
        <f t="shared" si="1"/>
        <v>2.5000000000000001E-3</v>
      </c>
      <c r="N45" s="28">
        <v>3.49E-2</v>
      </c>
      <c r="O45" s="36">
        <f>0.5* 2.5</f>
        <v>1.25</v>
      </c>
      <c r="P45" s="29">
        <v>7.6E-3</v>
      </c>
      <c r="Q45" s="29">
        <v>2.8999999999999998E-3</v>
      </c>
      <c r="R45" s="30">
        <v>0.32900000000000001</v>
      </c>
      <c r="S45" s="28">
        <v>5.6800000000000002E-3</v>
      </c>
      <c r="T45" s="30">
        <v>0.51100000000000001</v>
      </c>
      <c r="U45" s="29">
        <v>2.4599999999999999E-3</v>
      </c>
      <c r="V45" s="24">
        <v>7.4999999999999997E-2</v>
      </c>
      <c r="W45" s="28">
        <v>1.06E-2</v>
      </c>
    </row>
    <row r="46" spans="1:23" s="33" customFormat="1" ht="15" customHeight="1" x14ac:dyDescent="0.5">
      <c r="A46" s="22" t="s">
        <v>98</v>
      </c>
      <c r="B46" s="23">
        <v>43411.5</v>
      </c>
      <c r="C46" s="42">
        <v>9</v>
      </c>
      <c r="D46" s="25">
        <v>3270</v>
      </c>
      <c r="E46" s="25">
        <v>1310</v>
      </c>
      <c r="F46" s="24">
        <v>7.64</v>
      </c>
      <c r="G46" s="25">
        <v>3060</v>
      </c>
      <c r="H46" s="27">
        <v>42.4</v>
      </c>
      <c r="I46" s="28">
        <v>5.3699999999999998E-2</v>
      </c>
      <c r="J46" s="30">
        <v>0.62</v>
      </c>
      <c r="K46" s="25">
        <v>1930</v>
      </c>
      <c r="L46" s="28">
        <v>6.4100000000000004E-2</v>
      </c>
      <c r="M46" s="35">
        <f t="shared" si="1"/>
        <v>2.5000000000000001E-3</v>
      </c>
      <c r="N46" s="28">
        <v>6.4100000000000004E-2</v>
      </c>
      <c r="O46" s="24">
        <v>0.51</v>
      </c>
      <c r="P46" s="29">
        <v>1.0699999999999999E-2</v>
      </c>
      <c r="Q46" s="29">
        <v>3.0999999999999999E-3</v>
      </c>
      <c r="R46" s="30">
        <v>0.65200000000000002</v>
      </c>
      <c r="S46" s="28">
        <v>5.9100000000000003E-3</v>
      </c>
      <c r="T46" s="30">
        <v>0.51600000000000001</v>
      </c>
      <c r="U46" s="29">
        <v>2.5699999999999998E-3</v>
      </c>
      <c r="V46" s="24">
        <v>9.6000000000000002E-2</v>
      </c>
      <c r="W46" s="28">
        <v>4.1999999999999997E-3</v>
      </c>
    </row>
    <row r="47" spans="1:23" s="33" customFormat="1" ht="15" customHeight="1" x14ac:dyDescent="0.5">
      <c r="A47" s="22" t="s">
        <v>98</v>
      </c>
      <c r="B47" s="23">
        <v>43418.5</v>
      </c>
      <c r="C47" s="42">
        <v>9</v>
      </c>
      <c r="D47" s="25">
        <v>3300</v>
      </c>
      <c r="E47" s="25">
        <v>1250</v>
      </c>
      <c r="F47" s="24">
        <v>7.82</v>
      </c>
      <c r="G47" s="25">
        <v>2890</v>
      </c>
      <c r="H47" s="27">
        <v>4.4400000000000004</v>
      </c>
      <c r="I47" s="28">
        <v>7.0300000000000001E-2</v>
      </c>
      <c r="J47" s="30">
        <v>0.64</v>
      </c>
      <c r="K47" s="25">
        <v>1980</v>
      </c>
      <c r="L47" s="26">
        <v>7.1900000000000006E-2</v>
      </c>
      <c r="M47" s="28">
        <v>6.7000000000000002E-3</v>
      </c>
      <c r="N47" s="28">
        <v>7.8600000000000003E-2</v>
      </c>
      <c r="O47" s="36">
        <f t="shared" ref="O47:O53" si="2">0.5* 2.5</f>
        <v>1.25</v>
      </c>
      <c r="P47" s="29">
        <v>9.2599999999999991E-3</v>
      </c>
      <c r="Q47" s="29">
        <v>3.5000000000000001E-3</v>
      </c>
      <c r="R47" s="30">
        <v>0.79300000000000004</v>
      </c>
      <c r="S47" s="28">
        <v>5.2500000000000003E-3</v>
      </c>
      <c r="T47" s="30">
        <v>0.53600000000000003</v>
      </c>
      <c r="U47" s="29">
        <v>2.8500000000000001E-3</v>
      </c>
      <c r="V47" s="24">
        <v>4.8000000000000001E-2</v>
      </c>
      <c r="W47" s="28">
        <v>8.0000000000000002E-3</v>
      </c>
    </row>
    <row r="48" spans="1:23" s="33" customFormat="1" ht="15" customHeight="1" x14ac:dyDescent="0.5">
      <c r="A48" s="22" t="s">
        <v>98</v>
      </c>
      <c r="B48" s="23">
        <v>43425.5</v>
      </c>
      <c r="C48" s="27">
        <v>7</v>
      </c>
      <c r="D48" s="25">
        <v>3080</v>
      </c>
      <c r="E48" s="25">
        <v>1270</v>
      </c>
      <c r="F48" s="24">
        <v>7.96</v>
      </c>
      <c r="G48" s="25">
        <v>2990</v>
      </c>
      <c r="H48" s="27">
        <v>12</v>
      </c>
      <c r="I48" s="28">
        <v>7.2800000000000004E-2</v>
      </c>
      <c r="J48" s="30">
        <v>0.56000000000000005</v>
      </c>
      <c r="K48" s="25">
        <v>1980</v>
      </c>
      <c r="L48" s="28">
        <v>7.5700000000000003E-2</v>
      </c>
      <c r="M48" s="35">
        <f>0.5* 0.005</f>
        <v>2.5000000000000001E-3</v>
      </c>
      <c r="N48" s="28">
        <v>7.5700000000000003E-2</v>
      </c>
      <c r="O48" s="36">
        <f t="shared" si="2"/>
        <v>1.25</v>
      </c>
      <c r="P48" s="29">
        <v>9.8700000000000003E-3</v>
      </c>
      <c r="Q48" s="29">
        <v>3.3E-3</v>
      </c>
      <c r="R48" s="30">
        <v>0.43</v>
      </c>
      <c r="S48" s="28">
        <v>6.6400000000000001E-3</v>
      </c>
      <c r="T48" s="30">
        <v>0.54100000000000004</v>
      </c>
      <c r="U48" s="29">
        <v>2.2799999999999999E-3</v>
      </c>
      <c r="V48" s="24">
        <v>8.8999999999999996E-2</v>
      </c>
      <c r="W48" s="28">
        <v>2.0400000000000001E-2</v>
      </c>
    </row>
    <row r="49" spans="1:23" s="33" customFormat="1" ht="15" customHeight="1" x14ac:dyDescent="0.5">
      <c r="A49" s="22" t="s">
        <v>98</v>
      </c>
      <c r="B49" s="23">
        <v>43432.5</v>
      </c>
      <c r="C49" s="42">
        <v>9</v>
      </c>
      <c r="D49" s="25">
        <v>3150</v>
      </c>
      <c r="E49" s="25">
        <v>1330</v>
      </c>
      <c r="F49" s="24">
        <v>7.67</v>
      </c>
      <c r="G49" s="25">
        <v>2850</v>
      </c>
      <c r="H49" s="27">
        <v>2.85</v>
      </c>
      <c r="I49" s="28">
        <v>8.1699999999999995E-2</v>
      </c>
      <c r="J49" s="30">
        <v>0.66</v>
      </c>
      <c r="K49" s="25">
        <v>1940</v>
      </c>
      <c r="L49" s="28">
        <v>7.9500000000000001E-2</v>
      </c>
      <c r="M49" s="35">
        <f>0.5* 0.005</f>
        <v>2.5000000000000001E-3</v>
      </c>
      <c r="N49" s="28">
        <v>7.9500000000000001E-2</v>
      </c>
      <c r="O49" s="36">
        <f t="shared" si="2"/>
        <v>1.25</v>
      </c>
      <c r="P49" s="29">
        <v>7.0400000000000003E-3</v>
      </c>
      <c r="Q49" s="29">
        <v>3.3E-3</v>
      </c>
      <c r="R49" s="30">
        <v>1.63</v>
      </c>
      <c r="S49" s="28">
        <v>4.3499999999999997E-3</v>
      </c>
      <c r="T49" s="30">
        <v>0.61299999999999999</v>
      </c>
      <c r="U49" s="29">
        <v>1.6999999999999999E-3</v>
      </c>
      <c r="V49" s="24">
        <v>5.2999999999999999E-2</v>
      </c>
      <c r="W49" s="28">
        <v>2.0199999999999999E-2</v>
      </c>
    </row>
    <row r="50" spans="1:23" s="33" customFormat="1" ht="15" customHeight="1" x14ac:dyDescent="0.5">
      <c r="A50" s="22" t="s">
        <v>98</v>
      </c>
      <c r="B50" s="23">
        <v>43439.5</v>
      </c>
      <c r="C50" s="42" t="s">
        <v>121</v>
      </c>
      <c r="D50" s="25">
        <v>3370</v>
      </c>
      <c r="E50" s="25">
        <v>1260</v>
      </c>
      <c r="F50" s="24">
        <v>7.49</v>
      </c>
      <c r="G50" s="25">
        <v>3060</v>
      </c>
      <c r="H50" s="27">
        <v>2.6</v>
      </c>
      <c r="I50" s="28">
        <v>7.0300000000000001E-2</v>
      </c>
      <c r="J50" s="30">
        <v>0.61</v>
      </c>
      <c r="K50" s="25">
        <v>1760</v>
      </c>
      <c r="L50" s="28">
        <v>0.109</v>
      </c>
      <c r="M50" s="35">
        <f>0.5* 0.005</f>
        <v>2.5000000000000001E-3</v>
      </c>
      <c r="N50" s="28">
        <v>0.109</v>
      </c>
      <c r="O50" s="36">
        <f t="shared" si="2"/>
        <v>1.25</v>
      </c>
      <c r="P50" s="29">
        <v>6.6499999999999997E-3</v>
      </c>
      <c r="Q50" s="29">
        <v>2.7000000000000001E-3</v>
      </c>
      <c r="R50" s="30">
        <v>0.876</v>
      </c>
      <c r="S50" s="28">
        <v>4.4099999999999999E-3</v>
      </c>
      <c r="T50" s="30">
        <v>0.57099999999999995</v>
      </c>
      <c r="U50" s="29">
        <v>1.7799999999999999E-3</v>
      </c>
      <c r="V50" s="24">
        <v>3.5999999999999997E-2</v>
      </c>
      <c r="W50" s="35">
        <f>0.5* 0.002</f>
        <v>1E-3</v>
      </c>
    </row>
    <row r="51" spans="1:23" s="33" customFormat="1" ht="15" customHeight="1" x14ac:dyDescent="0.5">
      <c r="A51" s="22" t="s">
        <v>98</v>
      </c>
      <c r="B51" s="23">
        <v>43446.5</v>
      </c>
      <c r="C51" s="27">
        <v>4</v>
      </c>
      <c r="D51" s="25">
        <v>3460</v>
      </c>
      <c r="E51" s="25">
        <v>1170</v>
      </c>
      <c r="F51" s="24">
        <v>7.77</v>
      </c>
      <c r="G51" s="25">
        <v>3070</v>
      </c>
      <c r="H51" s="27">
        <v>3.44</v>
      </c>
      <c r="I51" s="28">
        <v>8.3099999999999993E-2</v>
      </c>
      <c r="J51" s="30">
        <v>0.56000000000000005</v>
      </c>
      <c r="K51" s="25">
        <v>2000</v>
      </c>
      <c r="L51" s="26">
        <v>0.1469</v>
      </c>
      <c r="M51" s="28">
        <v>7.1000000000000004E-3</v>
      </c>
      <c r="N51" s="28">
        <v>0.154</v>
      </c>
      <c r="O51" s="36">
        <f t="shared" si="2"/>
        <v>1.25</v>
      </c>
      <c r="P51" s="29">
        <v>1.32E-2</v>
      </c>
      <c r="Q51" s="29">
        <v>2.5000000000000001E-3</v>
      </c>
      <c r="R51" s="30">
        <v>0.85699999999999998</v>
      </c>
      <c r="S51" s="28">
        <v>3.9300000000000003E-3</v>
      </c>
      <c r="T51" s="30">
        <v>0.59899999999999998</v>
      </c>
      <c r="U51" s="29">
        <v>1.24E-3</v>
      </c>
      <c r="V51" s="24">
        <v>5.1999999999999998E-2</v>
      </c>
      <c r="W51" s="28">
        <v>2.3E-3</v>
      </c>
    </row>
    <row r="52" spans="1:23" s="33" customFormat="1" ht="15" customHeight="1" x14ac:dyDescent="0.5">
      <c r="A52" s="22" t="s">
        <v>98</v>
      </c>
      <c r="B52" s="23">
        <v>43453.5</v>
      </c>
      <c r="C52" s="42">
        <v>6.1</v>
      </c>
      <c r="D52" s="25">
        <v>3620</v>
      </c>
      <c r="E52" s="25">
        <v>1380</v>
      </c>
      <c r="F52" s="24">
        <v>7.69</v>
      </c>
      <c r="G52" s="25">
        <v>3070</v>
      </c>
      <c r="H52" s="27">
        <v>5.59</v>
      </c>
      <c r="I52" s="28">
        <v>8.2600000000000007E-2</v>
      </c>
      <c r="J52" s="30">
        <v>1.01</v>
      </c>
      <c r="K52" s="25">
        <v>2070</v>
      </c>
      <c r="L52" s="26">
        <v>0.17249999999999999</v>
      </c>
      <c r="M52" s="28">
        <v>8.5000000000000006E-3</v>
      </c>
      <c r="N52" s="28">
        <v>0.18099999999999999</v>
      </c>
      <c r="O52" s="36">
        <f t="shared" si="2"/>
        <v>1.25</v>
      </c>
      <c r="P52" s="29">
        <v>3.3599999999999998E-2</v>
      </c>
      <c r="Q52" s="29">
        <v>1.0200000000000001E-2</v>
      </c>
      <c r="R52" s="30">
        <v>3.33</v>
      </c>
      <c r="S52" s="28">
        <v>3.3999999999999998E-3</v>
      </c>
      <c r="T52" s="30">
        <v>0.66400000000000003</v>
      </c>
      <c r="U52" s="29">
        <v>2.3E-3</v>
      </c>
      <c r="V52" s="24">
        <v>0.111</v>
      </c>
      <c r="W52" s="28">
        <v>1.5100000000000001E-2</v>
      </c>
    </row>
    <row r="53" spans="1:23" s="33" customFormat="1" ht="15" customHeight="1" x14ac:dyDescent="0.5">
      <c r="A53" s="22" t="s">
        <v>98</v>
      </c>
      <c r="B53" s="23">
        <v>43461</v>
      </c>
      <c r="C53" s="27">
        <v>5.8</v>
      </c>
      <c r="D53" s="25">
        <v>3380</v>
      </c>
      <c r="E53" s="25">
        <v>1340</v>
      </c>
      <c r="F53" s="24">
        <v>7.79</v>
      </c>
      <c r="G53" s="25">
        <v>3040</v>
      </c>
      <c r="H53" s="27">
        <v>2.35</v>
      </c>
      <c r="I53" s="28">
        <v>7.3200000000000001E-2</v>
      </c>
      <c r="J53" s="30">
        <v>0.91</v>
      </c>
      <c r="K53" s="25">
        <v>2160</v>
      </c>
      <c r="L53" s="26">
        <v>0.18340000000000001</v>
      </c>
      <c r="M53" s="28">
        <v>5.5999999999999999E-3</v>
      </c>
      <c r="N53" s="28">
        <v>0.189</v>
      </c>
      <c r="O53" s="36">
        <f t="shared" si="2"/>
        <v>1.25</v>
      </c>
      <c r="P53" s="29">
        <v>5.28E-3</v>
      </c>
      <c r="Q53" s="40">
        <f>0.5*0.0025</f>
        <v>1.25E-3</v>
      </c>
      <c r="R53" s="30">
        <v>0.28299999999999997</v>
      </c>
      <c r="S53" s="28">
        <v>3.2499999999999999E-3</v>
      </c>
      <c r="T53" s="30">
        <v>0.61599999999999999</v>
      </c>
      <c r="U53" s="29">
        <v>1.1100000000000001E-3</v>
      </c>
      <c r="V53" s="24">
        <v>4.3999999999999997E-2</v>
      </c>
      <c r="W53" s="35">
        <f>0.5* 0.002</f>
        <v>1E-3</v>
      </c>
    </row>
    <row r="54" spans="1:23" ht="15" customHeight="1" x14ac:dyDescent="0.5">
      <c r="A54" s="1"/>
      <c r="B54" s="13" t="s">
        <v>93</v>
      </c>
      <c r="C54" s="17">
        <f t="shared" ref="C54:W54" si="3">MIN(C2:C53)</f>
        <v>0</v>
      </c>
      <c r="D54" s="15">
        <f t="shared" si="3"/>
        <v>1840</v>
      </c>
      <c r="E54" s="15">
        <f t="shared" si="3"/>
        <v>724</v>
      </c>
      <c r="F54" s="14">
        <f t="shared" si="3"/>
        <v>7.47</v>
      </c>
      <c r="G54" s="15">
        <f t="shared" si="3"/>
        <v>1490</v>
      </c>
      <c r="H54" s="17">
        <f t="shared" si="3"/>
        <v>0.9</v>
      </c>
      <c r="I54" s="16">
        <f t="shared" si="3"/>
        <v>3.9699999999999999E-2</v>
      </c>
      <c r="J54" s="19">
        <f t="shared" si="3"/>
        <v>0.05</v>
      </c>
      <c r="K54" s="15">
        <f t="shared" si="3"/>
        <v>997</v>
      </c>
      <c r="L54" s="16">
        <f t="shared" si="3"/>
        <v>0</v>
      </c>
      <c r="M54" s="16">
        <f t="shared" si="3"/>
        <v>2.5000000000000001E-3</v>
      </c>
      <c r="N54" s="16">
        <f t="shared" si="3"/>
        <v>1.6400000000000001E-2</v>
      </c>
      <c r="O54" s="14">
        <f t="shared" si="3"/>
        <v>0.25</v>
      </c>
      <c r="P54" s="18">
        <f t="shared" si="3"/>
        <v>5.0499999999999998E-3</v>
      </c>
      <c r="Q54" s="18">
        <f t="shared" si="3"/>
        <v>1.25E-3</v>
      </c>
      <c r="R54" s="19">
        <f t="shared" si="3"/>
        <v>0.155</v>
      </c>
      <c r="S54" s="16">
        <f t="shared" si="3"/>
        <v>2.1299999999999999E-3</v>
      </c>
      <c r="T54" s="19">
        <f t="shared" si="3"/>
        <v>0.23400000000000001</v>
      </c>
      <c r="U54" s="18">
        <f t="shared" si="3"/>
        <v>8.9999999999999998E-4</v>
      </c>
      <c r="V54" s="14">
        <f t="shared" si="3"/>
        <v>1.7999999999999999E-2</v>
      </c>
      <c r="W54" s="16">
        <f t="shared" si="3"/>
        <v>5.0000000000000001E-4</v>
      </c>
    </row>
    <row r="55" spans="1:23" ht="15" customHeight="1" x14ac:dyDescent="0.5">
      <c r="A55" s="1"/>
      <c r="B55" s="13" t="s">
        <v>94</v>
      </c>
      <c r="C55" s="17">
        <f t="shared" ref="C55:W55" si="4">MAX(C2:C53)</f>
        <v>21.8</v>
      </c>
      <c r="D55" s="15">
        <f t="shared" si="4"/>
        <v>3620</v>
      </c>
      <c r="E55" s="15">
        <f t="shared" si="4"/>
        <v>1380</v>
      </c>
      <c r="F55" s="14">
        <f t="shared" si="4"/>
        <v>7.96</v>
      </c>
      <c r="G55" s="15">
        <f t="shared" si="4"/>
        <v>3070</v>
      </c>
      <c r="H55" s="17">
        <f t="shared" si="4"/>
        <v>42.4</v>
      </c>
      <c r="I55" s="16">
        <f t="shared" si="4"/>
        <v>0.23599999999999999</v>
      </c>
      <c r="J55" s="19">
        <f t="shared" si="4"/>
        <v>1.01</v>
      </c>
      <c r="K55" s="15">
        <f t="shared" si="4"/>
        <v>2160</v>
      </c>
      <c r="L55" s="16">
        <f t="shared" si="4"/>
        <v>0.18340000000000001</v>
      </c>
      <c r="M55" s="16">
        <f t="shared" si="4"/>
        <v>0.05</v>
      </c>
      <c r="N55" s="16">
        <f t="shared" si="4"/>
        <v>0.189</v>
      </c>
      <c r="O55" s="14">
        <f t="shared" si="4"/>
        <v>1.51</v>
      </c>
      <c r="P55" s="18">
        <f t="shared" si="4"/>
        <v>3.3599999999999998E-2</v>
      </c>
      <c r="Q55" s="18">
        <f t="shared" si="4"/>
        <v>1.0200000000000001E-2</v>
      </c>
      <c r="R55" s="19">
        <f t="shared" si="4"/>
        <v>3.33</v>
      </c>
      <c r="S55" s="16">
        <f t="shared" si="4"/>
        <v>1.2800000000000001E-2</v>
      </c>
      <c r="T55" s="19">
        <f t="shared" si="4"/>
        <v>0.66400000000000003</v>
      </c>
      <c r="U55" s="18">
        <f t="shared" si="4"/>
        <v>5.0699999999999999E-3</v>
      </c>
      <c r="V55" s="14">
        <f t="shared" si="4"/>
        <v>0.13400000000000001</v>
      </c>
      <c r="W55" s="16">
        <f t="shared" si="4"/>
        <v>0.109</v>
      </c>
    </row>
    <row r="56" spans="1:23" ht="15" customHeight="1" x14ac:dyDescent="0.5">
      <c r="A56" s="1"/>
      <c r="B56" s="13" t="s">
        <v>95</v>
      </c>
      <c r="C56" s="17">
        <f t="shared" ref="C56:W56" si="5">AVERAGE(C2:C53)</f>
        <v>12.685294117647059</v>
      </c>
      <c r="D56" s="15">
        <f t="shared" si="5"/>
        <v>2725.7894736842104</v>
      </c>
      <c r="E56" s="15">
        <f t="shared" si="5"/>
        <v>1044.7894736842106</v>
      </c>
      <c r="F56" s="14">
        <f t="shared" si="5"/>
        <v>7.7405263157894737</v>
      </c>
      <c r="G56" s="15">
        <f t="shared" si="5"/>
        <v>2377.3684210526317</v>
      </c>
      <c r="H56" s="17">
        <f t="shared" si="5"/>
        <v>7.0144736842105262</v>
      </c>
      <c r="I56" s="16">
        <f t="shared" si="5"/>
        <v>8.7007894736842117E-2</v>
      </c>
      <c r="J56" s="19">
        <f t="shared" si="5"/>
        <v>0.52315789473684216</v>
      </c>
      <c r="K56" s="15">
        <f t="shared" si="5"/>
        <v>1563.8684210526317</v>
      </c>
      <c r="L56" s="16">
        <f t="shared" si="5"/>
        <v>4.6873684210526324E-2</v>
      </c>
      <c r="M56" s="16">
        <f t="shared" si="5"/>
        <v>5.3947368421052647E-3</v>
      </c>
      <c r="N56" s="16">
        <f t="shared" si="5"/>
        <v>5.0557894736842114E-2</v>
      </c>
      <c r="O56" s="14">
        <f t="shared" si="5"/>
        <v>1.0276315789473685</v>
      </c>
      <c r="P56" s="18">
        <f t="shared" si="5"/>
        <v>1.0013947368421049E-2</v>
      </c>
      <c r="Q56" s="18">
        <f t="shared" si="5"/>
        <v>3.303157894736842E-3</v>
      </c>
      <c r="R56" s="19">
        <f t="shared" si="5"/>
        <v>0.64831578947368407</v>
      </c>
      <c r="S56" s="16">
        <f t="shared" si="5"/>
        <v>5.6981578947368416E-3</v>
      </c>
      <c r="T56" s="19">
        <f t="shared" si="5"/>
        <v>0.42005263157894729</v>
      </c>
      <c r="U56" s="18">
        <f t="shared" si="5"/>
        <v>2.4542105263157901E-3</v>
      </c>
      <c r="V56" s="14">
        <f t="shared" si="5"/>
        <v>5.4210526315789466E-2</v>
      </c>
      <c r="W56" s="16">
        <f t="shared" si="5"/>
        <v>1.4481578947368418E-2</v>
      </c>
    </row>
    <row r="57" spans="1:23" ht="15" customHeight="1" x14ac:dyDescent="0.5">
      <c r="A57" s="1"/>
      <c r="B57" s="13" t="s">
        <v>96</v>
      </c>
      <c r="C57" s="17">
        <f t="shared" ref="C57:W57" si="6">_xlfn.STDEV.P(C2:C53)</f>
        <v>4.9295705786574757</v>
      </c>
      <c r="D57" s="15">
        <f t="shared" si="6"/>
        <v>548.55615064960534</v>
      </c>
      <c r="E57" s="15">
        <f t="shared" si="6"/>
        <v>206.25178249880295</v>
      </c>
      <c r="F57" s="14">
        <f t="shared" si="6"/>
        <v>9.9020130022054065E-2</v>
      </c>
      <c r="G57" s="15">
        <f t="shared" si="6"/>
        <v>548.38367384488413</v>
      </c>
      <c r="H57" s="17">
        <f t="shared" si="6"/>
        <v>7.6883023577409029</v>
      </c>
      <c r="I57" s="16">
        <f t="shared" si="6"/>
        <v>3.8270088509372857E-2</v>
      </c>
      <c r="J57" s="19">
        <f t="shared" si="6"/>
        <v>0.25394617398137398</v>
      </c>
      <c r="K57" s="15">
        <f t="shared" si="6"/>
        <v>371.11852065235325</v>
      </c>
      <c r="L57" s="16">
        <f t="shared" si="6"/>
        <v>4.227906464763883E-2</v>
      </c>
      <c r="M57" s="16">
        <f t="shared" si="6"/>
        <v>7.9080221550291672E-3</v>
      </c>
      <c r="N57" s="16">
        <f t="shared" si="6"/>
        <v>4.3313305550063123E-2</v>
      </c>
      <c r="O57" s="14">
        <f t="shared" si="6"/>
        <v>0.33857623110007029</v>
      </c>
      <c r="P57" s="18">
        <f t="shared" si="6"/>
        <v>4.8041881615905543E-3</v>
      </c>
      <c r="Q57" s="18">
        <f t="shared" si="6"/>
        <v>1.5658831462471365E-3</v>
      </c>
      <c r="R57" s="19">
        <f t="shared" si="6"/>
        <v>0.53104525058769259</v>
      </c>
      <c r="S57" s="16">
        <f t="shared" si="6"/>
        <v>2.3078126523240895E-3</v>
      </c>
      <c r="T57" s="19">
        <f t="shared" si="6"/>
        <v>0.13212811712569025</v>
      </c>
      <c r="U57" s="18">
        <f t="shared" si="6"/>
        <v>9.0101589325005608E-4</v>
      </c>
      <c r="V57" s="14">
        <f t="shared" si="6"/>
        <v>3.02934402268152E-2</v>
      </c>
      <c r="W57" s="16">
        <f t="shared" si="6"/>
        <v>2.513105496835966E-2</v>
      </c>
    </row>
    <row r="58" spans="1:23" s="60" customFormat="1" ht="15" customHeight="1" x14ac:dyDescent="0.5">
      <c r="B58" s="66"/>
      <c r="C58" s="107" t="s">
        <v>116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</row>
    <row r="59" spans="1:23" s="60" customFormat="1" ht="15" customHeight="1" x14ac:dyDescent="0.5">
      <c r="B59" s="66"/>
      <c r="C59" s="107" t="s">
        <v>110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</row>
    <row r="60" spans="1:23" s="60" customFormat="1" ht="15" customHeight="1" x14ac:dyDescent="0.5">
      <c r="B60" s="66"/>
      <c r="C60" s="107" t="s">
        <v>112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</row>
    <row r="61" spans="1:23" s="54" customFormat="1" ht="15" customHeight="1" x14ac:dyDescent="0.5">
      <c r="B61" s="55"/>
      <c r="C61" s="57"/>
      <c r="D61" s="62"/>
      <c r="E61" s="62"/>
      <c r="F61" s="56"/>
      <c r="G61" s="62"/>
      <c r="H61" s="57"/>
      <c r="I61" s="58"/>
      <c r="J61" s="63"/>
      <c r="K61" s="62"/>
      <c r="L61" s="58"/>
      <c r="M61" s="58"/>
      <c r="N61" s="58"/>
      <c r="O61" s="56"/>
      <c r="P61" s="59"/>
      <c r="Q61" s="59"/>
      <c r="R61" s="63"/>
      <c r="S61" s="58"/>
      <c r="T61" s="63"/>
      <c r="U61" s="59"/>
      <c r="V61" s="56"/>
      <c r="W61" s="58"/>
    </row>
    <row r="63" spans="1:23" x14ac:dyDescent="0.25"/>
  </sheetData>
  <mergeCells count="17">
    <mergeCell ref="C59:W59"/>
    <mergeCell ref="C60:W60"/>
    <mergeCell ref="C7:W7"/>
    <mergeCell ref="C8:W8"/>
    <mergeCell ref="C9:W9"/>
    <mergeCell ref="C10:W10"/>
    <mergeCell ref="C58:W58"/>
    <mergeCell ref="C11:W11"/>
    <mergeCell ref="C12:W12"/>
    <mergeCell ref="C13:W13"/>
    <mergeCell ref="C14:W14"/>
    <mergeCell ref="C15:W15"/>
    <mergeCell ref="C2:W2"/>
    <mergeCell ref="C3:W3"/>
    <mergeCell ref="C4:W4"/>
    <mergeCell ref="C5:W5"/>
    <mergeCell ref="C6:W6"/>
  </mergeCells>
  <printOptions horizontalCentered="1"/>
  <pageMargins left="0.05" right="0.05" top="1" bottom="0.25" header="0.3" footer="0.3"/>
  <pageSetup scale="86" fitToHeight="0" orientation="landscape" r:id="rId1"/>
  <headerFooter>
    <oddHeader>&amp;L&amp;8Barrick Gold Inc., Nickel Plate Mine&amp;C&amp;"Times New Roman,Bold"&amp;16
Table 16 - LT#1 (Discharge to Hedley Creek) (E223876) Data&amp;R&amp;"Times New Roman,Regular"&amp;8Annual Report, 2018</oddHead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AE22"/>
  <sheetViews>
    <sheetView zoomScaleNormal="100" workbookViewId="0">
      <selection activeCell="C19" sqref="C19:AE19"/>
    </sheetView>
  </sheetViews>
  <sheetFormatPr defaultColWidth="11.28515625" defaultRowHeight="15.75" x14ac:dyDescent="0.25"/>
  <cols>
    <col min="1" max="1" width="18.7109375" style="2" customWidth="1"/>
    <col min="2" max="2" width="19.85546875" style="3" customWidth="1"/>
    <col min="3" max="3" width="6.28515625" style="10" bestFit="1" customWidth="1"/>
    <col min="4" max="4" width="7.28515625" style="10" customWidth="1"/>
    <col min="5" max="5" width="6.7109375" style="9" bestFit="1" customWidth="1"/>
    <col min="6" max="6" width="4.5703125" style="9" bestFit="1" customWidth="1"/>
    <col min="7" max="7" width="4.28515625" style="10" bestFit="1" customWidth="1"/>
    <col min="8" max="8" width="5.7109375" style="11" bestFit="1" customWidth="1"/>
    <col min="9" max="9" width="6.28515625" style="10" bestFit="1" customWidth="1"/>
    <col min="10" max="10" width="7.5703125" style="7" bestFit="1" customWidth="1"/>
    <col min="11" max="11" width="6.7109375" style="7" bestFit="1" customWidth="1"/>
    <col min="12" max="12" width="7.5703125" style="7" bestFit="1" customWidth="1"/>
    <col min="13" max="13" width="6.7109375" style="9" bestFit="1" customWidth="1"/>
    <col min="14" max="14" width="6.7109375" style="7" bestFit="1" customWidth="1"/>
    <col min="15" max="16" width="7.5703125" style="7" bestFit="1" customWidth="1"/>
    <col min="17" max="17" width="5.42578125" style="9" bestFit="1" customWidth="1"/>
    <col min="18" max="18" width="7.85546875" style="6" bestFit="1" customWidth="1"/>
    <col min="19" max="19" width="10" style="12" bestFit="1" customWidth="1"/>
    <col min="20" max="20" width="7.85546875" style="6" bestFit="1" customWidth="1"/>
    <col min="21" max="21" width="9.7109375" style="5" bestFit="1" customWidth="1"/>
    <col min="22" max="22" width="10.7109375" style="12" bestFit="1" customWidth="1"/>
    <col min="23" max="24" width="8.85546875" style="5" bestFit="1" customWidth="1"/>
    <col min="25" max="25" width="8.5703125" style="6" bestFit="1" customWidth="1"/>
    <col min="26" max="26" width="6.42578125" style="8" bestFit="1" customWidth="1"/>
    <col min="27" max="27" width="6.7109375" style="7" bestFit="1" customWidth="1"/>
    <col min="28" max="29" width="7.85546875" style="6" bestFit="1" customWidth="1"/>
    <col min="30" max="30" width="5.42578125" style="9" bestFit="1" customWidth="1"/>
    <col min="31" max="31" width="7.5703125" style="7" bestFit="1" customWidth="1"/>
    <col min="32" max="33" width="3.85546875" style="2" customWidth="1"/>
    <col min="34" max="16384" width="11.28515625" style="2"/>
  </cols>
  <sheetData>
    <row r="1" spans="1:31" s="53" customFormat="1" ht="75.95" customHeight="1" x14ac:dyDescent="0.25">
      <c r="A1" s="43" t="s">
        <v>0</v>
      </c>
      <c r="B1" s="44" t="s">
        <v>1</v>
      </c>
      <c r="C1" s="48" t="s">
        <v>4</v>
      </c>
      <c r="D1" s="48" t="s">
        <v>5</v>
      </c>
      <c r="E1" s="47" t="s">
        <v>6</v>
      </c>
      <c r="F1" s="47" t="s">
        <v>7</v>
      </c>
      <c r="G1" s="48" t="s">
        <v>8</v>
      </c>
      <c r="H1" s="45" t="s">
        <v>9</v>
      </c>
      <c r="I1" s="48" t="s">
        <v>10</v>
      </c>
      <c r="J1" s="46" t="s">
        <v>11</v>
      </c>
      <c r="K1" s="46" t="s">
        <v>12</v>
      </c>
      <c r="L1" s="46" t="s">
        <v>13</v>
      </c>
      <c r="M1" s="47" t="s">
        <v>14</v>
      </c>
      <c r="N1" s="46" t="s">
        <v>108</v>
      </c>
      <c r="O1" s="46" t="s">
        <v>15</v>
      </c>
      <c r="P1" s="46" t="s">
        <v>16</v>
      </c>
      <c r="Q1" s="47" t="s">
        <v>17</v>
      </c>
      <c r="R1" s="49" t="s">
        <v>20</v>
      </c>
      <c r="S1" s="51" t="s">
        <v>22</v>
      </c>
      <c r="T1" s="49" t="s">
        <v>24</v>
      </c>
      <c r="U1" s="52" t="s">
        <v>27</v>
      </c>
      <c r="V1" s="51" t="s">
        <v>29</v>
      </c>
      <c r="W1" s="52" t="s">
        <v>30</v>
      </c>
      <c r="X1" s="52" t="s">
        <v>32</v>
      </c>
      <c r="Y1" s="49" t="s">
        <v>33</v>
      </c>
      <c r="Z1" s="50" t="s">
        <v>35</v>
      </c>
      <c r="AA1" s="46" t="s">
        <v>37</v>
      </c>
      <c r="AB1" s="49" t="s">
        <v>40</v>
      </c>
      <c r="AC1" s="49" t="s">
        <v>41</v>
      </c>
      <c r="AD1" s="47" t="s">
        <v>42</v>
      </c>
      <c r="AE1" s="46" t="s">
        <v>50</v>
      </c>
    </row>
    <row r="2" spans="1:31" s="33" customFormat="1" ht="15" customHeight="1" x14ac:dyDescent="0.5">
      <c r="A2" s="22" t="s">
        <v>63</v>
      </c>
      <c r="B2" s="23">
        <v>43103.5</v>
      </c>
      <c r="C2" s="27">
        <v>0.7</v>
      </c>
      <c r="D2" s="27">
        <v>1260</v>
      </c>
      <c r="E2" s="24">
        <v>739</v>
      </c>
      <c r="F2" s="24">
        <v>8.26</v>
      </c>
      <c r="G2" s="34">
        <f>0.5* 3</f>
        <v>1.5</v>
      </c>
      <c r="H2" s="25">
        <v>1070</v>
      </c>
      <c r="I2" s="27">
        <v>0.16</v>
      </c>
      <c r="J2" s="35">
        <f t="shared" ref="J2:J13" si="0">0.5* 0.005</f>
        <v>2.5000000000000001E-3</v>
      </c>
      <c r="K2" s="28">
        <v>3.61</v>
      </c>
      <c r="L2" s="35">
        <f>0.5* 0.005</f>
        <v>2.5000000000000001E-3</v>
      </c>
      <c r="M2" s="24">
        <v>630</v>
      </c>
      <c r="N2" s="26">
        <v>0</v>
      </c>
      <c r="O2" s="35">
        <f t="shared" ref="O2:P4" si="1">0.5* 0.005</f>
        <v>2.5000000000000001E-3</v>
      </c>
      <c r="P2" s="35">
        <f t="shared" si="1"/>
        <v>2.5000000000000001E-3</v>
      </c>
      <c r="Q2" s="36">
        <f>0.5* 0.5</f>
        <v>0.25</v>
      </c>
      <c r="R2" s="29">
        <v>1.4200000000000001E-2</v>
      </c>
      <c r="S2" s="31">
        <v>9.1199999999999994E-5</v>
      </c>
      <c r="T2" s="29">
        <v>7.2100000000000003E-3</v>
      </c>
      <c r="U2" s="32">
        <v>5.5999999999999999E-5</v>
      </c>
      <c r="V2" s="39">
        <f>0.5* 0.000005</f>
        <v>2.5000000000000002E-6</v>
      </c>
      <c r="W2" s="32">
        <v>6.5500000000000003E-3</v>
      </c>
      <c r="X2" s="32">
        <v>1.6400000000000001E-2</v>
      </c>
      <c r="Y2" s="40">
        <f>0.5* 0.00001</f>
        <v>5.0000000000000004E-6</v>
      </c>
      <c r="Z2" s="37">
        <f>0.5* 0.003</f>
        <v>1.5E-3</v>
      </c>
      <c r="AA2" s="28">
        <v>1.4E-2</v>
      </c>
      <c r="AB2" s="29">
        <v>6.2100000000000002E-3</v>
      </c>
      <c r="AC2" s="29">
        <v>4.6000000000000001E-4</v>
      </c>
      <c r="AD2" s="36">
        <f t="shared" ref="AD2:AD13" si="2">0.5* 0.01</f>
        <v>5.0000000000000001E-3</v>
      </c>
      <c r="AE2" s="35">
        <f t="shared" ref="AE2:AE13" si="3">0.5* 0.001</f>
        <v>5.0000000000000001E-4</v>
      </c>
    </row>
    <row r="3" spans="1:31" s="33" customFormat="1" ht="15" customHeight="1" x14ac:dyDescent="0.5">
      <c r="A3" s="22" t="s">
        <v>63</v>
      </c>
      <c r="B3" s="23">
        <v>43138.5</v>
      </c>
      <c r="C3" s="27">
        <v>1.7</v>
      </c>
      <c r="D3" s="27">
        <v>1270</v>
      </c>
      <c r="E3" s="24">
        <v>785</v>
      </c>
      <c r="F3" s="24">
        <v>8.2899999999999991</v>
      </c>
      <c r="G3" s="87" t="s">
        <v>53</v>
      </c>
      <c r="H3" s="25">
        <v>1050</v>
      </c>
      <c r="I3" s="27">
        <v>0.28999999999999998</v>
      </c>
      <c r="J3" s="35">
        <f t="shared" si="0"/>
        <v>2.5000000000000001E-3</v>
      </c>
      <c r="K3" s="28">
        <v>3.47</v>
      </c>
      <c r="L3" s="87" t="s">
        <v>53</v>
      </c>
      <c r="M3" s="24">
        <v>599</v>
      </c>
      <c r="N3" s="26">
        <v>0</v>
      </c>
      <c r="O3" s="35">
        <f t="shared" si="1"/>
        <v>2.5000000000000001E-3</v>
      </c>
      <c r="P3" s="35">
        <f t="shared" si="1"/>
        <v>2.5000000000000001E-3</v>
      </c>
      <c r="Q3" s="36">
        <f>0.5* 0.5</f>
        <v>0.25</v>
      </c>
      <c r="R3" s="87" t="s">
        <v>53</v>
      </c>
      <c r="S3" s="87" t="s">
        <v>53</v>
      </c>
      <c r="T3" s="87" t="s">
        <v>53</v>
      </c>
      <c r="U3" s="87" t="s">
        <v>53</v>
      </c>
      <c r="V3" s="87" t="s">
        <v>53</v>
      </c>
      <c r="W3" s="87" t="s">
        <v>53</v>
      </c>
      <c r="X3" s="87" t="s">
        <v>53</v>
      </c>
      <c r="Y3" s="87" t="s">
        <v>53</v>
      </c>
      <c r="Z3" s="87" t="s">
        <v>53</v>
      </c>
      <c r="AA3" s="28">
        <v>1.61E-2</v>
      </c>
      <c r="AB3" s="29">
        <v>7.0499999999999998E-3</v>
      </c>
      <c r="AC3" s="29">
        <v>5.2999999999999998E-4</v>
      </c>
      <c r="AD3" s="36">
        <f t="shared" si="2"/>
        <v>5.0000000000000001E-3</v>
      </c>
      <c r="AE3" s="35">
        <f t="shared" si="3"/>
        <v>5.0000000000000001E-4</v>
      </c>
    </row>
    <row r="4" spans="1:31" s="33" customFormat="1" ht="15" customHeight="1" x14ac:dyDescent="0.5">
      <c r="A4" s="22" t="s">
        <v>63</v>
      </c>
      <c r="B4" s="23">
        <v>43166.5</v>
      </c>
      <c r="C4" s="27">
        <v>1</v>
      </c>
      <c r="D4" s="27">
        <v>1300</v>
      </c>
      <c r="E4" s="24">
        <v>805</v>
      </c>
      <c r="F4" s="24">
        <v>8.24</v>
      </c>
      <c r="G4" s="87" t="s">
        <v>53</v>
      </c>
      <c r="H4" s="25">
        <v>1090</v>
      </c>
      <c r="I4" s="27">
        <v>0.14000000000000001</v>
      </c>
      <c r="J4" s="35">
        <f t="shared" si="0"/>
        <v>2.5000000000000001E-3</v>
      </c>
      <c r="K4" s="28">
        <v>3.64</v>
      </c>
      <c r="L4" s="87" t="s">
        <v>53</v>
      </c>
      <c r="M4" s="24">
        <v>617</v>
      </c>
      <c r="N4" s="26">
        <v>0</v>
      </c>
      <c r="O4" s="35">
        <f t="shared" si="1"/>
        <v>2.5000000000000001E-3</v>
      </c>
      <c r="P4" s="35">
        <f t="shared" si="1"/>
        <v>2.5000000000000001E-3</v>
      </c>
      <c r="Q4" s="36">
        <f>0.5* 0.5</f>
        <v>0.25</v>
      </c>
      <c r="R4" s="87" t="s">
        <v>53</v>
      </c>
      <c r="S4" s="87" t="s">
        <v>53</v>
      </c>
      <c r="T4" s="87" t="s">
        <v>53</v>
      </c>
      <c r="U4" s="87" t="s">
        <v>53</v>
      </c>
      <c r="V4" s="87" t="s">
        <v>53</v>
      </c>
      <c r="W4" s="87" t="s">
        <v>53</v>
      </c>
      <c r="X4" s="87" t="s">
        <v>53</v>
      </c>
      <c r="Y4" s="87" t="s">
        <v>53</v>
      </c>
      <c r="Z4" s="87" t="s">
        <v>53</v>
      </c>
      <c r="AA4" s="28">
        <v>1.7000000000000001E-2</v>
      </c>
      <c r="AB4" s="29">
        <v>7.0899999999999999E-3</v>
      </c>
      <c r="AC4" s="29">
        <v>5.2999999999999998E-4</v>
      </c>
      <c r="AD4" s="36">
        <f t="shared" si="2"/>
        <v>5.0000000000000001E-3</v>
      </c>
      <c r="AE4" s="35">
        <f t="shared" si="3"/>
        <v>5.0000000000000001E-4</v>
      </c>
    </row>
    <row r="5" spans="1:31" s="33" customFormat="1" ht="15" customHeight="1" x14ac:dyDescent="0.5">
      <c r="A5" s="22" t="s">
        <v>63</v>
      </c>
      <c r="B5" s="23">
        <v>43194</v>
      </c>
      <c r="C5" s="27">
        <v>1.1000000000000001</v>
      </c>
      <c r="D5" s="27">
        <v>1260</v>
      </c>
      <c r="E5" s="24">
        <v>784</v>
      </c>
      <c r="F5" s="24">
        <v>8.32</v>
      </c>
      <c r="G5" s="34">
        <f>0.5* 3</f>
        <v>1.5</v>
      </c>
      <c r="H5" s="25">
        <v>1070</v>
      </c>
      <c r="I5" s="27">
        <v>0.12</v>
      </c>
      <c r="J5" s="35">
        <f t="shared" si="0"/>
        <v>2.5000000000000001E-3</v>
      </c>
      <c r="K5" s="28">
        <v>3.61</v>
      </c>
      <c r="L5" s="35">
        <f>0.5* 0.005</f>
        <v>2.5000000000000001E-3</v>
      </c>
      <c r="M5" s="24">
        <v>600</v>
      </c>
      <c r="N5" s="28">
        <v>7.3000000000000001E-3</v>
      </c>
      <c r="O5" s="35">
        <f t="shared" ref="O5:O13" si="4">0.5* 0.005</f>
        <v>2.5000000000000001E-3</v>
      </c>
      <c r="P5" s="28">
        <v>7.3000000000000001E-3</v>
      </c>
      <c r="Q5" s="36">
        <f>0.5* 0.5</f>
        <v>0.25</v>
      </c>
      <c r="R5" s="29">
        <v>1.44E-2</v>
      </c>
      <c r="S5" s="31">
        <v>8.5900000000000001E-5</v>
      </c>
      <c r="T5" s="29">
        <v>6.3200000000000001E-3</v>
      </c>
      <c r="U5" s="38">
        <f>0.5* 0.00005</f>
        <v>2.5000000000000001E-5</v>
      </c>
      <c r="V5" s="39">
        <f>0.5* 0.000005</f>
        <v>2.5000000000000002E-6</v>
      </c>
      <c r="W5" s="32">
        <v>6.3099999999999996E-3</v>
      </c>
      <c r="X5" s="32">
        <v>1.6E-2</v>
      </c>
      <c r="Y5" s="40">
        <f>0.5* 0.00001</f>
        <v>5.0000000000000004E-6</v>
      </c>
      <c r="Z5" s="37">
        <f>0.5* 0.003</f>
        <v>1.5E-3</v>
      </c>
      <c r="AA5" s="28">
        <v>1.4E-2</v>
      </c>
      <c r="AB5" s="29">
        <v>5.0400000000000002E-3</v>
      </c>
      <c r="AC5" s="29">
        <v>4.6000000000000001E-4</v>
      </c>
      <c r="AD5" s="36">
        <f t="shared" si="2"/>
        <v>5.0000000000000001E-3</v>
      </c>
      <c r="AE5" s="35">
        <f t="shared" si="3"/>
        <v>5.0000000000000001E-4</v>
      </c>
    </row>
    <row r="6" spans="1:31" s="33" customFormat="1" ht="15" customHeight="1" x14ac:dyDescent="0.5">
      <c r="A6" s="22" t="s">
        <v>63</v>
      </c>
      <c r="B6" s="23">
        <v>43222.5</v>
      </c>
      <c r="C6" s="27">
        <v>3</v>
      </c>
      <c r="D6" s="27">
        <v>1050</v>
      </c>
      <c r="E6" s="87" t="s">
        <v>53</v>
      </c>
      <c r="F6" s="24">
        <v>8.39</v>
      </c>
      <c r="G6" s="87" t="s">
        <v>53</v>
      </c>
      <c r="H6" s="25">
        <v>803</v>
      </c>
      <c r="I6" s="27">
        <v>0.6</v>
      </c>
      <c r="J6" s="35">
        <f t="shared" si="0"/>
        <v>2.5000000000000001E-3</v>
      </c>
      <c r="K6" s="28">
        <v>2.2000000000000002</v>
      </c>
      <c r="L6" s="87" t="s">
        <v>53</v>
      </c>
      <c r="M6" s="24">
        <v>422</v>
      </c>
      <c r="N6" s="26">
        <v>0</v>
      </c>
      <c r="O6" s="35">
        <f t="shared" si="4"/>
        <v>2.5000000000000001E-3</v>
      </c>
      <c r="P6" s="35">
        <f t="shared" ref="P6:P13" si="5">0.5* 0.005</f>
        <v>2.5000000000000001E-3</v>
      </c>
      <c r="Q6" s="36">
        <f>0.5* 0.5</f>
        <v>0.25</v>
      </c>
      <c r="R6" s="87" t="s">
        <v>53</v>
      </c>
      <c r="S6" s="87" t="s">
        <v>53</v>
      </c>
      <c r="T6" s="87" t="s">
        <v>53</v>
      </c>
      <c r="U6" s="87" t="s">
        <v>53</v>
      </c>
      <c r="V6" s="87" t="s">
        <v>53</v>
      </c>
      <c r="W6" s="87" t="s">
        <v>53</v>
      </c>
      <c r="X6" s="87" t="s">
        <v>53</v>
      </c>
      <c r="Y6" s="87" t="s">
        <v>53</v>
      </c>
      <c r="Z6" s="87" t="s">
        <v>53</v>
      </c>
      <c r="AA6" s="28">
        <v>1.2699999999999999E-2</v>
      </c>
      <c r="AB6" s="29">
        <v>1.07E-3</v>
      </c>
      <c r="AC6" s="29">
        <v>9.8999999999999999E-4</v>
      </c>
      <c r="AD6" s="36">
        <f t="shared" si="2"/>
        <v>5.0000000000000001E-3</v>
      </c>
      <c r="AE6" s="35">
        <f t="shared" si="3"/>
        <v>5.0000000000000001E-4</v>
      </c>
    </row>
    <row r="7" spans="1:31" s="33" customFormat="1" ht="15" customHeight="1" x14ac:dyDescent="0.5">
      <c r="A7" s="22" t="s">
        <v>63</v>
      </c>
      <c r="B7" s="23">
        <v>43257.5</v>
      </c>
      <c r="C7" s="27">
        <v>5.5</v>
      </c>
      <c r="D7" s="27">
        <v>1070</v>
      </c>
      <c r="E7" s="24">
        <v>630</v>
      </c>
      <c r="F7" s="24">
        <v>8.35</v>
      </c>
      <c r="G7" s="87" t="s">
        <v>53</v>
      </c>
      <c r="H7" s="25">
        <v>850</v>
      </c>
      <c r="I7" s="27">
        <v>0.16</v>
      </c>
      <c r="J7" s="35">
        <f t="shared" si="0"/>
        <v>2.5000000000000001E-3</v>
      </c>
      <c r="K7" s="28">
        <v>2.79</v>
      </c>
      <c r="L7" s="87" t="s">
        <v>53</v>
      </c>
      <c r="M7" s="24">
        <v>497</v>
      </c>
      <c r="N7" s="26">
        <v>0</v>
      </c>
      <c r="O7" s="35">
        <f t="shared" si="4"/>
        <v>2.5000000000000001E-3</v>
      </c>
      <c r="P7" s="35">
        <f t="shared" si="5"/>
        <v>2.5000000000000001E-3</v>
      </c>
      <c r="Q7" s="24">
        <v>0.89</v>
      </c>
      <c r="R7" s="87" t="s">
        <v>53</v>
      </c>
      <c r="S7" s="87" t="s">
        <v>53</v>
      </c>
      <c r="T7" s="87" t="s">
        <v>53</v>
      </c>
      <c r="U7" s="87" t="s">
        <v>53</v>
      </c>
      <c r="V7" s="87" t="s">
        <v>53</v>
      </c>
      <c r="W7" s="87" t="s">
        <v>53</v>
      </c>
      <c r="X7" s="87" t="s">
        <v>53</v>
      </c>
      <c r="Y7" s="87" t="s">
        <v>53</v>
      </c>
      <c r="Z7" s="87" t="s">
        <v>53</v>
      </c>
      <c r="AA7" s="28">
        <v>1.43E-2</v>
      </c>
      <c r="AB7" s="29">
        <v>1.73E-3</v>
      </c>
      <c r="AC7" s="29">
        <v>9.6000000000000002E-4</v>
      </c>
      <c r="AD7" s="36">
        <f t="shared" si="2"/>
        <v>5.0000000000000001E-3</v>
      </c>
      <c r="AE7" s="35">
        <f t="shared" si="3"/>
        <v>5.0000000000000001E-4</v>
      </c>
    </row>
    <row r="8" spans="1:31" s="33" customFormat="1" ht="15" customHeight="1" x14ac:dyDescent="0.5">
      <c r="A8" s="22" t="s">
        <v>63</v>
      </c>
      <c r="B8" s="23">
        <v>43285</v>
      </c>
      <c r="C8" s="42">
        <v>5.0999999999999996</v>
      </c>
      <c r="D8" s="27">
        <v>1140</v>
      </c>
      <c r="E8" s="24">
        <v>724</v>
      </c>
      <c r="F8" s="24">
        <v>8.35</v>
      </c>
      <c r="G8" s="34">
        <f>0.5* 3</f>
        <v>1.5</v>
      </c>
      <c r="H8" s="25">
        <v>922</v>
      </c>
      <c r="I8" s="27">
        <v>0.13</v>
      </c>
      <c r="J8" s="35">
        <f t="shared" si="0"/>
        <v>2.5000000000000001E-3</v>
      </c>
      <c r="K8" s="28">
        <v>2.76</v>
      </c>
      <c r="L8" s="35">
        <f>0.5* 0.005</f>
        <v>2.5000000000000001E-3</v>
      </c>
      <c r="M8" s="24">
        <v>528</v>
      </c>
      <c r="N8" s="26">
        <v>0</v>
      </c>
      <c r="O8" s="35">
        <f t="shared" si="4"/>
        <v>2.5000000000000001E-3</v>
      </c>
      <c r="P8" s="35">
        <f t="shared" si="5"/>
        <v>2.5000000000000001E-3</v>
      </c>
      <c r="Q8" s="24">
        <v>1.49</v>
      </c>
      <c r="R8" s="29">
        <v>1.46E-2</v>
      </c>
      <c r="S8" s="31">
        <v>1.13E-4</v>
      </c>
      <c r="T8" s="29">
        <v>3.65E-3</v>
      </c>
      <c r="U8" s="38">
        <f>0.5* 0.00005</f>
        <v>2.5000000000000001E-5</v>
      </c>
      <c r="V8" s="39">
        <f>0.5* 0.000005</f>
        <v>2.5000000000000002E-6</v>
      </c>
      <c r="W8" s="32">
        <v>1.26E-2</v>
      </c>
      <c r="X8" s="32">
        <v>1.43E-2</v>
      </c>
      <c r="Y8" s="40">
        <f>0.5* 0.00001</f>
        <v>5.0000000000000004E-6</v>
      </c>
      <c r="Z8" s="37">
        <f>0.5* 0.003</f>
        <v>1.5E-3</v>
      </c>
      <c r="AA8" s="28">
        <v>1.41E-2</v>
      </c>
      <c r="AB8" s="29">
        <v>2.8800000000000002E-3</v>
      </c>
      <c r="AC8" s="29">
        <v>9.7999999999999997E-4</v>
      </c>
      <c r="AD8" s="36">
        <f t="shared" si="2"/>
        <v>5.0000000000000001E-3</v>
      </c>
      <c r="AE8" s="35">
        <f t="shared" si="3"/>
        <v>5.0000000000000001E-4</v>
      </c>
    </row>
    <row r="9" spans="1:31" s="33" customFormat="1" ht="15" customHeight="1" x14ac:dyDescent="0.5">
      <c r="A9" s="22" t="s">
        <v>63</v>
      </c>
      <c r="B9" s="23">
        <v>43313.5</v>
      </c>
      <c r="C9" s="27">
        <v>6.5</v>
      </c>
      <c r="D9" s="27">
        <v>1160</v>
      </c>
      <c r="E9" s="24">
        <v>773</v>
      </c>
      <c r="F9" s="24">
        <v>8.23</v>
      </c>
      <c r="G9" s="87" t="s">
        <v>53</v>
      </c>
      <c r="H9" s="25">
        <v>986</v>
      </c>
      <c r="I9" s="27">
        <v>0.16</v>
      </c>
      <c r="J9" s="35">
        <f t="shared" si="0"/>
        <v>2.5000000000000001E-3</v>
      </c>
      <c r="K9" s="28">
        <v>2.79</v>
      </c>
      <c r="L9" s="87" t="s">
        <v>53</v>
      </c>
      <c r="M9" s="24">
        <v>547</v>
      </c>
      <c r="N9" s="26">
        <v>0</v>
      </c>
      <c r="O9" s="35">
        <f t="shared" si="4"/>
        <v>2.5000000000000001E-3</v>
      </c>
      <c r="P9" s="35">
        <f t="shared" si="5"/>
        <v>2.5000000000000001E-3</v>
      </c>
      <c r="Q9" s="24">
        <v>1.25</v>
      </c>
      <c r="R9" s="87" t="s">
        <v>53</v>
      </c>
      <c r="S9" s="87" t="s">
        <v>53</v>
      </c>
      <c r="T9" s="87" t="s">
        <v>53</v>
      </c>
      <c r="U9" s="87" t="s">
        <v>53</v>
      </c>
      <c r="V9" s="87" t="s">
        <v>53</v>
      </c>
      <c r="W9" s="87" t="s">
        <v>53</v>
      </c>
      <c r="X9" s="87" t="s">
        <v>53</v>
      </c>
      <c r="Y9" s="87" t="s">
        <v>53</v>
      </c>
      <c r="Z9" s="87" t="s">
        <v>53</v>
      </c>
      <c r="AA9" s="28">
        <v>1.4200000000000001E-2</v>
      </c>
      <c r="AB9" s="29">
        <v>4.2300000000000003E-3</v>
      </c>
      <c r="AC9" s="29">
        <v>8.7000000000000001E-4</v>
      </c>
      <c r="AD9" s="36">
        <f t="shared" si="2"/>
        <v>5.0000000000000001E-3</v>
      </c>
      <c r="AE9" s="35">
        <f t="shared" si="3"/>
        <v>5.0000000000000001E-4</v>
      </c>
    </row>
    <row r="10" spans="1:31" s="33" customFormat="1" ht="15" customHeight="1" x14ac:dyDescent="0.5">
      <c r="A10" s="22" t="s">
        <v>63</v>
      </c>
      <c r="B10" s="23">
        <v>43348.5</v>
      </c>
      <c r="C10" s="27">
        <v>5.6</v>
      </c>
      <c r="D10" s="27">
        <v>1200</v>
      </c>
      <c r="E10" s="24">
        <v>732</v>
      </c>
      <c r="F10" s="24">
        <v>8.27</v>
      </c>
      <c r="G10" s="87" t="s">
        <v>53</v>
      </c>
      <c r="H10" s="25">
        <v>1010</v>
      </c>
      <c r="I10" s="27">
        <v>0.53</v>
      </c>
      <c r="J10" s="35">
        <f t="shared" si="0"/>
        <v>2.5000000000000001E-3</v>
      </c>
      <c r="K10" s="28">
        <v>2.82</v>
      </c>
      <c r="L10" s="87" t="s">
        <v>53</v>
      </c>
      <c r="M10" s="24">
        <v>561</v>
      </c>
      <c r="N10" s="26">
        <v>0</v>
      </c>
      <c r="O10" s="35">
        <f t="shared" si="4"/>
        <v>2.5000000000000001E-3</v>
      </c>
      <c r="P10" s="35">
        <f t="shared" si="5"/>
        <v>2.5000000000000001E-3</v>
      </c>
      <c r="Q10" s="24">
        <v>1.65</v>
      </c>
      <c r="R10" s="87" t="s">
        <v>53</v>
      </c>
      <c r="S10" s="87" t="s">
        <v>53</v>
      </c>
      <c r="T10" s="87" t="s">
        <v>53</v>
      </c>
      <c r="U10" s="87" t="s">
        <v>53</v>
      </c>
      <c r="V10" s="87" t="s">
        <v>53</v>
      </c>
      <c r="W10" s="87" t="s">
        <v>53</v>
      </c>
      <c r="X10" s="87" t="s">
        <v>53</v>
      </c>
      <c r="Y10" s="87" t="s">
        <v>53</v>
      </c>
      <c r="Z10" s="87" t="s">
        <v>53</v>
      </c>
      <c r="AA10" s="28">
        <v>1.43E-2</v>
      </c>
      <c r="AB10" s="29">
        <v>4.8300000000000001E-3</v>
      </c>
      <c r="AC10" s="29">
        <v>6.8999999999999997E-4</v>
      </c>
      <c r="AD10" s="36">
        <f t="shared" si="2"/>
        <v>5.0000000000000001E-3</v>
      </c>
      <c r="AE10" s="35">
        <f t="shared" si="3"/>
        <v>5.0000000000000001E-4</v>
      </c>
    </row>
    <row r="11" spans="1:31" s="33" customFormat="1" ht="15" customHeight="1" x14ac:dyDescent="0.5">
      <c r="A11" s="22" t="s">
        <v>63</v>
      </c>
      <c r="B11" s="23">
        <v>43376.5</v>
      </c>
      <c r="C11" s="27">
        <v>2.6</v>
      </c>
      <c r="D11" s="27">
        <v>1260</v>
      </c>
      <c r="E11" s="24">
        <v>701</v>
      </c>
      <c r="F11" s="24">
        <v>8.26</v>
      </c>
      <c r="G11" s="34">
        <f>0.5* 3</f>
        <v>1.5</v>
      </c>
      <c r="H11" s="25">
        <v>1010</v>
      </c>
      <c r="I11" s="27">
        <v>0.19</v>
      </c>
      <c r="J11" s="35">
        <f t="shared" si="0"/>
        <v>2.5000000000000001E-3</v>
      </c>
      <c r="K11" s="28">
        <v>2.77</v>
      </c>
      <c r="L11" s="35">
        <f>0.5* 0.005</f>
        <v>2.5000000000000001E-3</v>
      </c>
      <c r="M11" s="24">
        <v>546</v>
      </c>
      <c r="N11" s="26">
        <v>0</v>
      </c>
      <c r="O11" s="35">
        <f t="shared" si="4"/>
        <v>2.5000000000000001E-3</v>
      </c>
      <c r="P11" s="35">
        <f t="shared" si="5"/>
        <v>2.5000000000000001E-3</v>
      </c>
      <c r="Q11" s="24">
        <v>0.56000000000000005</v>
      </c>
      <c r="R11" s="29">
        <v>1.29E-2</v>
      </c>
      <c r="S11" s="31">
        <v>8.6299999999999997E-5</v>
      </c>
      <c r="T11" s="29">
        <v>5.2399999999999999E-3</v>
      </c>
      <c r="U11" s="38">
        <f>0.5* 0.00005</f>
        <v>2.5000000000000001E-5</v>
      </c>
      <c r="V11" s="39">
        <f>0.5* 0.000005</f>
        <v>2.5000000000000002E-6</v>
      </c>
      <c r="W11" s="32">
        <v>7.1700000000000002E-3</v>
      </c>
      <c r="X11" s="32">
        <v>1.41E-2</v>
      </c>
      <c r="Y11" s="40">
        <f>0.5* 0.00001</f>
        <v>5.0000000000000004E-6</v>
      </c>
      <c r="Z11" s="37">
        <f>0.5* 0.003</f>
        <v>1.5E-3</v>
      </c>
      <c r="AA11" s="28">
        <v>1.47E-2</v>
      </c>
      <c r="AB11" s="29">
        <v>5.0099999999999997E-3</v>
      </c>
      <c r="AC11" s="29">
        <v>6.4999999999999997E-4</v>
      </c>
      <c r="AD11" s="36">
        <f t="shared" si="2"/>
        <v>5.0000000000000001E-3</v>
      </c>
      <c r="AE11" s="35">
        <f t="shared" si="3"/>
        <v>5.0000000000000001E-4</v>
      </c>
    </row>
    <row r="12" spans="1:31" s="33" customFormat="1" ht="15" customHeight="1" x14ac:dyDescent="0.5">
      <c r="A12" s="22" t="s">
        <v>63</v>
      </c>
      <c r="B12" s="23">
        <v>43411.5</v>
      </c>
      <c r="C12" s="27">
        <v>1.6</v>
      </c>
      <c r="D12" s="27">
        <v>1200</v>
      </c>
      <c r="E12" s="24">
        <v>711</v>
      </c>
      <c r="F12" s="24">
        <v>8.1999999999999993</v>
      </c>
      <c r="G12" s="87" t="s">
        <v>53</v>
      </c>
      <c r="H12" s="25">
        <v>1030</v>
      </c>
      <c r="I12" s="34">
        <f>0.5* 0.1</f>
        <v>0.05</v>
      </c>
      <c r="J12" s="35">
        <f t="shared" si="0"/>
        <v>2.5000000000000001E-3</v>
      </c>
      <c r="K12" s="28">
        <v>2.89</v>
      </c>
      <c r="L12" s="87" t="s">
        <v>53</v>
      </c>
      <c r="M12" s="24">
        <v>562</v>
      </c>
      <c r="N12" s="26">
        <v>0</v>
      </c>
      <c r="O12" s="35">
        <f t="shared" si="4"/>
        <v>2.5000000000000001E-3</v>
      </c>
      <c r="P12" s="35">
        <f t="shared" si="5"/>
        <v>2.5000000000000001E-3</v>
      </c>
      <c r="Q12" s="36">
        <f>0.5* 0.5</f>
        <v>0.25</v>
      </c>
      <c r="R12" s="87" t="s">
        <v>53</v>
      </c>
      <c r="S12" s="87" t="s">
        <v>53</v>
      </c>
      <c r="T12" s="87" t="s">
        <v>53</v>
      </c>
      <c r="U12" s="87" t="s">
        <v>53</v>
      </c>
      <c r="V12" s="87" t="s">
        <v>53</v>
      </c>
      <c r="W12" s="87" t="s">
        <v>53</v>
      </c>
      <c r="X12" s="87" t="s">
        <v>53</v>
      </c>
      <c r="Y12" s="87" t="s">
        <v>53</v>
      </c>
      <c r="Z12" s="87" t="s">
        <v>53</v>
      </c>
      <c r="AA12" s="28">
        <v>1.4E-2</v>
      </c>
      <c r="AB12" s="29">
        <v>5.2300000000000003E-3</v>
      </c>
      <c r="AC12" s="29">
        <v>6.3000000000000003E-4</v>
      </c>
      <c r="AD12" s="36">
        <f t="shared" si="2"/>
        <v>5.0000000000000001E-3</v>
      </c>
      <c r="AE12" s="35">
        <f t="shared" si="3"/>
        <v>5.0000000000000001E-4</v>
      </c>
    </row>
    <row r="13" spans="1:31" s="33" customFormat="1" ht="15" customHeight="1" x14ac:dyDescent="0.5">
      <c r="A13" s="22" t="s">
        <v>63</v>
      </c>
      <c r="B13" s="23">
        <v>43439.5</v>
      </c>
      <c r="C13" s="42">
        <v>1.6</v>
      </c>
      <c r="D13" s="27">
        <v>1270</v>
      </c>
      <c r="E13" s="24">
        <v>749</v>
      </c>
      <c r="F13" s="24">
        <v>8.25</v>
      </c>
      <c r="G13" s="87" t="s">
        <v>53</v>
      </c>
      <c r="H13" s="25">
        <v>1060</v>
      </c>
      <c r="I13" s="27">
        <v>1.03</v>
      </c>
      <c r="J13" s="35">
        <f t="shared" si="0"/>
        <v>2.5000000000000001E-3</v>
      </c>
      <c r="K13" s="28">
        <v>3.09</v>
      </c>
      <c r="L13" s="87" t="s">
        <v>53</v>
      </c>
      <c r="M13" s="24">
        <v>582</v>
      </c>
      <c r="N13" s="26">
        <v>0</v>
      </c>
      <c r="O13" s="35">
        <f t="shared" si="4"/>
        <v>2.5000000000000001E-3</v>
      </c>
      <c r="P13" s="35">
        <f t="shared" si="5"/>
        <v>2.5000000000000001E-3</v>
      </c>
      <c r="Q13" s="36">
        <f>0.5* 0.5</f>
        <v>0.25</v>
      </c>
      <c r="R13" s="87" t="s">
        <v>53</v>
      </c>
      <c r="S13" s="87" t="s">
        <v>53</v>
      </c>
      <c r="T13" s="87" t="s">
        <v>53</v>
      </c>
      <c r="U13" s="87" t="s">
        <v>53</v>
      </c>
      <c r="V13" s="87" t="s">
        <v>53</v>
      </c>
      <c r="W13" s="87" t="s">
        <v>53</v>
      </c>
      <c r="X13" s="87" t="s">
        <v>53</v>
      </c>
      <c r="Y13" s="87" t="s">
        <v>53</v>
      </c>
      <c r="Z13" s="87" t="s">
        <v>53</v>
      </c>
      <c r="AA13" s="28">
        <v>1.4200000000000001E-2</v>
      </c>
      <c r="AB13" s="29">
        <v>5.13E-3</v>
      </c>
      <c r="AC13" s="29">
        <v>5.0000000000000001E-4</v>
      </c>
      <c r="AD13" s="36">
        <f t="shared" si="2"/>
        <v>5.0000000000000001E-3</v>
      </c>
      <c r="AE13" s="35">
        <f t="shared" si="3"/>
        <v>5.0000000000000001E-4</v>
      </c>
    </row>
    <row r="14" spans="1:31" ht="15" customHeight="1" x14ac:dyDescent="0.5">
      <c r="A14" s="1"/>
      <c r="B14" s="13" t="s">
        <v>93</v>
      </c>
      <c r="C14" s="17">
        <f t="shared" ref="C14:AE14" si="6">MIN(C2:C13)</f>
        <v>0.7</v>
      </c>
      <c r="D14" s="17">
        <f t="shared" si="6"/>
        <v>1050</v>
      </c>
      <c r="E14" s="14">
        <f t="shared" si="6"/>
        <v>630</v>
      </c>
      <c r="F14" s="14">
        <f t="shared" si="6"/>
        <v>8.1999999999999993</v>
      </c>
      <c r="G14" s="17">
        <f t="shared" si="6"/>
        <v>1.5</v>
      </c>
      <c r="H14" s="15">
        <f t="shared" si="6"/>
        <v>803</v>
      </c>
      <c r="I14" s="17">
        <f t="shared" si="6"/>
        <v>0.05</v>
      </c>
      <c r="J14" s="16">
        <f t="shared" si="6"/>
        <v>2.5000000000000001E-3</v>
      </c>
      <c r="K14" s="16">
        <f t="shared" si="6"/>
        <v>2.2000000000000002</v>
      </c>
      <c r="L14" s="16">
        <f t="shared" si="6"/>
        <v>2.5000000000000001E-3</v>
      </c>
      <c r="M14" s="14">
        <f t="shared" si="6"/>
        <v>422</v>
      </c>
      <c r="N14" s="16">
        <f t="shared" si="6"/>
        <v>0</v>
      </c>
      <c r="O14" s="16">
        <f t="shared" si="6"/>
        <v>2.5000000000000001E-3</v>
      </c>
      <c r="P14" s="16">
        <f t="shared" si="6"/>
        <v>2.5000000000000001E-3</v>
      </c>
      <c r="Q14" s="14">
        <f t="shared" si="6"/>
        <v>0.25</v>
      </c>
      <c r="R14" s="18">
        <f t="shared" si="6"/>
        <v>1.29E-2</v>
      </c>
      <c r="S14" s="20">
        <f t="shared" si="6"/>
        <v>8.5900000000000001E-5</v>
      </c>
      <c r="T14" s="18">
        <f t="shared" si="6"/>
        <v>3.65E-3</v>
      </c>
      <c r="U14" s="21">
        <f t="shared" si="6"/>
        <v>2.5000000000000001E-5</v>
      </c>
      <c r="V14" s="20">
        <f t="shared" si="6"/>
        <v>2.5000000000000002E-6</v>
      </c>
      <c r="W14" s="21">
        <f t="shared" si="6"/>
        <v>6.3099999999999996E-3</v>
      </c>
      <c r="X14" s="21">
        <f t="shared" si="6"/>
        <v>1.41E-2</v>
      </c>
      <c r="Y14" s="18">
        <f t="shared" si="6"/>
        <v>5.0000000000000004E-6</v>
      </c>
      <c r="Z14" s="19">
        <f t="shared" si="6"/>
        <v>1.5E-3</v>
      </c>
      <c r="AA14" s="16">
        <f t="shared" si="6"/>
        <v>1.2699999999999999E-2</v>
      </c>
      <c r="AB14" s="18">
        <f t="shared" si="6"/>
        <v>1.07E-3</v>
      </c>
      <c r="AC14" s="18">
        <f t="shared" si="6"/>
        <v>4.6000000000000001E-4</v>
      </c>
      <c r="AD14" s="14">
        <f t="shared" si="6"/>
        <v>5.0000000000000001E-3</v>
      </c>
      <c r="AE14" s="16">
        <f t="shared" si="6"/>
        <v>5.0000000000000001E-4</v>
      </c>
    </row>
    <row r="15" spans="1:31" ht="15" customHeight="1" x14ac:dyDescent="0.5">
      <c r="A15" s="1"/>
      <c r="B15" s="13" t="s">
        <v>94</v>
      </c>
      <c r="C15" s="17">
        <f t="shared" ref="C15:AE15" si="7">MAX(C2:C13)</f>
        <v>6.5</v>
      </c>
      <c r="D15" s="17">
        <f t="shared" si="7"/>
        <v>1300</v>
      </c>
      <c r="E15" s="14">
        <f t="shared" si="7"/>
        <v>805</v>
      </c>
      <c r="F15" s="14">
        <f t="shared" si="7"/>
        <v>8.39</v>
      </c>
      <c r="G15" s="17">
        <f t="shared" si="7"/>
        <v>1.5</v>
      </c>
      <c r="H15" s="15">
        <f t="shared" si="7"/>
        <v>1090</v>
      </c>
      <c r="I15" s="17">
        <f t="shared" si="7"/>
        <v>1.03</v>
      </c>
      <c r="J15" s="16">
        <f t="shared" si="7"/>
        <v>2.5000000000000001E-3</v>
      </c>
      <c r="K15" s="16">
        <f t="shared" si="7"/>
        <v>3.64</v>
      </c>
      <c r="L15" s="16">
        <f t="shared" si="7"/>
        <v>2.5000000000000001E-3</v>
      </c>
      <c r="M15" s="14">
        <f t="shared" si="7"/>
        <v>630</v>
      </c>
      <c r="N15" s="16">
        <f t="shared" si="7"/>
        <v>7.3000000000000001E-3</v>
      </c>
      <c r="O15" s="16">
        <f t="shared" si="7"/>
        <v>2.5000000000000001E-3</v>
      </c>
      <c r="P15" s="16">
        <f t="shared" si="7"/>
        <v>7.3000000000000001E-3</v>
      </c>
      <c r="Q15" s="14">
        <f t="shared" si="7"/>
        <v>1.65</v>
      </c>
      <c r="R15" s="18">
        <f t="shared" si="7"/>
        <v>1.46E-2</v>
      </c>
      <c r="S15" s="20">
        <f t="shared" si="7"/>
        <v>1.13E-4</v>
      </c>
      <c r="T15" s="18">
        <f t="shared" si="7"/>
        <v>7.2100000000000003E-3</v>
      </c>
      <c r="U15" s="21">
        <f t="shared" si="7"/>
        <v>5.5999999999999999E-5</v>
      </c>
      <c r="V15" s="20">
        <f t="shared" si="7"/>
        <v>2.5000000000000002E-6</v>
      </c>
      <c r="W15" s="21">
        <f t="shared" si="7"/>
        <v>1.26E-2</v>
      </c>
      <c r="X15" s="21">
        <f t="shared" si="7"/>
        <v>1.6400000000000001E-2</v>
      </c>
      <c r="Y15" s="18">
        <f t="shared" si="7"/>
        <v>5.0000000000000004E-6</v>
      </c>
      <c r="Z15" s="19">
        <f t="shared" si="7"/>
        <v>1.5E-3</v>
      </c>
      <c r="AA15" s="16">
        <f t="shared" si="7"/>
        <v>1.7000000000000001E-2</v>
      </c>
      <c r="AB15" s="18">
        <f t="shared" si="7"/>
        <v>7.0899999999999999E-3</v>
      </c>
      <c r="AC15" s="18">
        <f t="shared" si="7"/>
        <v>9.8999999999999999E-4</v>
      </c>
      <c r="AD15" s="14">
        <f t="shared" si="7"/>
        <v>5.0000000000000001E-3</v>
      </c>
      <c r="AE15" s="16">
        <f t="shared" si="7"/>
        <v>5.0000000000000001E-4</v>
      </c>
    </row>
    <row r="16" spans="1:31" ht="15" customHeight="1" x14ac:dyDescent="0.5">
      <c r="A16" s="1"/>
      <c r="B16" s="13" t="s">
        <v>95</v>
      </c>
      <c r="C16" s="17">
        <f t="shared" ref="C16:AE16" si="8">AVERAGE(C2:C13)</f>
        <v>3.0000000000000004</v>
      </c>
      <c r="D16" s="17">
        <f t="shared" si="8"/>
        <v>1203.3333333333333</v>
      </c>
      <c r="E16" s="14">
        <f t="shared" si="8"/>
        <v>739.36363636363637</v>
      </c>
      <c r="F16" s="14">
        <f t="shared" si="8"/>
        <v>8.2841666666666676</v>
      </c>
      <c r="G16" s="17">
        <f t="shared" si="8"/>
        <v>1.5</v>
      </c>
      <c r="H16" s="15">
        <f t="shared" si="8"/>
        <v>995.91666666666663</v>
      </c>
      <c r="I16" s="17">
        <f t="shared" si="8"/>
        <v>0.29666666666666663</v>
      </c>
      <c r="J16" s="16">
        <f t="shared" si="8"/>
        <v>2.4999999999999996E-3</v>
      </c>
      <c r="K16" s="16">
        <f t="shared" si="8"/>
        <v>3.0366666666666666</v>
      </c>
      <c r="L16" s="16">
        <f t="shared" si="8"/>
        <v>2.5000000000000001E-3</v>
      </c>
      <c r="M16" s="14">
        <f t="shared" si="8"/>
        <v>557.58333333333337</v>
      </c>
      <c r="N16" s="16">
        <f t="shared" si="8"/>
        <v>6.0833333333333334E-4</v>
      </c>
      <c r="O16" s="16">
        <f t="shared" si="8"/>
        <v>2.4999999999999996E-3</v>
      </c>
      <c r="P16" s="16">
        <f t="shared" si="8"/>
        <v>2.8999999999999998E-3</v>
      </c>
      <c r="Q16" s="14">
        <f t="shared" si="8"/>
        <v>0.63249999999999995</v>
      </c>
      <c r="R16" s="18">
        <f t="shared" si="8"/>
        <v>1.4025000000000001E-2</v>
      </c>
      <c r="S16" s="20">
        <f t="shared" si="8"/>
        <v>9.4099999999999997E-5</v>
      </c>
      <c r="T16" s="18">
        <f t="shared" si="8"/>
        <v>5.6050000000000006E-3</v>
      </c>
      <c r="U16" s="21">
        <f t="shared" si="8"/>
        <v>3.2750000000000003E-5</v>
      </c>
      <c r="V16" s="20">
        <f t="shared" si="8"/>
        <v>2.5000000000000002E-6</v>
      </c>
      <c r="W16" s="21">
        <f t="shared" si="8"/>
        <v>8.1574999999999998E-3</v>
      </c>
      <c r="X16" s="21">
        <f t="shared" si="8"/>
        <v>1.52E-2</v>
      </c>
      <c r="Y16" s="18">
        <f t="shared" si="8"/>
        <v>5.0000000000000004E-6</v>
      </c>
      <c r="Z16" s="19">
        <f t="shared" si="8"/>
        <v>1.5E-3</v>
      </c>
      <c r="AA16" s="16">
        <f t="shared" si="8"/>
        <v>1.4466666666666668E-2</v>
      </c>
      <c r="AB16" s="18">
        <f t="shared" si="8"/>
        <v>4.6249999999999998E-3</v>
      </c>
      <c r="AC16" s="18">
        <f t="shared" si="8"/>
        <v>6.8750000000000007E-4</v>
      </c>
      <c r="AD16" s="14">
        <f t="shared" si="8"/>
        <v>4.9999999999999992E-3</v>
      </c>
      <c r="AE16" s="16">
        <f t="shared" si="8"/>
        <v>5.0000000000000012E-4</v>
      </c>
    </row>
    <row r="17" spans="1:31" ht="15" customHeight="1" x14ac:dyDescent="0.5">
      <c r="A17" s="1"/>
      <c r="B17" s="13" t="s">
        <v>96</v>
      </c>
      <c r="C17" s="17">
        <f t="shared" ref="C17:AE17" si="9">_xlfn.STDEV.P(C2:C13)</f>
        <v>2.0070708341594043</v>
      </c>
      <c r="D17" s="17">
        <f t="shared" si="9"/>
        <v>79.092070118031145</v>
      </c>
      <c r="E17" s="14">
        <f t="shared" si="9"/>
        <v>46.840683030639717</v>
      </c>
      <c r="F17" s="14">
        <f t="shared" si="9"/>
        <v>5.4537194239854016E-2</v>
      </c>
      <c r="G17" s="17">
        <f t="shared" si="9"/>
        <v>0</v>
      </c>
      <c r="H17" s="15">
        <f t="shared" si="9"/>
        <v>87.791854532309671</v>
      </c>
      <c r="I17" s="17">
        <f t="shared" si="9"/>
        <v>0.27326218586226353</v>
      </c>
      <c r="J17" s="16">
        <f t="shared" si="9"/>
        <v>4.3368086899420177E-19</v>
      </c>
      <c r="K17" s="16">
        <f t="shared" si="9"/>
        <v>0.43299987169615894</v>
      </c>
      <c r="L17" s="16">
        <f t="shared" si="9"/>
        <v>0</v>
      </c>
      <c r="M17" s="14">
        <f t="shared" si="9"/>
        <v>54.841374790288477</v>
      </c>
      <c r="N17" s="16">
        <f t="shared" si="9"/>
        <v>2.0176134141328683E-3</v>
      </c>
      <c r="O17" s="16">
        <f t="shared" si="9"/>
        <v>4.3368086899420177E-19</v>
      </c>
      <c r="P17" s="16">
        <f t="shared" si="9"/>
        <v>1.3266499161421596E-3</v>
      </c>
      <c r="Q17" s="14">
        <f t="shared" si="9"/>
        <v>0.52022631293184962</v>
      </c>
      <c r="R17" s="18">
        <f t="shared" si="9"/>
        <v>6.6473679001541656E-4</v>
      </c>
      <c r="S17" s="20">
        <f t="shared" si="9"/>
        <v>1.1109680463451682E-5</v>
      </c>
      <c r="T17" s="18">
        <f t="shared" si="9"/>
        <v>1.3268854509715601E-3</v>
      </c>
      <c r="U17" s="21">
        <f t="shared" si="9"/>
        <v>1.34233937586588E-5</v>
      </c>
      <c r="V17" s="20">
        <f t="shared" si="9"/>
        <v>0</v>
      </c>
      <c r="W17" s="21">
        <f t="shared" si="9"/>
        <v>2.5840024671040856E-3</v>
      </c>
      <c r="X17" s="21">
        <f t="shared" si="9"/>
        <v>1.0124228365658299E-3</v>
      </c>
      <c r="Y17" s="18">
        <f t="shared" si="9"/>
        <v>0</v>
      </c>
      <c r="Z17" s="19">
        <f t="shared" si="9"/>
        <v>0</v>
      </c>
      <c r="AA17" s="16">
        <f t="shared" si="9"/>
        <v>1.0506611674982993E-3</v>
      </c>
      <c r="AB17" s="18">
        <f t="shared" si="9"/>
        <v>1.8182569492052913E-3</v>
      </c>
      <c r="AC17" s="18">
        <f t="shared" si="9"/>
        <v>1.9950459476747229E-4</v>
      </c>
      <c r="AD17" s="14">
        <f t="shared" si="9"/>
        <v>8.6736173798840355E-19</v>
      </c>
      <c r="AE17" s="16">
        <f t="shared" si="9"/>
        <v>1.0842021724855044E-19</v>
      </c>
    </row>
    <row r="18" spans="1:31" s="60" customFormat="1" ht="15" customHeight="1" x14ac:dyDescent="0.5"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</row>
    <row r="19" spans="1:31" s="60" customFormat="1" ht="15" customHeight="1" x14ac:dyDescent="0.5">
      <c r="C19" s="108" t="s">
        <v>129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</row>
    <row r="20" spans="1:31" s="60" customFormat="1" ht="15" customHeight="1" x14ac:dyDescent="0.5"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</row>
    <row r="21" spans="1:31" s="60" customFormat="1" ht="15" customHeight="1" x14ac:dyDescent="0.5">
      <c r="C21" s="107" t="s">
        <v>112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</row>
    <row r="22" spans="1:31" s="54" customFormat="1" ht="15" customHeight="1" x14ac:dyDescent="0.5">
      <c r="C22" s="58"/>
      <c r="D22" s="57"/>
      <c r="E22" s="62"/>
      <c r="F22" s="56"/>
      <c r="G22" s="56"/>
      <c r="H22" s="56"/>
      <c r="I22" s="57"/>
      <c r="J22" s="62"/>
      <c r="K22" s="58"/>
      <c r="L22" s="58"/>
      <c r="M22" s="58"/>
      <c r="N22" s="58"/>
      <c r="O22" s="56"/>
      <c r="P22" s="58"/>
      <c r="Q22" s="58"/>
      <c r="R22" s="58"/>
      <c r="S22" s="59"/>
      <c r="T22" s="58"/>
      <c r="U22" s="59"/>
      <c r="V22" s="65"/>
      <c r="W22" s="59"/>
      <c r="X22" s="65"/>
      <c r="Y22" s="59"/>
      <c r="Z22" s="59"/>
      <c r="AA22" s="63"/>
      <c r="AB22" s="59"/>
      <c r="AC22" s="59"/>
      <c r="AD22" s="59"/>
      <c r="AE22" s="65"/>
    </row>
  </sheetData>
  <mergeCells count="4">
    <mergeCell ref="C18:AE18"/>
    <mergeCell ref="C20:AE20"/>
    <mergeCell ref="C21:AE21"/>
    <mergeCell ref="C19:AE19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17 - NPM CREEK (E206633) Data&amp;R&amp;"Times New Roman,Regular"&amp;8Annual Report, 2018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96633"/>
  </sheetPr>
  <dimension ref="A1:P14"/>
  <sheetViews>
    <sheetView view="pageBreakPreview" zoomScale="60" zoomScaleNormal="100" workbookViewId="0">
      <selection activeCell="A11" sqref="A11:XFD11"/>
    </sheetView>
  </sheetViews>
  <sheetFormatPr defaultColWidth="11.28515625" defaultRowHeight="15.75" x14ac:dyDescent="0.25"/>
  <cols>
    <col min="1" max="1" width="4" style="2" bestFit="1" customWidth="1"/>
    <col min="2" max="2" width="9.5703125" style="3" bestFit="1" customWidth="1"/>
    <col min="3" max="3" width="8.28515625" style="9" bestFit="1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7" width="7.85546875" style="7" bestFit="1" customWidth="1"/>
    <col min="8" max="8" width="7.5703125" style="7" bestFit="1" customWidth="1"/>
    <col min="9" max="9" width="8.28515625" style="9" bestFit="1" customWidth="1"/>
    <col min="10" max="12" width="6.7109375" style="7" bestFit="1" customWidth="1"/>
    <col min="13" max="13" width="8.28515625" style="9" bestFit="1" customWidth="1"/>
    <col min="14" max="14" width="7.85546875" style="6" bestFit="1" customWidth="1"/>
    <col min="15" max="15" width="8.5703125" style="6" bestFit="1" customWidth="1"/>
    <col min="16" max="16" width="5.42578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64</v>
      </c>
      <c r="B2" s="23">
        <v>43117</v>
      </c>
      <c r="C2" s="24">
        <v>1349.54</v>
      </c>
      <c r="D2" s="27">
        <v>7220</v>
      </c>
      <c r="E2" s="24">
        <v>1670</v>
      </c>
      <c r="F2" s="24">
        <v>7.75</v>
      </c>
      <c r="G2" s="28">
        <v>33.1</v>
      </c>
      <c r="H2" s="35">
        <f>0.5* 0.25</f>
        <v>0.125</v>
      </c>
      <c r="I2" s="24">
        <v>2940</v>
      </c>
      <c r="J2" s="26">
        <v>1.3</v>
      </c>
      <c r="K2" s="28">
        <v>0.02</v>
      </c>
      <c r="L2" s="28">
        <v>1.32</v>
      </c>
      <c r="M2" s="24">
        <v>1610</v>
      </c>
      <c r="N2" s="29">
        <v>3.76</v>
      </c>
      <c r="O2" s="40">
        <f>0.5* 0.001</f>
        <v>5.0000000000000001E-4</v>
      </c>
      <c r="P2" s="24">
        <v>0.122</v>
      </c>
    </row>
    <row r="3" spans="1:16" s="33" customFormat="1" ht="15" customHeight="1" x14ac:dyDescent="0.5">
      <c r="A3" s="22" t="s">
        <v>64</v>
      </c>
      <c r="B3" s="23">
        <v>43208.5</v>
      </c>
      <c r="C3" s="24">
        <v>1349.7306000000001</v>
      </c>
      <c r="D3" s="27">
        <v>7220</v>
      </c>
      <c r="E3" s="24">
        <v>1760</v>
      </c>
      <c r="F3" s="24">
        <v>7.79</v>
      </c>
      <c r="G3" s="28">
        <v>39.6</v>
      </c>
      <c r="H3" s="35">
        <f>0.5* 0.25</f>
        <v>0.125</v>
      </c>
      <c r="I3" s="24">
        <v>3000</v>
      </c>
      <c r="J3" s="26">
        <v>1.1809000000000001</v>
      </c>
      <c r="K3" s="28">
        <v>1.9099999999999999E-2</v>
      </c>
      <c r="L3" s="28">
        <v>1.2</v>
      </c>
      <c r="M3" s="24">
        <v>1410</v>
      </c>
      <c r="N3" s="29">
        <v>3.88</v>
      </c>
      <c r="O3" s="29">
        <v>1.5E-3</v>
      </c>
      <c r="P3" s="24">
        <v>5.7000000000000002E-2</v>
      </c>
    </row>
    <row r="4" spans="1:16" s="33" customFormat="1" ht="15" customHeight="1" x14ac:dyDescent="0.5">
      <c r="A4" s="22" t="s">
        <v>64</v>
      </c>
      <c r="B4" s="23">
        <v>43299.5</v>
      </c>
      <c r="C4" s="24">
        <v>1351.5106320000002</v>
      </c>
      <c r="D4" s="27">
        <v>7390</v>
      </c>
      <c r="E4" s="24">
        <v>1610</v>
      </c>
      <c r="F4" s="24">
        <v>7.8</v>
      </c>
      <c r="G4" s="28">
        <v>32.299999999999997</v>
      </c>
      <c r="H4" s="28">
        <v>0.34</v>
      </c>
      <c r="I4" s="24">
        <v>2880</v>
      </c>
      <c r="J4" s="26">
        <v>1.409</v>
      </c>
      <c r="K4" s="28">
        <v>6.0999999999999999E-2</v>
      </c>
      <c r="L4" s="28">
        <v>1.47</v>
      </c>
      <c r="M4" s="24">
        <v>1470</v>
      </c>
      <c r="N4" s="29">
        <v>3.26</v>
      </c>
      <c r="O4" s="29">
        <v>2E-3</v>
      </c>
      <c r="P4" s="36">
        <f>0.5* 0.05</f>
        <v>2.5000000000000001E-2</v>
      </c>
    </row>
    <row r="5" spans="1:16" s="33" customFormat="1" ht="15" customHeight="1" x14ac:dyDescent="0.5">
      <c r="A5" s="22" t="s">
        <v>64</v>
      </c>
      <c r="B5" s="23">
        <v>43390.5</v>
      </c>
      <c r="C5" s="24">
        <v>1350.1237920000001</v>
      </c>
      <c r="D5" s="27">
        <v>7150</v>
      </c>
      <c r="E5" s="87" t="s">
        <v>53</v>
      </c>
      <c r="F5" s="24">
        <v>7.63</v>
      </c>
      <c r="G5" s="28">
        <v>37</v>
      </c>
      <c r="H5" s="35">
        <f>0.5* 0.25</f>
        <v>0.125</v>
      </c>
      <c r="I5" s="24">
        <v>2930</v>
      </c>
      <c r="J5" s="26">
        <v>1.054</v>
      </c>
      <c r="K5" s="28">
        <v>2.5999999999999999E-2</v>
      </c>
      <c r="L5" s="28">
        <v>1.08</v>
      </c>
      <c r="M5" s="24">
        <v>1570</v>
      </c>
      <c r="N5" s="29">
        <v>3.52</v>
      </c>
      <c r="O5" s="29">
        <v>1.1999999999999999E-3</v>
      </c>
      <c r="P5" s="36">
        <f>0.5* 0.05</f>
        <v>2.5000000000000001E-2</v>
      </c>
    </row>
    <row r="6" spans="1:16" ht="15" customHeight="1" x14ac:dyDescent="0.5">
      <c r="A6" s="1"/>
      <c r="B6" s="13" t="s">
        <v>93</v>
      </c>
      <c r="C6" s="14">
        <f t="shared" ref="C6:P6" si="0">MIN(C2:C5)</f>
        <v>1349.54</v>
      </c>
      <c r="D6" s="17">
        <f t="shared" si="0"/>
        <v>7150</v>
      </c>
      <c r="E6" s="14">
        <f t="shared" si="0"/>
        <v>1610</v>
      </c>
      <c r="F6" s="14">
        <f t="shared" si="0"/>
        <v>7.63</v>
      </c>
      <c r="G6" s="16">
        <f t="shared" si="0"/>
        <v>32.299999999999997</v>
      </c>
      <c r="H6" s="16">
        <f t="shared" si="0"/>
        <v>0.125</v>
      </c>
      <c r="I6" s="14">
        <f t="shared" si="0"/>
        <v>2880</v>
      </c>
      <c r="J6" s="16">
        <f t="shared" si="0"/>
        <v>1.054</v>
      </c>
      <c r="K6" s="16">
        <f t="shared" si="0"/>
        <v>1.9099999999999999E-2</v>
      </c>
      <c r="L6" s="16">
        <f t="shared" si="0"/>
        <v>1.08</v>
      </c>
      <c r="M6" s="14">
        <f t="shared" si="0"/>
        <v>1410</v>
      </c>
      <c r="N6" s="18">
        <f t="shared" si="0"/>
        <v>3.26</v>
      </c>
      <c r="O6" s="18">
        <f t="shared" si="0"/>
        <v>5.0000000000000001E-4</v>
      </c>
      <c r="P6" s="14">
        <f t="shared" si="0"/>
        <v>2.5000000000000001E-2</v>
      </c>
    </row>
    <row r="7" spans="1:16" ht="15" customHeight="1" x14ac:dyDescent="0.5">
      <c r="A7" s="1"/>
      <c r="B7" s="13" t="s">
        <v>94</v>
      </c>
      <c r="C7" s="14">
        <f t="shared" ref="C7:P7" si="1">MAX(C2:C5)</f>
        <v>1351.5106320000002</v>
      </c>
      <c r="D7" s="17">
        <f t="shared" si="1"/>
        <v>7390</v>
      </c>
      <c r="E7" s="14">
        <f t="shared" si="1"/>
        <v>1760</v>
      </c>
      <c r="F7" s="14">
        <f t="shared" si="1"/>
        <v>7.8</v>
      </c>
      <c r="G7" s="16">
        <f t="shared" si="1"/>
        <v>39.6</v>
      </c>
      <c r="H7" s="16">
        <f t="shared" si="1"/>
        <v>0.34</v>
      </c>
      <c r="I7" s="14">
        <f t="shared" si="1"/>
        <v>3000</v>
      </c>
      <c r="J7" s="16">
        <f t="shared" si="1"/>
        <v>1.409</v>
      </c>
      <c r="K7" s="16">
        <f t="shared" si="1"/>
        <v>6.0999999999999999E-2</v>
      </c>
      <c r="L7" s="16">
        <f t="shared" si="1"/>
        <v>1.47</v>
      </c>
      <c r="M7" s="14">
        <f t="shared" si="1"/>
        <v>1610</v>
      </c>
      <c r="N7" s="18">
        <f t="shared" si="1"/>
        <v>3.88</v>
      </c>
      <c r="O7" s="18">
        <f t="shared" si="1"/>
        <v>2E-3</v>
      </c>
      <c r="P7" s="14">
        <f t="shared" si="1"/>
        <v>0.122</v>
      </c>
    </row>
    <row r="8" spans="1:16" ht="15" customHeight="1" x14ac:dyDescent="0.5">
      <c r="A8" s="1"/>
      <c r="B8" s="13" t="s">
        <v>95</v>
      </c>
      <c r="C8" s="14">
        <f t="shared" ref="C8:P8" si="2">AVERAGE(C2:C5)</f>
        <v>1350.2262560000001</v>
      </c>
      <c r="D8" s="17">
        <f t="shared" si="2"/>
        <v>7245</v>
      </c>
      <c r="E8" s="14">
        <f t="shared" si="2"/>
        <v>1680</v>
      </c>
      <c r="F8" s="14">
        <f t="shared" si="2"/>
        <v>7.7424999999999997</v>
      </c>
      <c r="G8" s="16">
        <f t="shared" si="2"/>
        <v>35.5</v>
      </c>
      <c r="H8" s="16">
        <f t="shared" si="2"/>
        <v>0.17875000000000002</v>
      </c>
      <c r="I8" s="14">
        <f t="shared" si="2"/>
        <v>2937.5</v>
      </c>
      <c r="J8" s="16">
        <f t="shared" si="2"/>
        <v>1.235975</v>
      </c>
      <c r="K8" s="16">
        <f t="shared" si="2"/>
        <v>3.1524999999999997E-2</v>
      </c>
      <c r="L8" s="16">
        <f t="shared" si="2"/>
        <v>1.2675000000000001</v>
      </c>
      <c r="M8" s="14">
        <f t="shared" si="2"/>
        <v>1515</v>
      </c>
      <c r="N8" s="18">
        <f t="shared" si="2"/>
        <v>3.6049999999999995</v>
      </c>
      <c r="O8" s="18">
        <f t="shared" si="2"/>
        <v>1.2999999999999999E-3</v>
      </c>
      <c r="P8" s="14">
        <f t="shared" si="2"/>
        <v>5.7249999999999995E-2</v>
      </c>
    </row>
    <row r="9" spans="1:16" ht="15" customHeight="1" x14ac:dyDescent="0.5">
      <c r="A9" s="1"/>
      <c r="B9" s="13" t="s">
        <v>96</v>
      </c>
      <c r="C9" s="14">
        <f t="shared" ref="C9:P9" si="3">_xlfn.STDEV.P(C2:C5)</f>
        <v>0.77083440967312922</v>
      </c>
      <c r="D9" s="17">
        <f t="shared" si="3"/>
        <v>88.459030064770658</v>
      </c>
      <c r="E9" s="14">
        <f t="shared" si="3"/>
        <v>61.644140029689765</v>
      </c>
      <c r="F9" s="14">
        <f t="shared" si="3"/>
        <v>6.759252917297888E-2</v>
      </c>
      <c r="G9" s="16">
        <f t="shared" si="3"/>
        <v>2.9605742686174934</v>
      </c>
      <c r="H9" s="16">
        <f t="shared" si="3"/>
        <v>9.3097730906827159E-2</v>
      </c>
      <c r="I9" s="14">
        <f t="shared" si="3"/>
        <v>42.646805273079949</v>
      </c>
      <c r="J9" s="16">
        <f t="shared" si="3"/>
        <v>0.13246226585333579</v>
      </c>
      <c r="K9" s="16">
        <f t="shared" si="3"/>
        <v>1.7222859083206827E-2</v>
      </c>
      <c r="L9" s="16">
        <f t="shared" si="3"/>
        <v>0.14446020213193664</v>
      </c>
      <c r="M9" s="14">
        <f t="shared" si="3"/>
        <v>79.214897588774292</v>
      </c>
      <c r="N9" s="18">
        <f t="shared" si="3"/>
        <v>0.23764469276632291</v>
      </c>
      <c r="O9" s="18">
        <f t="shared" si="3"/>
        <v>5.4313902456001081E-4</v>
      </c>
      <c r="P9" s="14">
        <f t="shared" si="3"/>
        <v>3.960034722069998E-2</v>
      </c>
    </row>
    <row r="10" spans="1:16" s="60" customFormat="1" ht="24" customHeight="1" x14ac:dyDescent="0.5">
      <c r="B10" s="61"/>
      <c r="C10" s="107" t="s">
        <v>116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</row>
    <row r="11" spans="1:16" s="60" customFormat="1" x14ac:dyDescent="0.5">
      <c r="B11" s="61"/>
      <c r="C11" s="107" t="s">
        <v>130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ht="15" customHeight="1" x14ac:dyDescent="0.5">
      <c r="B12" s="61"/>
      <c r="C12" s="107" t="s">
        <v>110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22.5" customHeight="1" x14ac:dyDescent="0.5">
      <c r="C13" s="107" t="s">
        <v>112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54" customFormat="1" ht="15" customHeight="1" x14ac:dyDescent="0.5">
      <c r="B14" s="55"/>
      <c r="C14" s="56"/>
      <c r="D14" s="57"/>
      <c r="E14" s="56"/>
      <c r="F14" s="56"/>
      <c r="G14" s="58"/>
      <c r="H14" s="58"/>
      <c r="I14" s="56"/>
      <c r="J14" s="58"/>
      <c r="K14" s="58"/>
      <c r="L14" s="58"/>
      <c r="M14" s="56"/>
      <c r="N14" s="59"/>
      <c r="O14" s="59"/>
      <c r="P14" s="56"/>
    </row>
  </sheetData>
  <mergeCells count="4">
    <mergeCell ref="C10:P10"/>
    <mergeCell ref="C12:P12"/>
    <mergeCell ref="C13:P13"/>
    <mergeCell ref="C11:P11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18 - P16 Data&amp;R&amp;"Times New Roman,Regular"&amp;8Annual Report, 2018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96633"/>
  </sheetPr>
  <dimension ref="A1:P14"/>
  <sheetViews>
    <sheetView view="pageBreakPreview" zoomScale="60" zoomScaleNormal="100" workbookViewId="0">
      <selection activeCell="A11" sqref="A11:XFD11"/>
    </sheetView>
  </sheetViews>
  <sheetFormatPr defaultColWidth="11.28515625" defaultRowHeight="15.75" x14ac:dyDescent="0.25"/>
  <cols>
    <col min="1" max="1" width="4" style="2" bestFit="1" customWidth="1"/>
    <col min="2" max="2" width="9.5703125" style="3" bestFit="1" customWidth="1"/>
    <col min="3" max="3" width="8.28515625" style="9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7" width="7.85546875" style="7" bestFit="1" customWidth="1"/>
    <col min="8" max="8" width="7.5703125" style="7" bestFit="1" customWidth="1"/>
    <col min="9" max="9" width="8.28515625" style="9" bestFit="1" customWidth="1"/>
    <col min="10" max="12" width="6.7109375" style="7" bestFit="1" customWidth="1"/>
    <col min="13" max="13" width="8.28515625" style="9" bestFit="1" customWidth="1"/>
    <col min="14" max="14" width="7.85546875" style="6" bestFit="1" customWidth="1"/>
    <col min="15" max="15" width="8.5703125" style="6" bestFit="1" customWidth="1"/>
    <col min="16" max="16" width="4.5703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65</v>
      </c>
      <c r="B2" s="23">
        <v>43117</v>
      </c>
      <c r="C2" s="24">
        <v>1352.35</v>
      </c>
      <c r="D2" s="27">
        <v>6920</v>
      </c>
      <c r="E2" s="24">
        <v>1420</v>
      </c>
      <c r="F2" s="24">
        <v>7.91</v>
      </c>
      <c r="G2" s="28">
        <v>49.1</v>
      </c>
      <c r="H2" s="35">
        <f>0.5* 0.25</f>
        <v>0.125</v>
      </c>
      <c r="I2" s="24">
        <v>2940</v>
      </c>
      <c r="J2" s="26">
        <v>0.54490000000000005</v>
      </c>
      <c r="K2" s="28">
        <v>1.61E-2</v>
      </c>
      <c r="L2" s="28">
        <v>0.56100000000000005</v>
      </c>
      <c r="M2" s="24">
        <v>1150</v>
      </c>
      <c r="N2" s="29">
        <v>1.45</v>
      </c>
      <c r="O2" s="29">
        <v>1.1000000000000001E-3</v>
      </c>
      <c r="P2" s="24">
        <v>8.8999999999999996E-2</v>
      </c>
    </row>
    <row r="3" spans="1:16" s="33" customFormat="1" ht="15" customHeight="1" x14ac:dyDescent="0.5">
      <c r="A3" s="22" t="s">
        <v>65</v>
      </c>
      <c r="B3" s="23">
        <v>43208.5</v>
      </c>
      <c r="C3" s="24">
        <v>1353.1535039999999</v>
      </c>
      <c r="D3" s="27">
        <v>5700</v>
      </c>
      <c r="E3" s="24">
        <v>989</v>
      </c>
      <c r="F3" s="24">
        <v>7.55</v>
      </c>
      <c r="G3" s="28">
        <v>43.3</v>
      </c>
      <c r="H3" s="35">
        <f>0.5* 0.1</f>
        <v>0.05</v>
      </c>
      <c r="I3" s="24">
        <v>2160</v>
      </c>
      <c r="J3" s="26">
        <v>0.68399999999999994</v>
      </c>
      <c r="K3" s="28">
        <v>1.7999999999999999E-2</v>
      </c>
      <c r="L3" s="28">
        <v>0.70199999999999996</v>
      </c>
      <c r="M3" s="24">
        <v>810</v>
      </c>
      <c r="N3" s="29">
        <v>1.1399999999999999</v>
      </c>
      <c r="O3" s="40">
        <f>0.5* 0.001</f>
        <v>5.0000000000000001E-4</v>
      </c>
      <c r="P3" s="24">
        <v>6.3E-2</v>
      </c>
    </row>
    <row r="4" spans="1:16" s="33" customFormat="1" ht="15" customHeight="1" x14ac:dyDescent="0.5">
      <c r="A4" s="22" t="s">
        <v>65</v>
      </c>
      <c r="B4" s="23">
        <v>43299.5</v>
      </c>
      <c r="C4" s="24">
        <v>1351.2942240000002</v>
      </c>
      <c r="D4" s="27">
        <v>6800</v>
      </c>
      <c r="E4" s="24">
        <v>1250</v>
      </c>
      <c r="F4" s="24">
        <v>7.47</v>
      </c>
      <c r="G4" s="28">
        <v>60.8</v>
      </c>
      <c r="H4" s="35">
        <f>0.5* 0.25</f>
        <v>0.125</v>
      </c>
      <c r="I4" s="24">
        <v>2790</v>
      </c>
      <c r="J4" s="26">
        <v>0.66520000000000001</v>
      </c>
      <c r="K4" s="28">
        <v>2.18E-2</v>
      </c>
      <c r="L4" s="28">
        <v>0.68700000000000006</v>
      </c>
      <c r="M4" s="24">
        <v>1060</v>
      </c>
      <c r="N4" s="29">
        <v>1.27</v>
      </c>
      <c r="O4" s="40">
        <f>0.5* 0.001</f>
        <v>5.0000000000000001E-4</v>
      </c>
      <c r="P4" s="24">
        <v>6.2E-2</v>
      </c>
    </row>
    <row r="5" spans="1:16" s="33" customFormat="1" ht="15" customHeight="1" x14ac:dyDescent="0.5">
      <c r="A5" s="22" t="s">
        <v>65</v>
      </c>
      <c r="B5" s="23">
        <v>43390.5</v>
      </c>
      <c r="C5" s="24">
        <v>1352.394552</v>
      </c>
      <c r="D5" s="27">
        <v>6480</v>
      </c>
      <c r="E5" s="87" t="s">
        <v>53</v>
      </c>
      <c r="F5" s="24">
        <v>7.86</v>
      </c>
      <c r="G5" s="28">
        <v>49.6</v>
      </c>
      <c r="H5" s="35">
        <f>0.5* 0.25</f>
        <v>0.125</v>
      </c>
      <c r="I5" s="24">
        <v>2870</v>
      </c>
      <c r="J5" s="26">
        <v>0.69169999999999998</v>
      </c>
      <c r="K5" s="28">
        <v>1.6299999999999999E-2</v>
      </c>
      <c r="L5" s="28">
        <v>0.70799999999999996</v>
      </c>
      <c r="M5" s="24">
        <v>1100</v>
      </c>
      <c r="N5" s="29">
        <v>1.35</v>
      </c>
      <c r="O5" s="40">
        <f>0.5* 0.001</f>
        <v>5.0000000000000001E-4</v>
      </c>
      <c r="P5" s="24">
        <v>6.7000000000000004E-2</v>
      </c>
    </row>
    <row r="6" spans="1:16" ht="15" customHeight="1" x14ac:dyDescent="0.5">
      <c r="A6" s="1"/>
      <c r="B6" s="13" t="s">
        <v>93</v>
      </c>
      <c r="C6" s="14">
        <f t="shared" ref="C6:P6" si="0">MIN(C2:C5)</f>
        <v>1351.2942240000002</v>
      </c>
      <c r="D6" s="17">
        <f t="shared" si="0"/>
        <v>5700</v>
      </c>
      <c r="E6" s="14">
        <f t="shared" si="0"/>
        <v>989</v>
      </c>
      <c r="F6" s="14">
        <f t="shared" si="0"/>
        <v>7.47</v>
      </c>
      <c r="G6" s="16">
        <f t="shared" si="0"/>
        <v>43.3</v>
      </c>
      <c r="H6" s="16">
        <f t="shared" si="0"/>
        <v>0.05</v>
      </c>
      <c r="I6" s="14">
        <f t="shared" si="0"/>
        <v>2160</v>
      </c>
      <c r="J6" s="16">
        <f t="shared" si="0"/>
        <v>0.54490000000000005</v>
      </c>
      <c r="K6" s="16">
        <f t="shared" si="0"/>
        <v>1.61E-2</v>
      </c>
      <c r="L6" s="16">
        <f t="shared" si="0"/>
        <v>0.56100000000000005</v>
      </c>
      <c r="M6" s="14">
        <f t="shared" si="0"/>
        <v>810</v>
      </c>
      <c r="N6" s="18">
        <f t="shared" si="0"/>
        <v>1.1399999999999999</v>
      </c>
      <c r="O6" s="18">
        <f t="shared" si="0"/>
        <v>5.0000000000000001E-4</v>
      </c>
      <c r="P6" s="14">
        <f t="shared" si="0"/>
        <v>6.2E-2</v>
      </c>
    </row>
    <row r="7" spans="1:16" ht="15" customHeight="1" x14ac:dyDescent="0.5">
      <c r="A7" s="1"/>
      <c r="B7" s="13" t="s">
        <v>94</v>
      </c>
      <c r="C7" s="14">
        <f t="shared" ref="C7:P7" si="1">MAX(C2:C5)</f>
        <v>1353.1535039999999</v>
      </c>
      <c r="D7" s="17">
        <f t="shared" si="1"/>
        <v>6920</v>
      </c>
      <c r="E7" s="14">
        <f t="shared" si="1"/>
        <v>1420</v>
      </c>
      <c r="F7" s="14">
        <f t="shared" si="1"/>
        <v>7.91</v>
      </c>
      <c r="G7" s="16">
        <f t="shared" si="1"/>
        <v>60.8</v>
      </c>
      <c r="H7" s="16">
        <f t="shared" si="1"/>
        <v>0.125</v>
      </c>
      <c r="I7" s="14">
        <f t="shared" si="1"/>
        <v>2940</v>
      </c>
      <c r="J7" s="16">
        <f t="shared" si="1"/>
        <v>0.69169999999999998</v>
      </c>
      <c r="K7" s="16">
        <f t="shared" si="1"/>
        <v>2.18E-2</v>
      </c>
      <c r="L7" s="16">
        <f t="shared" si="1"/>
        <v>0.70799999999999996</v>
      </c>
      <c r="M7" s="14">
        <f t="shared" si="1"/>
        <v>1150</v>
      </c>
      <c r="N7" s="18">
        <f t="shared" si="1"/>
        <v>1.45</v>
      </c>
      <c r="O7" s="18">
        <f t="shared" si="1"/>
        <v>1.1000000000000001E-3</v>
      </c>
      <c r="P7" s="14">
        <f t="shared" si="1"/>
        <v>8.8999999999999996E-2</v>
      </c>
    </row>
    <row r="8" spans="1:16" ht="15" customHeight="1" x14ac:dyDescent="0.5">
      <c r="A8" s="1"/>
      <c r="B8" s="13" t="s">
        <v>95</v>
      </c>
      <c r="C8" s="14">
        <f t="shared" ref="C8:P8" si="2">AVERAGE(C2:C5)</f>
        <v>1352.2980700000001</v>
      </c>
      <c r="D8" s="17">
        <f t="shared" si="2"/>
        <v>6475</v>
      </c>
      <c r="E8" s="14">
        <f t="shared" si="2"/>
        <v>1219.6666666666667</v>
      </c>
      <c r="F8" s="14">
        <f t="shared" si="2"/>
        <v>7.6974999999999998</v>
      </c>
      <c r="G8" s="16">
        <f t="shared" si="2"/>
        <v>50.699999999999996</v>
      </c>
      <c r="H8" s="16">
        <f t="shared" si="2"/>
        <v>0.10625</v>
      </c>
      <c r="I8" s="14">
        <f t="shared" si="2"/>
        <v>2690</v>
      </c>
      <c r="J8" s="16">
        <f t="shared" si="2"/>
        <v>0.64644999999999997</v>
      </c>
      <c r="K8" s="16">
        <f t="shared" si="2"/>
        <v>1.805E-2</v>
      </c>
      <c r="L8" s="16">
        <f t="shared" si="2"/>
        <v>0.66449999999999998</v>
      </c>
      <c r="M8" s="14">
        <f t="shared" si="2"/>
        <v>1030</v>
      </c>
      <c r="N8" s="18">
        <f t="shared" si="2"/>
        <v>1.3025</v>
      </c>
      <c r="O8" s="18">
        <f t="shared" si="2"/>
        <v>6.5000000000000008E-4</v>
      </c>
      <c r="P8" s="14">
        <f t="shared" si="2"/>
        <v>7.0250000000000007E-2</v>
      </c>
    </row>
    <row r="9" spans="1:16" ht="15" customHeight="1" x14ac:dyDescent="0.5">
      <c r="A9" s="1"/>
      <c r="B9" s="13" t="s">
        <v>96</v>
      </c>
      <c r="C9" s="14">
        <f t="shared" ref="C9:P9" si="3">_xlfn.STDEV.P(C2:C5)</f>
        <v>0.66171739082771586</v>
      </c>
      <c r="D9" s="17">
        <f t="shared" si="3"/>
        <v>475.47344825973198</v>
      </c>
      <c r="E9" s="14">
        <f t="shared" si="3"/>
        <v>177.25750258373333</v>
      </c>
      <c r="F9" s="14">
        <f t="shared" si="3"/>
        <v>0.19044356119333644</v>
      </c>
      <c r="G9" s="16">
        <f t="shared" si="3"/>
        <v>6.335219017524194</v>
      </c>
      <c r="H9" s="16">
        <f t="shared" si="3"/>
        <v>3.2475952641916474E-2</v>
      </c>
      <c r="I9" s="14">
        <f t="shared" si="3"/>
        <v>310.56400306539069</v>
      </c>
      <c r="J9" s="16">
        <f t="shared" si="3"/>
        <v>5.9417021971822151E-2</v>
      </c>
      <c r="K9" s="16">
        <f t="shared" si="3"/>
        <v>2.2874658467395754E-3</v>
      </c>
      <c r="L9" s="16">
        <f t="shared" si="3"/>
        <v>6.024325688406957E-2</v>
      </c>
      <c r="M9" s="14">
        <f t="shared" si="3"/>
        <v>130.95800853708795</v>
      </c>
      <c r="N9" s="18">
        <f t="shared" si="3"/>
        <v>0.1134405130453843</v>
      </c>
      <c r="O9" s="18">
        <f t="shared" si="3"/>
        <v>2.5980762113533162E-4</v>
      </c>
      <c r="P9" s="14">
        <f t="shared" si="3"/>
        <v>1.0985786271359843E-2</v>
      </c>
    </row>
    <row r="10" spans="1:16" s="60" customFormat="1" ht="24" customHeight="1" x14ac:dyDescent="0.5">
      <c r="B10" s="61"/>
      <c r="C10" s="107" t="s">
        <v>116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</row>
    <row r="11" spans="1:16" s="60" customFormat="1" x14ac:dyDescent="0.5">
      <c r="B11" s="61"/>
      <c r="C11" s="107" t="s">
        <v>130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ht="15" customHeight="1" x14ac:dyDescent="0.5">
      <c r="B12" s="61"/>
      <c r="C12" s="107" t="s">
        <v>110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22.5" customHeight="1" x14ac:dyDescent="0.5">
      <c r="C13" s="107" t="s">
        <v>112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54" customFormat="1" ht="15" customHeight="1" x14ac:dyDescent="0.5">
      <c r="B14" s="55"/>
      <c r="C14" s="56"/>
      <c r="D14" s="57"/>
      <c r="E14" s="56"/>
      <c r="F14" s="56"/>
      <c r="G14" s="58"/>
      <c r="H14" s="58"/>
      <c r="I14" s="56"/>
      <c r="J14" s="58"/>
      <c r="K14" s="58"/>
      <c r="L14" s="58"/>
      <c r="M14" s="56"/>
      <c r="N14" s="59"/>
      <c r="O14" s="59"/>
      <c r="P14" s="56"/>
    </row>
  </sheetData>
  <mergeCells count="4">
    <mergeCell ref="C10:P10"/>
    <mergeCell ref="C12:P12"/>
    <mergeCell ref="C13:P13"/>
    <mergeCell ref="C11:P11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19 - P17 Data&amp;R&amp;"Times New Roman,Regular"&amp;8Annual Report, 2018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96633"/>
  </sheetPr>
  <dimension ref="A1:P15"/>
  <sheetViews>
    <sheetView view="pageBreakPreview" zoomScale="60" zoomScaleNormal="100" workbookViewId="0">
      <selection activeCell="A12" sqref="A12:XFD12"/>
    </sheetView>
  </sheetViews>
  <sheetFormatPr defaultColWidth="11.28515625" defaultRowHeight="15.75" x14ac:dyDescent="0.25"/>
  <cols>
    <col min="1" max="1" width="4" style="2" bestFit="1" customWidth="1"/>
    <col min="2" max="2" width="10" style="3" bestFit="1" customWidth="1"/>
    <col min="3" max="3" width="8.28515625" style="9" bestFit="1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7" width="7.85546875" style="7" bestFit="1" customWidth="1"/>
    <col min="8" max="8" width="7.5703125" style="7" bestFit="1" customWidth="1"/>
    <col min="9" max="9" width="6.710937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5.42578125" style="9" bestFit="1" customWidth="1"/>
    <col min="14" max="14" width="7.85546875" style="6" bestFit="1" customWidth="1"/>
    <col min="15" max="15" width="8.5703125" style="6" bestFit="1" customWidth="1"/>
    <col min="16" max="16" width="4.5703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66</v>
      </c>
      <c r="B2" s="23">
        <v>43187.5</v>
      </c>
      <c r="C2" s="24">
        <v>1337.27</v>
      </c>
      <c r="D2" s="27">
        <v>2060</v>
      </c>
      <c r="E2" s="24">
        <v>1040</v>
      </c>
      <c r="F2" s="24">
        <v>8.44</v>
      </c>
      <c r="G2" s="28">
        <v>13.4</v>
      </c>
      <c r="H2" s="35">
        <f>0.5* 0.05</f>
        <v>2.5000000000000001E-2</v>
      </c>
      <c r="I2" s="24">
        <v>731</v>
      </c>
      <c r="J2" s="28">
        <v>0.311</v>
      </c>
      <c r="K2" s="35">
        <f>0.5* 0.005</f>
        <v>2.5000000000000001E-3</v>
      </c>
      <c r="L2" s="28">
        <v>0.311</v>
      </c>
      <c r="M2" s="24">
        <v>2.0499999999999998</v>
      </c>
      <c r="N2" s="29">
        <v>0.68400000000000005</v>
      </c>
      <c r="O2" s="40">
        <f>0.5* 0.0002</f>
        <v>1E-4</v>
      </c>
      <c r="P2" s="24">
        <v>5.2999999999999999E-2</v>
      </c>
    </row>
    <row r="3" spans="1:16" s="33" customFormat="1" ht="15" customHeight="1" x14ac:dyDescent="0.5">
      <c r="A3" s="22" t="s">
        <v>66</v>
      </c>
      <c r="B3" s="23">
        <v>43278</v>
      </c>
      <c r="C3" s="24">
        <v>1339.1906160000001</v>
      </c>
      <c r="D3" s="27">
        <v>2080</v>
      </c>
      <c r="E3" s="24">
        <v>1040</v>
      </c>
      <c r="F3" s="24">
        <v>8.48</v>
      </c>
      <c r="G3" s="28">
        <v>12.2</v>
      </c>
      <c r="H3" s="35">
        <f>0.5* 0.05</f>
        <v>2.5000000000000001E-2</v>
      </c>
      <c r="I3" s="24">
        <v>705</v>
      </c>
      <c r="J3" s="28">
        <v>0.312</v>
      </c>
      <c r="K3" s="35">
        <f>0.5* 0.005</f>
        <v>2.5000000000000001E-3</v>
      </c>
      <c r="L3" s="28">
        <v>0.312</v>
      </c>
      <c r="M3" s="24">
        <v>4.58</v>
      </c>
      <c r="N3" s="29">
        <v>0.74199999999999999</v>
      </c>
      <c r="O3" s="29">
        <v>2.3000000000000001E-4</v>
      </c>
      <c r="P3" s="24">
        <v>0.107</v>
      </c>
    </row>
    <row r="4" spans="1:16" s="33" customFormat="1" ht="15" customHeight="1" x14ac:dyDescent="0.5">
      <c r="A4" s="22" t="s">
        <v>66</v>
      </c>
      <c r="B4" s="23">
        <v>43369.5</v>
      </c>
      <c r="C4" s="24">
        <v>1338.0902880000001</v>
      </c>
      <c r="D4" s="27">
        <v>2180</v>
      </c>
      <c r="E4" s="24">
        <v>1170</v>
      </c>
      <c r="F4" s="24">
        <v>7.88</v>
      </c>
      <c r="G4" s="28">
        <v>3.96</v>
      </c>
      <c r="H4" s="35">
        <f>0.5* 0.1</f>
        <v>0.05</v>
      </c>
      <c r="I4" s="24">
        <v>925</v>
      </c>
      <c r="J4" s="28">
        <v>0.315</v>
      </c>
      <c r="K4" s="35">
        <f>0.5* 0.005</f>
        <v>2.5000000000000001E-3</v>
      </c>
      <c r="L4" s="28">
        <v>0.315</v>
      </c>
      <c r="M4" s="24">
        <v>0.53</v>
      </c>
      <c r="N4" s="29">
        <v>0.78100000000000003</v>
      </c>
      <c r="O4" s="40">
        <f>0.5* 0.0004</f>
        <v>2.0000000000000001E-4</v>
      </c>
      <c r="P4" s="24">
        <v>3.2000000000000001E-2</v>
      </c>
    </row>
    <row r="5" spans="1:16" s="33" customFormat="1" ht="15" customHeight="1" x14ac:dyDescent="0.5">
      <c r="A5" s="22" t="s">
        <v>66</v>
      </c>
      <c r="B5" s="23">
        <v>43405</v>
      </c>
      <c r="C5" s="24">
        <v>1337.901312</v>
      </c>
      <c r="D5" s="87" t="s">
        <v>53</v>
      </c>
      <c r="E5" s="87" t="s">
        <v>53</v>
      </c>
      <c r="F5" s="87" t="s">
        <v>53</v>
      </c>
      <c r="G5" s="87" t="s">
        <v>53</v>
      </c>
      <c r="H5" s="87" t="s">
        <v>53</v>
      </c>
      <c r="I5" s="87" t="s">
        <v>53</v>
      </c>
      <c r="J5" s="87" t="s">
        <v>53</v>
      </c>
      <c r="K5" s="87" t="s">
        <v>53</v>
      </c>
      <c r="L5" s="87" t="s">
        <v>53</v>
      </c>
      <c r="M5" s="87" t="s">
        <v>53</v>
      </c>
      <c r="N5" s="87" t="s">
        <v>53</v>
      </c>
      <c r="O5" s="87" t="s">
        <v>53</v>
      </c>
      <c r="P5" s="87" t="s">
        <v>53</v>
      </c>
    </row>
    <row r="6" spans="1:16" s="33" customFormat="1" ht="15" customHeight="1" x14ac:dyDescent="0.5">
      <c r="A6" s="22" t="s">
        <v>66</v>
      </c>
      <c r="B6" s="23">
        <v>43461.5</v>
      </c>
      <c r="C6" s="87" t="s">
        <v>53</v>
      </c>
      <c r="D6" s="27">
        <v>2090</v>
      </c>
      <c r="E6" s="24">
        <v>986</v>
      </c>
      <c r="F6" s="24">
        <v>8.3800000000000008</v>
      </c>
      <c r="G6" s="28">
        <v>13.6</v>
      </c>
      <c r="H6" s="35">
        <f>0.5* 0.05</f>
        <v>2.5000000000000001E-2</v>
      </c>
      <c r="I6" s="24">
        <v>731</v>
      </c>
      <c r="J6" s="28">
        <v>0.29399999999999998</v>
      </c>
      <c r="K6" s="35">
        <f>0.5* 0.005</f>
        <v>2.5000000000000001E-3</v>
      </c>
      <c r="L6" s="28">
        <v>0.29399999999999998</v>
      </c>
      <c r="M6" s="36">
        <f>0.5* 5</f>
        <v>2.5</v>
      </c>
      <c r="N6" s="29">
        <v>0.88100000000000001</v>
      </c>
      <c r="O6" s="40">
        <f>0.5* 0.0004</f>
        <v>2.0000000000000001E-4</v>
      </c>
      <c r="P6" s="24">
        <v>2.4E-2</v>
      </c>
    </row>
    <row r="7" spans="1:16" ht="15" customHeight="1" x14ac:dyDescent="0.5">
      <c r="A7" s="1"/>
      <c r="B7" s="13" t="s">
        <v>93</v>
      </c>
      <c r="C7" s="14">
        <f t="shared" ref="C7:P7" si="0">MIN(C2:C6)</f>
        <v>1337.27</v>
      </c>
      <c r="D7" s="17">
        <f t="shared" si="0"/>
        <v>2060</v>
      </c>
      <c r="E7" s="14">
        <f t="shared" si="0"/>
        <v>986</v>
      </c>
      <c r="F7" s="14">
        <f t="shared" si="0"/>
        <v>7.88</v>
      </c>
      <c r="G7" s="16">
        <f t="shared" si="0"/>
        <v>3.96</v>
      </c>
      <c r="H7" s="16">
        <f t="shared" si="0"/>
        <v>2.5000000000000001E-2</v>
      </c>
      <c r="I7" s="14">
        <f t="shared" si="0"/>
        <v>705</v>
      </c>
      <c r="J7" s="16">
        <f t="shared" si="0"/>
        <v>0.29399999999999998</v>
      </c>
      <c r="K7" s="16">
        <f t="shared" si="0"/>
        <v>2.5000000000000001E-3</v>
      </c>
      <c r="L7" s="16">
        <f t="shared" si="0"/>
        <v>0.29399999999999998</v>
      </c>
      <c r="M7" s="14">
        <f t="shared" si="0"/>
        <v>0.53</v>
      </c>
      <c r="N7" s="18">
        <f t="shared" si="0"/>
        <v>0.68400000000000005</v>
      </c>
      <c r="O7" s="18">
        <f t="shared" si="0"/>
        <v>1E-4</v>
      </c>
      <c r="P7" s="14">
        <f t="shared" si="0"/>
        <v>2.4E-2</v>
      </c>
    </row>
    <row r="8" spans="1:16" ht="15" customHeight="1" x14ac:dyDescent="0.5">
      <c r="A8" s="1"/>
      <c r="B8" s="13" t="s">
        <v>94</v>
      </c>
      <c r="C8" s="14">
        <f t="shared" ref="C8:P8" si="1">MAX(C2:C6)</f>
        <v>1339.1906160000001</v>
      </c>
      <c r="D8" s="17">
        <f t="shared" si="1"/>
        <v>2180</v>
      </c>
      <c r="E8" s="14">
        <f t="shared" si="1"/>
        <v>1170</v>
      </c>
      <c r="F8" s="14">
        <f t="shared" si="1"/>
        <v>8.48</v>
      </c>
      <c r="G8" s="16">
        <f t="shared" si="1"/>
        <v>13.6</v>
      </c>
      <c r="H8" s="16">
        <f t="shared" si="1"/>
        <v>0.05</v>
      </c>
      <c r="I8" s="14">
        <f t="shared" si="1"/>
        <v>925</v>
      </c>
      <c r="J8" s="16">
        <f t="shared" si="1"/>
        <v>0.315</v>
      </c>
      <c r="K8" s="16">
        <f t="shared" si="1"/>
        <v>2.5000000000000001E-3</v>
      </c>
      <c r="L8" s="16">
        <f t="shared" si="1"/>
        <v>0.315</v>
      </c>
      <c r="M8" s="14">
        <f t="shared" si="1"/>
        <v>4.58</v>
      </c>
      <c r="N8" s="18">
        <f t="shared" si="1"/>
        <v>0.88100000000000001</v>
      </c>
      <c r="O8" s="18">
        <f t="shared" si="1"/>
        <v>2.3000000000000001E-4</v>
      </c>
      <c r="P8" s="14">
        <f t="shared" si="1"/>
        <v>0.107</v>
      </c>
    </row>
    <row r="9" spans="1:16" ht="15" customHeight="1" x14ac:dyDescent="0.5">
      <c r="A9" s="1"/>
      <c r="B9" s="13" t="s">
        <v>95</v>
      </c>
      <c r="C9" s="14">
        <f t="shared" ref="C9:P9" si="2">AVERAGE(C2:C6)</f>
        <v>1338.1130540000001</v>
      </c>
      <c r="D9" s="17">
        <f t="shared" si="2"/>
        <v>2102.5</v>
      </c>
      <c r="E9" s="14">
        <f t="shared" si="2"/>
        <v>1059</v>
      </c>
      <c r="F9" s="14">
        <f t="shared" si="2"/>
        <v>8.2949999999999999</v>
      </c>
      <c r="G9" s="16">
        <f t="shared" si="2"/>
        <v>10.790000000000001</v>
      </c>
      <c r="H9" s="16">
        <f t="shared" si="2"/>
        <v>3.125E-2</v>
      </c>
      <c r="I9" s="14">
        <f t="shared" si="2"/>
        <v>773</v>
      </c>
      <c r="J9" s="16">
        <f t="shared" si="2"/>
        <v>0.308</v>
      </c>
      <c r="K9" s="16">
        <f t="shared" si="2"/>
        <v>2.5000000000000001E-3</v>
      </c>
      <c r="L9" s="16">
        <f t="shared" si="2"/>
        <v>0.308</v>
      </c>
      <c r="M9" s="14">
        <f t="shared" si="2"/>
        <v>2.415</v>
      </c>
      <c r="N9" s="18">
        <f t="shared" si="2"/>
        <v>0.77200000000000002</v>
      </c>
      <c r="O9" s="18">
        <f t="shared" si="2"/>
        <v>1.8249999999999999E-4</v>
      </c>
      <c r="P9" s="14">
        <f t="shared" si="2"/>
        <v>5.3999999999999999E-2</v>
      </c>
    </row>
    <row r="10" spans="1:16" ht="15" customHeight="1" x14ac:dyDescent="0.5">
      <c r="A10" s="1"/>
      <c r="B10" s="13" t="s">
        <v>96</v>
      </c>
      <c r="C10" s="14">
        <f t="shared" ref="C10:P10" si="3">_xlfn.STDEV.P(C2:C6)</f>
        <v>0.69232089309803413</v>
      </c>
      <c r="D10" s="17">
        <f t="shared" si="3"/>
        <v>46.02988159880492</v>
      </c>
      <c r="E10" s="14">
        <f t="shared" si="3"/>
        <v>67.771675499429705</v>
      </c>
      <c r="F10" s="14">
        <f t="shared" si="3"/>
        <v>0.24222923027578661</v>
      </c>
      <c r="G10" s="16">
        <f t="shared" si="3"/>
        <v>3.9794848912893213</v>
      </c>
      <c r="H10" s="16">
        <f t="shared" si="3"/>
        <v>1.0825317547305488E-2</v>
      </c>
      <c r="I10" s="14">
        <f t="shared" si="3"/>
        <v>88.396832522438274</v>
      </c>
      <c r="J10" s="16">
        <f t="shared" si="3"/>
        <v>8.2158383625774989E-3</v>
      </c>
      <c r="K10" s="16">
        <f t="shared" si="3"/>
        <v>0</v>
      </c>
      <c r="L10" s="16">
        <f t="shared" si="3"/>
        <v>8.2158383625774989E-3</v>
      </c>
      <c r="M10" s="14">
        <f t="shared" si="3"/>
        <v>1.4474892054865212</v>
      </c>
      <c r="N10" s="18">
        <f t="shared" si="3"/>
        <v>7.1773950706366982E-2</v>
      </c>
      <c r="O10" s="18">
        <f t="shared" si="3"/>
        <v>4.9180788932265003E-5</v>
      </c>
      <c r="P10" s="14">
        <f t="shared" si="3"/>
        <v>3.2380549717384362E-2</v>
      </c>
    </row>
    <row r="11" spans="1:16" s="60" customFormat="1" ht="24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7" t="s">
        <v>130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2.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20 - P32 Data&amp;R&amp;"Times New Roman,Regular"&amp;8Annual Report, 2018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96633"/>
  </sheetPr>
  <dimension ref="A1:P15"/>
  <sheetViews>
    <sheetView view="pageBreakPreview" zoomScale="60" zoomScaleNormal="100" workbookViewId="0">
      <selection activeCell="A12" sqref="A12:XFD12"/>
    </sheetView>
  </sheetViews>
  <sheetFormatPr defaultColWidth="11.28515625" defaultRowHeight="15.75" x14ac:dyDescent="0.25"/>
  <cols>
    <col min="1" max="1" width="4" style="2" bestFit="1" customWidth="1"/>
    <col min="2" max="2" width="10" style="3" bestFit="1" customWidth="1"/>
    <col min="3" max="3" width="8.28515625" style="9" bestFit="1" customWidth="1"/>
    <col min="4" max="4" width="7.28515625" style="10" customWidth="1"/>
    <col min="5" max="5" width="8.28515625" style="9" bestFit="1" customWidth="1"/>
    <col min="6" max="6" width="4.5703125" style="9" bestFit="1" customWidth="1"/>
    <col min="7" max="7" width="6.7109375" style="7" bestFit="1" customWidth="1"/>
    <col min="8" max="8" width="7.5703125" style="7" bestFit="1" customWidth="1"/>
    <col min="9" max="9" width="6.710937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4.5703125" style="9" bestFit="1" customWidth="1"/>
    <col min="14" max="14" width="7.85546875" style="6" bestFit="1" customWidth="1"/>
    <col min="15" max="15" width="8.5703125" style="6" bestFit="1" customWidth="1"/>
    <col min="16" max="16" width="4.5703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67</v>
      </c>
      <c r="B2" s="23">
        <v>43187.5</v>
      </c>
      <c r="C2" s="24">
        <v>1337.74</v>
      </c>
      <c r="D2" s="27">
        <v>1980</v>
      </c>
      <c r="E2" s="24">
        <v>1240</v>
      </c>
      <c r="F2" s="24">
        <v>7.7</v>
      </c>
      <c r="G2" s="28">
        <v>3.37</v>
      </c>
      <c r="H2" s="28">
        <v>0.17299999999999999</v>
      </c>
      <c r="I2" s="24">
        <v>842</v>
      </c>
      <c r="J2" s="28">
        <v>0.247</v>
      </c>
      <c r="K2" s="35">
        <f>0.5* 0.005</f>
        <v>2.5000000000000001E-3</v>
      </c>
      <c r="L2" s="28">
        <v>0.247</v>
      </c>
      <c r="M2" s="24">
        <v>0.84</v>
      </c>
      <c r="N2" s="29">
        <v>0.63700000000000001</v>
      </c>
      <c r="O2" s="40">
        <f>0.5* 0.0002</f>
        <v>1E-4</v>
      </c>
      <c r="P2" s="24">
        <v>2.9000000000000001E-2</v>
      </c>
    </row>
    <row r="3" spans="1:16" s="33" customFormat="1" ht="15" customHeight="1" x14ac:dyDescent="0.5">
      <c r="A3" s="22" t="s">
        <v>67</v>
      </c>
      <c r="B3" s="23">
        <v>43278</v>
      </c>
      <c r="C3" s="24">
        <v>1339.4466480000001</v>
      </c>
      <c r="D3" s="27">
        <v>2000</v>
      </c>
      <c r="E3" s="24">
        <v>1300</v>
      </c>
      <c r="F3" s="24">
        <v>7.72</v>
      </c>
      <c r="G3" s="28">
        <v>3.4</v>
      </c>
      <c r="H3" s="35">
        <f>0.5* 0.05</f>
        <v>2.5000000000000001E-2</v>
      </c>
      <c r="I3" s="24">
        <v>886</v>
      </c>
      <c r="J3" s="28">
        <v>0.28299999999999997</v>
      </c>
      <c r="K3" s="35">
        <f>0.5* 0.005</f>
        <v>2.5000000000000001E-3</v>
      </c>
      <c r="L3" s="28">
        <v>0.28299999999999997</v>
      </c>
      <c r="M3" s="24">
        <v>3.18</v>
      </c>
      <c r="N3" s="29">
        <v>0.75800000000000001</v>
      </c>
      <c r="O3" s="40">
        <f>0.5* 0.0002</f>
        <v>1E-4</v>
      </c>
      <c r="P3" s="24">
        <v>2.4E-2</v>
      </c>
    </row>
    <row r="4" spans="1:16" s="33" customFormat="1" ht="15" customHeight="1" x14ac:dyDescent="0.5">
      <c r="A4" s="22" t="s">
        <v>67</v>
      </c>
      <c r="B4" s="23">
        <v>43369.5</v>
      </c>
      <c r="C4" s="24">
        <v>1338.1756320000002</v>
      </c>
      <c r="D4" s="27">
        <v>2170</v>
      </c>
      <c r="E4" s="24">
        <v>1070</v>
      </c>
      <c r="F4" s="24">
        <v>7.57</v>
      </c>
      <c r="G4" s="28">
        <v>8.1999999999999993</v>
      </c>
      <c r="H4" s="35">
        <f>0.5* 0.1</f>
        <v>0.05</v>
      </c>
      <c r="I4" s="24">
        <v>848</v>
      </c>
      <c r="J4" s="28">
        <v>0.30299999999999999</v>
      </c>
      <c r="K4" s="35">
        <f>0.5* 0.005</f>
        <v>2.5000000000000001E-3</v>
      </c>
      <c r="L4" s="28">
        <v>0.30299999999999999</v>
      </c>
      <c r="M4" s="24">
        <v>0.6</v>
      </c>
      <c r="N4" s="29">
        <v>0.80100000000000005</v>
      </c>
      <c r="O4" s="40">
        <f>0.5* 0.0004</f>
        <v>2.0000000000000001E-4</v>
      </c>
      <c r="P4" s="24">
        <v>0.11</v>
      </c>
    </row>
    <row r="5" spans="1:16" s="33" customFormat="1" ht="15" customHeight="1" x14ac:dyDescent="0.5">
      <c r="A5" s="22" t="s">
        <v>67</v>
      </c>
      <c r="B5" s="23">
        <v>43405</v>
      </c>
      <c r="C5" s="24">
        <v>1337.9561760000001</v>
      </c>
      <c r="D5" s="85" t="s">
        <v>53</v>
      </c>
      <c r="E5" s="85" t="s">
        <v>53</v>
      </c>
      <c r="F5" s="85" t="s">
        <v>53</v>
      </c>
      <c r="G5" s="85" t="s">
        <v>53</v>
      </c>
      <c r="H5" s="85" t="s">
        <v>53</v>
      </c>
      <c r="I5" s="85" t="s">
        <v>53</v>
      </c>
      <c r="J5" s="85" t="s">
        <v>53</v>
      </c>
      <c r="K5" s="85" t="s">
        <v>53</v>
      </c>
      <c r="L5" s="85" t="s">
        <v>53</v>
      </c>
      <c r="M5" s="85" t="s">
        <v>53</v>
      </c>
      <c r="N5" s="85" t="s">
        <v>53</v>
      </c>
      <c r="O5" s="85" t="s">
        <v>53</v>
      </c>
      <c r="P5" s="85" t="s">
        <v>53</v>
      </c>
    </row>
    <row r="6" spans="1:16" s="33" customFormat="1" ht="15" customHeight="1" x14ac:dyDescent="0.5">
      <c r="A6" s="22" t="s">
        <v>67</v>
      </c>
      <c r="B6" s="23">
        <v>43461.5</v>
      </c>
      <c r="C6" s="87" t="s">
        <v>53</v>
      </c>
      <c r="D6" s="27">
        <v>2040</v>
      </c>
      <c r="E6" s="24">
        <v>1210</v>
      </c>
      <c r="F6" s="24">
        <v>7.61</v>
      </c>
      <c r="G6" s="28">
        <v>3.48</v>
      </c>
      <c r="H6" s="28">
        <v>6.4000000000000001E-2</v>
      </c>
      <c r="I6" s="24">
        <v>904</v>
      </c>
      <c r="J6" s="28">
        <v>0.33300000000000002</v>
      </c>
      <c r="K6" s="35">
        <f>0.5* 0.005</f>
        <v>2.5000000000000001E-3</v>
      </c>
      <c r="L6" s="28">
        <v>0.33300000000000002</v>
      </c>
      <c r="M6" s="24">
        <v>1.1499999999999999</v>
      </c>
      <c r="N6" s="29">
        <v>0.82599999999999996</v>
      </c>
      <c r="O6" s="40">
        <f>0.5* 0.0002</f>
        <v>1E-4</v>
      </c>
      <c r="P6" s="24">
        <v>0.11700000000000001</v>
      </c>
    </row>
    <row r="7" spans="1:16" ht="15" customHeight="1" x14ac:dyDescent="0.5">
      <c r="A7" s="1"/>
      <c r="B7" s="13" t="s">
        <v>93</v>
      </c>
      <c r="C7" s="14">
        <f t="shared" ref="C7:P7" si="0">MIN(C2:C6)</f>
        <v>1337.74</v>
      </c>
      <c r="D7" s="17">
        <f t="shared" si="0"/>
        <v>1980</v>
      </c>
      <c r="E7" s="14">
        <f t="shared" si="0"/>
        <v>1070</v>
      </c>
      <c r="F7" s="14">
        <f t="shared" si="0"/>
        <v>7.57</v>
      </c>
      <c r="G7" s="16">
        <f t="shared" si="0"/>
        <v>3.37</v>
      </c>
      <c r="H7" s="16">
        <f t="shared" si="0"/>
        <v>2.5000000000000001E-2</v>
      </c>
      <c r="I7" s="14">
        <f t="shared" si="0"/>
        <v>842</v>
      </c>
      <c r="J7" s="16">
        <f t="shared" si="0"/>
        <v>0.247</v>
      </c>
      <c r="K7" s="16">
        <f t="shared" si="0"/>
        <v>2.5000000000000001E-3</v>
      </c>
      <c r="L7" s="16">
        <f t="shared" si="0"/>
        <v>0.247</v>
      </c>
      <c r="M7" s="14">
        <f t="shared" si="0"/>
        <v>0.6</v>
      </c>
      <c r="N7" s="18">
        <f t="shared" si="0"/>
        <v>0.63700000000000001</v>
      </c>
      <c r="O7" s="18">
        <f t="shared" si="0"/>
        <v>1E-4</v>
      </c>
      <c r="P7" s="14">
        <f t="shared" si="0"/>
        <v>2.4E-2</v>
      </c>
    </row>
    <row r="8" spans="1:16" ht="15" customHeight="1" x14ac:dyDescent="0.5">
      <c r="A8" s="1"/>
      <c r="B8" s="13" t="s">
        <v>94</v>
      </c>
      <c r="C8" s="14">
        <f t="shared" ref="C8:P8" si="1">MAX(C2:C6)</f>
        <v>1339.4466480000001</v>
      </c>
      <c r="D8" s="17">
        <f t="shared" si="1"/>
        <v>2170</v>
      </c>
      <c r="E8" s="14">
        <f t="shared" si="1"/>
        <v>1300</v>
      </c>
      <c r="F8" s="14">
        <f t="shared" si="1"/>
        <v>7.72</v>
      </c>
      <c r="G8" s="16">
        <f t="shared" si="1"/>
        <v>8.1999999999999993</v>
      </c>
      <c r="H8" s="16">
        <f t="shared" si="1"/>
        <v>0.17299999999999999</v>
      </c>
      <c r="I8" s="14">
        <f t="shared" si="1"/>
        <v>904</v>
      </c>
      <c r="J8" s="16">
        <f t="shared" si="1"/>
        <v>0.33300000000000002</v>
      </c>
      <c r="K8" s="16">
        <f t="shared" si="1"/>
        <v>2.5000000000000001E-3</v>
      </c>
      <c r="L8" s="16">
        <f t="shared" si="1"/>
        <v>0.33300000000000002</v>
      </c>
      <c r="M8" s="14">
        <f t="shared" si="1"/>
        <v>3.18</v>
      </c>
      <c r="N8" s="18">
        <f t="shared" si="1"/>
        <v>0.82599999999999996</v>
      </c>
      <c r="O8" s="18">
        <f t="shared" si="1"/>
        <v>2.0000000000000001E-4</v>
      </c>
      <c r="P8" s="14">
        <f t="shared" si="1"/>
        <v>0.11700000000000001</v>
      </c>
    </row>
    <row r="9" spans="1:16" ht="15" customHeight="1" x14ac:dyDescent="0.5">
      <c r="A9" s="1"/>
      <c r="B9" s="13" t="s">
        <v>95</v>
      </c>
      <c r="C9" s="14">
        <f t="shared" ref="C9:P9" si="2">AVERAGE(C2:C6)</f>
        <v>1338.3296140000002</v>
      </c>
      <c r="D9" s="17">
        <f t="shared" si="2"/>
        <v>2047.5</v>
      </c>
      <c r="E9" s="14">
        <f t="shared" si="2"/>
        <v>1205</v>
      </c>
      <c r="F9" s="14">
        <f t="shared" si="2"/>
        <v>7.65</v>
      </c>
      <c r="G9" s="16">
        <f t="shared" si="2"/>
        <v>4.6124999999999998</v>
      </c>
      <c r="H9" s="16">
        <f t="shared" si="2"/>
        <v>7.8E-2</v>
      </c>
      <c r="I9" s="14">
        <f t="shared" si="2"/>
        <v>870</v>
      </c>
      <c r="J9" s="16">
        <f t="shared" si="2"/>
        <v>0.29149999999999998</v>
      </c>
      <c r="K9" s="16">
        <f t="shared" si="2"/>
        <v>2.5000000000000001E-3</v>
      </c>
      <c r="L9" s="16">
        <f t="shared" si="2"/>
        <v>0.29149999999999998</v>
      </c>
      <c r="M9" s="14">
        <f t="shared" si="2"/>
        <v>1.4424999999999999</v>
      </c>
      <c r="N9" s="18">
        <f t="shared" si="2"/>
        <v>0.75550000000000006</v>
      </c>
      <c r="O9" s="18">
        <f t="shared" si="2"/>
        <v>1.25E-4</v>
      </c>
      <c r="P9" s="14">
        <f t="shared" si="2"/>
        <v>7.0000000000000007E-2</v>
      </c>
    </row>
    <row r="10" spans="1:16" ht="15" customHeight="1" x14ac:dyDescent="0.5">
      <c r="A10" s="1"/>
      <c r="B10" s="13" t="s">
        <v>96</v>
      </c>
      <c r="C10" s="14">
        <f t="shared" ref="C10:P10" si="3">_xlfn.STDEV.P(C2:C6)</f>
        <v>0.66305656288133563</v>
      </c>
      <c r="D10" s="17">
        <f t="shared" si="3"/>
        <v>73.950997288745199</v>
      </c>
      <c r="E10" s="14">
        <f t="shared" si="3"/>
        <v>84.409715080670665</v>
      </c>
      <c r="F10" s="14">
        <f t="shared" si="3"/>
        <v>6.2048368229954104E-2</v>
      </c>
      <c r="G10" s="16">
        <f t="shared" si="3"/>
        <v>2.0716343185996893</v>
      </c>
      <c r="H10" s="16">
        <f t="shared" si="3"/>
        <v>5.6599469962182514E-2</v>
      </c>
      <c r="I10" s="14">
        <f t="shared" si="3"/>
        <v>25.88435821108957</v>
      </c>
      <c r="J10" s="16">
        <f t="shared" si="3"/>
        <v>3.125299985601402E-2</v>
      </c>
      <c r="K10" s="16">
        <f t="shared" si="3"/>
        <v>0</v>
      </c>
      <c r="L10" s="16">
        <f t="shared" si="3"/>
        <v>3.125299985601402E-2</v>
      </c>
      <c r="M10" s="14">
        <f t="shared" si="3"/>
        <v>1.0219191504223808</v>
      </c>
      <c r="N10" s="18">
        <f t="shared" si="3"/>
        <v>7.261026098286659E-2</v>
      </c>
      <c r="O10" s="18">
        <f t="shared" si="3"/>
        <v>4.3301270189221932E-5</v>
      </c>
      <c r="P10" s="14">
        <f t="shared" si="3"/>
        <v>4.3606192220830287E-2</v>
      </c>
    </row>
    <row r="11" spans="1:16" s="60" customFormat="1" ht="24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7" t="s">
        <v>130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2.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21 - P33 Data&amp;R&amp;"Times New Roman,Regular"&amp;8Annual Report, 2018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96633"/>
  </sheetPr>
  <dimension ref="A1:P15"/>
  <sheetViews>
    <sheetView view="pageBreakPreview" zoomScale="60" zoomScaleNormal="100" workbookViewId="0">
      <selection activeCell="A12" sqref="A12:XFD12"/>
    </sheetView>
  </sheetViews>
  <sheetFormatPr defaultColWidth="11.28515625" defaultRowHeight="15.75" x14ac:dyDescent="0.25"/>
  <cols>
    <col min="1" max="1" width="4" style="2" bestFit="1" customWidth="1"/>
    <col min="2" max="2" width="10" style="3" bestFit="1" customWidth="1"/>
    <col min="3" max="3" width="8.28515625" style="9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8" width="6.7109375" style="7" bestFit="1" customWidth="1"/>
    <col min="9" max="9" width="8.2851562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5.42578125" style="9" bestFit="1" customWidth="1"/>
    <col min="14" max="15" width="7.85546875" style="6" bestFit="1" customWidth="1"/>
    <col min="16" max="16" width="5.42578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68</v>
      </c>
      <c r="B2" s="23">
        <v>43187.5</v>
      </c>
      <c r="C2" s="24">
        <v>1341.08</v>
      </c>
      <c r="D2" s="27">
        <v>2430</v>
      </c>
      <c r="E2" s="24">
        <v>1480</v>
      </c>
      <c r="F2" s="24">
        <v>7.75</v>
      </c>
      <c r="G2" s="28">
        <v>0.22700000000000001</v>
      </c>
      <c r="H2" s="28">
        <v>7.43</v>
      </c>
      <c r="I2" s="24">
        <v>1260</v>
      </c>
      <c r="J2" s="28">
        <v>0.34100000000000003</v>
      </c>
      <c r="K2" s="35">
        <f>0.5* 0.005</f>
        <v>2.5000000000000001E-3</v>
      </c>
      <c r="L2" s="28">
        <v>0.34100000000000003</v>
      </c>
      <c r="M2" s="24">
        <v>0.68</v>
      </c>
      <c r="N2" s="29">
        <v>0.76300000000000001</v>
      </c>
      <c r="O2" s="29">
        <v>3.3700000000000002E-3</v>
      </c>
      <c r="P2" s="36">
        <f>0.5* 0.01</f>
        <v>5.0000000000000001E-3</v>
      </c>
    </row>
    <row r="3" spans="1:16" s="33" customFormat="1" ht="15" customHeight="1" x14ac:dyDescent="0.5">
      <c r="A3" s="22" t="s">
        <v>68</v>
      </c>
      <c r="B3" s="23">
        <v>43278</v>
      </c>
      <c r="C3" s="24">
        <v>1341.4796640000002</v>
      </c>
      <c r="D3" s="27">
        <v>2080</v>
      </c>
      <c r="E3" s="24">
        <v>1150</v>
      </c>
      <c r="F3" s="24">
        <v>7.59</v>
      </c>
      <c r="G3" s="28">
        <v>0.46400000000000002</v>
      </c>
      <c r="H3" s="28">
        <v>5.86</v>
      </c>
      <c r="I3" s="24">
        <v>1010</v>
      </c>
      <c r="J3" s="28">
        <v>0.23100000000000001</v>
      </c>
      <c r="K3" s="35">
        <f>0.5* 0.005</f>
        <v>2.5000000000000001E-3</v>
      </c>
      <c r="L3" s="28">
        <v>0.23100000000000001</v>
      </c>
      <c r="M3" s="36">
        <f>0.5* 2.5</f>
        <v>1.25</v>
      </c>
      <c r="N3" s="29">
        <v>0.67100000000000004</v>
      </c>
      <c r="O3" s="29">
        <v>4.2900000000000004E-3</v>
      </c>
      <c r="P3" s="36">
        <f>0.5* 0.01</f>
        <v>5.0000000000000001E-3</v>
      </c>
    </row>
    <row r="4" spans="1:16" s="33" customFormat="1" ht="15" customHeight="1" x14ac:dyDescent="0.5">
      <c r="A4" s="22" t="s">
        <v>68</v>
      </c>
      <c r="B4" s="23">
        <v>43369.5</v>
      </c>
      <c r="C4" s="24">
        <v>1341.08952</v>
      </c>
      <c r="D4" s="27">
        <v>2200</v>
      </c>
      <c r="E4" s="24">
        <v>1050</v>
      </c>
      <c r="F4" s="24">
        <v>7.57</v>
      </c>
      <c r="G4" s="28">
        <v>1.1299999999999999</v>
      </c>
      <c r="H4" s="28">
        <v>4.1900000000000004</v>
      </c>
      <c r="I4" s="24">
        <v>957</v>
      </c>
      <c r="J4" s="28">
        <v>0.27100000000000002</v>
      </c>
      <c r="K4" s="35">
        <f>0.5* 0.005</f>
        <v>2.5000000000000001E-3</v>
      </c>
      <c r="L4" s="28">
        <v>0.27100000000000002</v>
      </c>
      <c r="M4" s="36">
        <f>0.5* 2.5</f>
        <v>1.25</v>
      </c>
      <c r="N4" s="29">
        <v>0.68799999999999994</v>
      </c>
      <c r="O4" s="29">
        <v>4.7299999999999998E-3</v>
      </c>
      <c r="P4" s="36">
        <f>0.5* 0.02</f>
        <v>0.01</v>
      </c>
    </row>
    <row r="5" spans="1:16" s="33" customFormat="1" ht="15" customHeight="1" x14ac:dyDescent="0.5">
      <c r="A5" s="22" t="s">
        <v>68</v>
      </c>
      <c r="B5" s="23">
        <v>43405</v>
      </c>
      <c r="C5" s="24">
        <v>1340.9797920000001</v>
      </c>
      <c r="D5" s="85" t="s">
        <v>53</v>
      </c>
      <c r="E5" s="85" t="s">
        <v>53</v>
      </c>
      <c r="F5" s="85" t="s">
        <v>53</v>
      </c>
      <c r="G5" s="85" t="s">
        <v>53</v>
      </c>
      <c r="H5" s="85" t="s">
        <v>53</v>
      </c>
      <c r="I5" s="85" t="s">
        <v>53</v>
      </c>
      <c r="J5" s="85" t="s">
        <v>53</v>
      </c>
      <c r="K5" s="85" t="s">
        <v>53</v>
      </c>
      <c r="L5" s="85" t="s">
        <v>53</v>
      </c>
      <c r="M5" s="85" t="s">
        <v>53</v>
      </c>
      <c r="N5" s="85" t="s">
        <v>53</v>
      </c>
      <c r="O5" s="85" t="s">
        <v>53</v>
      </c>
      <c r="P5" s="85" t="s">
        <v>53</v>
      </c>
    </row>
    <row r="6" spans="1:16" s="33" customFormat="1" ht="15" customHeight="1" x14ac:dyDescent="0.5">
      <c r="A6" s="22" t="s">
        <v>68</v>
      </c>
      <c r="B6" s="23">
        <v>43461.5</v>
      </c>
      <c r="C6" s="87" t="s">
        <v>53</v>
      </c>
      <c r="D6" s="27">
        <v>2260</v>
      </c>
      <c r="E6" s="24">
        <v>1130</v>
      </c>
      <c r="F6" s="24">
        <v>7.75</v>
      </c>
      <c r="G6" s="28">
        <v>0.38600000000000001</v>
      </c>
      <c r="H6" s="28">
        <v>3.35</v>
      </c>
      <c r="I6" s="24">
        <v>1120</v>
      </c>
      <c r="J6" s="28">
        <v>0.27800000000000002</v>
      </c>
      <c r="K6" s="35">
        <f>0.5* 0.005</f>
        <v>2.5000000000000001E-3</v>
      </c>
      <c r="L6" s="28">
        <v>0.27800000000000002</v>
      </c>
      <c r="M6" s="36">
        <f>0.5* 0.5</f>
        <v>0.25</v>
      </c>
      <c r="N6" s="29">
        <v>0.71199999999999997</v>
      </c>
      <c r="O6" s="29">
        <v>3.2499999999999999E-3</v>
      </c>
      <c r="P6" s="36">
        <f>0.5* 0.01</f>
        <v>5.0000000000000001E-3</v>
      </c>
    </row>
    <row r="7" spans="1:16" ht="15" customHeight="1" x14ac:dyDescent="0.5">
      <c r="A7" s="1"/>
      <c r="B7" s="13" t="s">
        <v>93</v>
      </c>
      <c r="C7" s="14">
        <f t="shared" ref="C7:P7" si="0">MIN(C2:C6)</f>
        <v>1340.9797920000001</v>
      </c>
      <c r="D7" s="17">
        <f t="shared" si="0"/>
        <v>2080</v>
      </c>
      <c r="E7" s="14">
        <f t="shared" si="0"/>
        <v>1050</v>
      </c>
      <c r="F7" s="14">
        <f t="shared" si="0"/>
        <v>7.57</v>
      </c>
      <c r="G7" s="16">
        <f t="shared" si="0"/>
        <v>0.22700000000000001</v>
      </c>
      <c r="H7" s="16">
        <f t="shared" si="0"/>
        <v>3.35</v>
      </c>
      <c r="I7" s="14">
        <f t="shared" si="0"/>
        <v>957</v>
      </c>
      <c r="J7" s="16">
        <f t="shared" si="0"/>
        <v>0.23100000000000001</v>
      </c>
      <c r="K7" s="16">
        <f t="shared" si="0"/>
        <v>2.5000000000000001E-3</v>
      </c>
      <c r="L7" s="16">
        <f t="shared" si="0"/>
        <v>0.23100000000000001</v>
      </c>
      <c r="M7" s="14">
        <f t="shared" si="0"/>
        <v>0.25</v>
      </c>
      <c r="N7" s="18">
        <f t="shared" si="0"/>
        <v>0.67100000000000004</v>
      </c>
      <c r="O7" s="18">
        <f t="shared" si="0"/>
        <v>3.2499999999999999E-3</v>
      </c>
      <c r="P7" s="14">
        <f t="shared" si="0"/>
        <v>5.0000000000000001E-3</v>
      </c>
    </row>
    <row r="8" spans="1:16" ht="15" customHeight="1" x14ac:dyDescent="0.5">
      <c r="A8" s="1"/>
      <c r="B8" s="13" t="s">
        <v>94</v>
      </c>
      <c r="C8" s="14">
        <f t="shared" ref="C8:P8" si="1">MAX(C2:C6)</f>
        <v>1341.4796640000002</v>
      </c>
      <c r="D8" s="17">
        <f t="shared" si="1"/>
        <v>2430</v>
      </c>
      <c r="E8" s="14">
        <f t="shared" si="1"/>
        <v>1480</v>
      </c>
      <c r="F8" s="14">
        <f t="shared" si="1"/>
        <v>7.75</v>
      </c>
      <c r="G8" s="16">
        <f t="shared" si="1"/>
        <v>1.1299999999999999</v>
      </c>
      <c r="H8" s="16">
        <f t="shared" si="1"/>
        <v>7.43</v>
      </c>
      <c r="I8" s="14">
        <f t="shared" si="1"/>
        <v>1260</v>
      </c>
      <c r="J8" s="16">
        <f t="shared" si="1"/>
        <v>0.34100000000000003</v>
      </c>
      <c r="K8" s="16">
        <f t="shared" si="1"/>
        <v>2.5000000000000001E-3</v>
      </c>
      <c r="L8" s="16">
        <f t="shared" si="1"/>
        <v>0.34100000000000003</v>
      </c>
      <c r="M8" s="14">
        <f t="shared" si="1"/>
        <v>1.25</v>
      </c>
      <c r="N8" s="18">
        <f t="shared" si="1"/>
        <v>0.76300000000000001</v>
      </c>
      <c r="O8" s="18">
        <f t="shared" si="1"/>
        <v>4.7299999999999998E-3</v>
      </c>
      <c r="P8" s="14">
        <f t="shared" si="1"/>
        <v>0.01</v>
      </c>
    </row>
    <row r="9" spans="1:16" ht="15" customHeight="1" x14ac:dyDescent="0.5">
      <c r="A9" s="1"/>
      <c r="B9" s="13" t="s">
        <v>95</v>
      </c>
      <c r="C9" s="14">
        <f t="shared" ref="C9:P9" si="2">AVERAGE(C2:C6)</f>
        <v>1341.157244</v>
      </c>
      <c r="D9" s="17">
        <f t="shared" si="2"/>
        <v>2242.5</v>
      </c>
      <c r="E9" s="14">
        <f t="shared" si="2"/>
        <v>1202.5</v>
      </c>
      <c r="F9" s="14">
        <f t="shared" si="2"/>
        <v>7.665</v>
      </c>
      <c r="G9" s="16">
        <f t="shared" si="2"/>
        <v>0.55174999999999996</v>
      </c>
      <c r="H9" s="16">
        <f t="shared" si="2"/>
        <v>5.2075000000000005</v>
      </c>
      <c r="I9" s="14">
        <f t="shared" si="2"/>
        <v>1086.75</v>
      </c>
      <c r="J9" s="16">
        <f t="shared" si="2"/>
        <v>0.28025</v>
      </c>
      <c r="K9" s="16">
        <f t="shared" si="2"/>
        <v>2.5000000000000001E-3</v>
      </c>
      <c r="L9" s="16">
        <f t="shared" si="2"/>
        <v>0.28025</v>
      </c>
      <c r="M9" s="14">
        <f t="shared" si="2"/>
        <v>0.85750000000000004</v>
      </c>
      <c r="N9" s="18">
        <f t="shared" si="2"/>
        <v>0.70849999999999991</v>
      </c>
      <c r="O9" s="18">
        <f t="shared" si="2"/>
        <v>3.9100000000000003E-3</v>
      </c>
      <c r="P9" s="14">
        <f t="shared" si="2"/>
        <v>6.2500000000000003E-3</v>
      </c>
    </row>
    <row r="10" spans="1:16" ht="15" customHeight="1" x14ac:dyDescent="0.5">
      <c r="A10" s="1"/>
      <c r="B10" s="13" t="s">
        <v>96</v>
      </c>
      <c r="C10" s="14">
        <f t="shared" ref="C10:P10" si="3">_xlfn.STDEV.P(C2:C6)</f>
        <v>0.19104779795649282</v>
      </c>
      <c r="D10" s="17">
        <f t="shared" si="3"/>
        <v>126.16952880945541</v>
      </c>
      <c r="E10" s="14">
        <f t="shared" si="3"/>
        <v>164.52583383772895</v>
      </c>
      <c r="F10" s="14">
        <f t="shared" si="3"/>
        <v>8.5293610546159859E-2</v>
      </c>
      <c r="G10" s="16">
        <f t="shared" si="3"/>
        <v>0.34460439274623289</v>
      </c>
      <c r="H10" s="16">
        <f t="shared" si="3"/>
        <v>1.5693051806452414</v>
      </c>
      <c r="I10" s="14">
        <f t="shared" si="3"/>
        <v>116.02451249628244</v>
      </c>
      <c r="J10" s="16">
        <f t="shared" si="3"/>
        <v>3.9391464811555608E-2</v>
      </c>
      <c r="K10" s="16">
        <f t="shared" si="3"/>
        <v>0</v>
      </c>
      <c r="L10" s="16">
        <f t="shared" si="3"/>
        <v>3.9391464811555608E-2</v>
      </c>
      <c r="M10" s="14">
        <f t="shared" si="3"/>
        <v>0.42091418365267758</v>
      </c>
      <c r="N10" s="18">
        <f t="shared" si="3"/>
        <v>3.4673476895171619E-2</v>
      </c>
      <c r="O10" s="18">
        <f t="shared" si="3"/>
        <v>6.2128898268036265E-4</v>
      </c>
      <c r="P10" s="14">
        <f t="shared" si="3"/>
        <v>2.1650635094610966E-3</v>
      </c>
    </row>
    <row r="11" spans="1:16" s="60" customFormat="1" ht="24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7" t="s">
        <v>130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2.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22 - P34 Data&amp;R&amp;"Times New Roman,Regular"&amp;8Annual Report,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X21"/>
  <sheetViews>
    <sheetView view="pageBreakPreview" zoomScale="60" zoomScaleNormal="100" workbookViewId="0">
      <selection activeCell="V28" sqref="V28"/>
    </sheetView>
  </sheetViews>
  <sheetFormatPr defaultColWidth="11.28515625" defaultRowHeight="15.75" x14ac:dyDescent="0.25"/>
  <cols>
    <col min="1" max="1" width="12.7109375" style="2" bestFit="1" customWidth="1"/>
    <col min="2" max="2" width="10.140625" style="3" customWidth="1"/>
    <col min="3" max="3" width="7.28515625" style="10" bestFit="1" customWidth="1"/>
    <col min="4" max="4" width="8.28515625" style="9" bestFit="1" customWidth="1"/>
    <col min="5" max="5" width="4.5703125" style="9" bestFit="1" customWidth="1"/>
    <col min="6" max="6" width="7.85546875" style="7" bestFit="1" customWidth="1"/>
    <col min="7" max="7" width="7.5703125" style="7" bestFit="1" customWidth="1"/>
    <col min="8" max="8" width="8.28515625" style="9" bestFit="1" customWidth="1"/>
    <col min="9" max="9" width="6.7109375" style="7" bestFit="1" customWidth="1"/>
    <col min="10" max="10" width="7.5703125" style="7" bestFit="1" customWidth="1"/>
    <col min="11" max="11" width="6.7109375" style="7" bestFit="1" customWidth="1"/>
    <col min="12" max="12" width="6.7109375" style="9" bestFit="1" customWidth="1"/>
    <col min="13" max="13" width="6.7109375" style="7" bestFit="1" customWidth="1"/>
    <col min="14" max="15" width="7.85546875" style="6" bestFit="1" customWidth="1"/>
    <col min="16" max="16" width="5.42578125" style="9" bestFit="1" customWidth="1"/>
    <col min="17" max="17" width="7.5703125" style="7" bestFit="1" customWidth="1"/>
    <col min="18" max="16384" width="11.28515625" style="2"/>
  </cols>
  <sheetData>
    <row r="1" spans="1:50" s="53" customFormat="1" ht="75.95" customHeight="1" x14ac:dyDescent="0.25">
      <c r="A1" s="43" t="s">
        <v>0</v>
      </c>
      <c r="B1" s="44" t="s">
        <v>1</v>
      </c>
      <c r="C1" s="48" t="s">
        <v>5</v>
      </c>
      <c r="D1" s="47" t="s">
        <v>6</v>
      </c>
      <c r="E1" s="47" t="s">
        <v>7</v>
      </c>
      <c r="F1" s="46" t="s">
        <v>11</v>
      </c>
      <c r="G1" s="46" t="s">
        <v>12</v>
      </c>
      <c r="H1" s="47" t="s">
        <v>14</v>
      </c>
      <c r="I1" s="46" t="s">
        <v>108</v>
      </c>
      <c r="J1" s="46" t="s">
        <v>15</v>
      </c>
      <c r="K1" s="46" t="s">
        <v>16</v>
      </c>
      <c r="L1" s="47" t="s">
        <v>17</v>
      </c>
      <c r="M1" s="46" t="s">
        <v>37</v>
      </c>
      <c r="N1" s="49" t="s">
        <v>40</v>
      </c>
      <c r="O1" s="49" t="s">
        <v>41</v>
      </c>
      <c r="P1" s="47" t="s">
        <v>42</v>
      </c>
      <c r="Q1" s="46" t="s">
        <v>50</v>
      </c>
      <c r="S1" s="103"/>
    </row>
    <row r="2" spans="1:50" ht="15" customHeight="1" x14ac:dyDescent="0.5">
      <c r="A2" s="22" t="s">
        <v>54</v>
      </c>
      <c r="B2" s="23">
        <v>43124.5</v>
      </c>
      <c r="C2" s="27">
        <v>4550</v>
      </c>
      <c r="D2" s="24">
        <v>1380</v>
      </c>
      <c r="E2" s="24">
        <v>7.84</v>
      </c>
      <c r="F2" s="28">
        <v>35.299999999999997</v>
      </c>
      <c r="G2" s="28">
        <v>0.13</v>
      </c>
      <c r="H2" s="24">
        <v>2100</v>
      </c>
      <c r="I2" s="26">
        <v>0.2994</v>
      </c>
      <c r="J2" s="28">
        <v>1.46E-2</v>
      </c>
      <c r="K2" s="28">
        <v>0.314</v>
      </c>
      <c r="L2" s="24">
        <v>491</v>
      </c>
      <c r="M2" s="28">
        <v>0.39900000000000002</v>
      </c>
      <c r="N2" s="29">
        <v>1.1000000000000001</v>
      </c>
      <c r="O2" s="29">
        <v>1.8E-3</v>
      </c>
      <c r="P2" s="24">
        <v>0.114</v>
      </c>
      <c r="Q2" s="35">
        <f>0.5* 0.005</f>
        <v>2.5000000000000001E-3</v>
      </c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</row>
    <row r="3" spans="1:50" ht="15" customHeight="1" x14ac:dyDescent="0.5">
      <c r="A3" s="22" t="s">
        <v>54</v>
      </c>
      <c r="B3" s="23">
        <v>43152.5</v>
      </c>
      <c r="C3" s="27">
        <v>4180</v>
      </c>
      <c r="D3" s="24">
        <v>1450</v>
      </c>
      <c r="E3" s="24">
        <v>7.6</v>
      </c>
      <c r="F3" s="28">
        <v>33.6</v>
      </c>
      <c r="G3" s="28">
        <v>6.34</v>
      </c>
      <c r="H3" s="24">
        <v>2040</v>
      </c>
      <c r="I3" s="26">
        <v>0.1434</v>
      </c>
      <c r="J3" s="28">
        <v>1.8599999999999998E-2</v>
      </c>
      <c r="K3" s="28">
        <v>0.16200000000000001</v>
      </c>
      <c r="L3" s="24">
        <v>276</v>
      </c>
      <c r="M3" s="28">
        <v>0.503</v>
      </c>
      <c r="N3" s="29">
        <v>0.91800000000000004</v>
      </c>
      <c r="O3" s="29">
        <v>1.47E-3</v>
      </c>
      <c r="P3" s="24">
        <v>8.3000000000000004E-2</v>
      </c>
      <c r="Q3" s="28">
        <v>5.8999999999999999E-3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</row>
    <row r="4" spans="1:50" ht="15" customHeight="1" x14ac:dyDescent="0.5">
      <c r="A4" s="22" t="s">
        <v>54</v>
      </c>
      <c r="B4" s="23">
        <v>43180.5</v>
      </c>
      <c r="C4" s="27">
        <v>3380</v>
      </c>
      <c r="D4" s="24">
        <v>1230</v>
      </c>
      <c r="E4" s="24">
        <v>7.87</v>
      </c>
      <c r="F4" s="28">
        <v>17.899999999999999</v>
      </c>
      <c r="G4" s="35">
        <f>0.5* 0.1</f>
        <v>0.05</v>
      </c>
      <c r="H4" s="24">
        <v>1780</v>
      </c>
      <c r="I4" s="26">
        <v>0.1648</v>
      </c>
      <c r="J4" s="28">
        <v>1.6199999999999999E-2</v>
      </c>
      <c r="K4" s="28">
        <v>0.18099999999999999</v>
      </c>
      <c r="L4" s="24">
        <v>162</v>
      </c>
      <c r="M4" s="28">
        <v>0.44500000000000001</v>
      </c>
      <c r="N4" s="29">
        <v>0.73699999999999999</v>
      </c>
      <c r="O4" s="29">
        <v>1.31E-3</v>
      </c>
      <c r="P4" s="24">
        <v>0.34899999999999998</v>
      </c>
      <c r="Q4" s="35">
        <f>0.5* 0.002</f>
        <v>1E-3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</row>
    <row r="5" spans="1:50" ht="15" customHeight="1" x14ac:dyDescent="0.5">
      <c r="A5" s="22" t="s">
        <v>54</v>
      </c>
      <c r="B5" s="23">
        <v>43215</v>
      </c>
      <c r="C5" s="27">
        <v>2330</v>
      </c>
      <c r="D5" s="24">
        <v>804</v>
      </c>
      <c r="E5" s="24">
        <v>8.17</v>
      </c>
      <c r="F5" s="28">
        <v>9.19</v>
      </c>
      <c r="G5" s="28">
        <v>0.73</v>
      </c>
      <c r="H5" s="24">
        <v>1070</v>
      </c>
      <c r="I5" s="26">
        <v>0.29569999999999996</v>
      </c>
      <c r="J5" s="28">
        <v>4.9299999999999997E-2</v>
      </c>
      <c r="K5" s="28">
        <v>0.34499999999999997</v>
      </c>
      <c r="L5" s="24">
        <v>70.3</v>
      </c>
      <c r="M5" s="28">
        <v>8.0399999999999999E-2</v>
      </c>
      <c r="N5" s="29">
        <v>0.32300000000000001</v>
      </c>
      <c r="O5" s="29">
        <v>3.5599999999999998E-3</v>
      </c>
      <c r="P5" s="24">
        <v>2.9000000000000001E-2</v>
      </c>
      <c r="Q5" s="28">
        <v>1.6999999999999999E-3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</row>
    <row r="6" spans="1:50" s="33" customFormat="1" ht="15" customHeight="1" x14ac:dyDescent="0.5">
      <c r="A6" s="22" t="s">
        <v>54</v>
      </c>
      <c r="B6" s="23">
        <v>43229</v>
      </c>
      <c r="C6" s="27">
        <v>1490</v>
      </c>
      <c r="D6" s="24">
        <v>622</v>
      </c>
      <c r="E6" s="24">
        <v>8.2799999999999994</v>
      </c>
      <c r="F6" s="28">
        <v>4.8499999999999996</v>
      </c>
      <c r="G6" s="28">
        <v>0.35499999999999998</v>
      </c>
      <c r="H6" s="24">
        <v>635</v>
      </c>
      <c r="I6" s="26">
        <v>4.9399999999999999E-2</v>
      </c>
      <c r="J6" s="28">
        <v>8.8999999999999999E-3</v>
      </c>
      <c r="K6" s="28">
        <v>5.8299999999999998E-2</v>
      </c>
      <c r="L6" s="24">
        <v>33</v>
      </c>
      <c r="M6" s="28">
        <v>0.154</v>
      </c>
      <c r="N6" s="29">
        <v>0.192</v>
      </c>
      <c r="O6" s="29">
        <v>3.62E-3</v>
      </c>
      <c r="P6" s="36">
        <f>0.5* 0.02</f>
        <v>0.01</v>
      </c>
      <c r="Q6" s="28">
        <v>3.3E-3</v>
      </c>
    </row>
    <row r="7" spans="1:50" s="33" customFormat="1" ht="15" customHeight="1" x14ac:dyDescent="0.5">
      <c r="A7" s="22" t="s">
        <v>54</v>
      </c>
      <c r="B7" s="23">
        <v>43271</v>
      </c>
      <c r="C7" s="27">
        <v>1790</v>
      </c>
      <c r="D7" s="24">
        <v>599</v>
      </c>
      <c r="E7" s="24">
        <v>8.07</v>
      </c>
      <c r="F7" s="28">
        <v>13.3</v>
      </c>
      <c r="G7" s="28">
        <v>7.5999999999999998E-2</v>
      </c>
      <c r="H7" s="24">
        <v>739</v>
      </c>
      <c r="I7" s="28">
        <v>4.2900000000000001E-2</v>
      </c>
      <c r="J7" s="35">
        <f>0.5* 0.005</f>
        <v>2.5000000000000001E-3</v>
      </c>
      <c r="K7" s="28">
        <v>4.2900000000000001E-2</v>
      </c>
      <c r="L7" s="24">
        <v>14.9</v>
      </c>
      <c r="M7" s="28">
        <v>0.55600000000000005</v>
      </c>
      <c r="N7" s="29">
        <v>0.154</v>
      </c>
      <c r="O7" s="29">
        <v>3.7100000000000002E-3</v>
      </c>
      <c r="P7" s="24">
        <v>0.08</v>
      </c>
      <c r="Q7" s="28">
        <v>3.0999999999999999E-3</v>
      </c>
    </row>
    <row r="8" spans="1:50" s="33" customFormat="1" ht="15" customHeight="1" x14ac:dyDescent="0.5">
      <c r="A8" s="22" t="s">
        <v>54</v>
      </c>
      <c r="B8" s="23">
        <v>43306.5</v>
      </c>
      <c r="C8" s="27">
        <v>1860</v>
      </c>
      <c r="D8" s="24">
        <v>670</v>
      </c>
      <c r="E8" s="24">
        <v>8.1300000000000008</v>
      </c>
      <c r="F8" s="28">
        <v>9.69</v>
      </c>
      <c r="G8" s="28">
        <v>0.12</v>
      </c>
      <c r="H8" s="24">
        <v>849</v>
      </c>
      <c r="I8" s="28">
        <v>1.7000000000000001E-2</v>
      </c>
      <c r="J8" s="35">
        <f>0.5* 0.005</f>
        <v>2.5000000000000001E-3</v>
      </c>
      <c r="K8" s="28">
        <v>1.7000000000000001E-2</v>
      </c>
      <c r="L8" s="24">
        <v>5.45</v>
      </c>
      <c r="M8" s="28">
        <v>1.25</v>
      </c>
      <c r="N8" s="29">
        <v>0.128</v>
      </c>
      <c r="O8" s="29">
        <v>2.7599999999999999E-3</v>
      </c>
      <c r="P8" s="24">
        <v>1.7000000000000001E-2</v>
      </c>
      <c r="Q8" s="28">
        <v>4.3E-3</v>
      </c>
    </row>
    <row r="9" spans="1:50" s="33" customFormat="1" ht="15" customHeight="1" x14ac:dyDescent="0.5">
      <c r="A9" s="22" t="s">
        <v>54</v>
      </c>
      <c r="B9" s="23">
        <v>43334.5</v>
      </c>
      <c r="C9" s="27">
        <v>2310</v>
      </c>
      <c r="D9" s="24">
        <v>794</v>
      </c>
      <c r="E9" s="24">
        <v>8.09</v>
      </c>
      <c r="F9" s="28">
        <v>7.18</v>
      </c>
      <c r="G9" s="28">
        <v>0.14799999999999999</v>
      </c>
      <c r="H9" s="24">
        <v>1190</v>
      </c>
      <c r="I9" s="26">
        <v>2.9699999999999997E-2</v>
      </c>
      <c r="J9" s="28">
        <v>8.3000000000000001E-3</v>
      </c>
      <c r="K9" s="28">
        <v>3.7999999999999999E-2</v>
      </c>
      <c r="L9" s="24">
        <v>19.7</v>
      </c>
      <c r="M9" s="28">
        <v>1.66</v>
      </c>
      <c r="N9" s="29">
        <v>0.22</v>
      </c>
      <c r="O9" s="29">
        <v>6.6400000000000001E-3</v>
      </c>
      <c r="P9" s="24">
        <v>0.24399999999999999</v>
      </c>
      <c r="Q9" s="35">
        <f>0.5* 0.002</f>
        <v>1E-3</v>
      </c>
    </row>
    <row r="10" spans="1:50" s="33" customFormat="1" ht="15" customHeight="1" x14ac:dyDescent="0.5">
      <c r="A10" s="22" t="s">
        <v>54</v>
      </c>
      <c r="B10" s="23">
        <v>43362.5</v>
      </c>
      <c r="C10" s="27">
        <v>2300</v>
      </c>
      <c r="D10" s="24">
        <v>888</v>
      </c>
      <c r="E10" s="24">
        <v>7.74</v>
      </c>
      <c r="F10" s="28">
        <v>3.94</v>
      </c>
      <c r="G10" s="28">
        <v>0.77</v>
      </c>
      <c r="H10" s="24">
        <v>1370</v>
      </c>
      <c r="I10" s="26">
        <v>1.8200000000000001E-2</v>
      </c>
      <c r="J10" s="28">
        <v>7.4999999999999997E-3</v>
      </c>
      <c r="K10" s="28">
        <v>2.5700000000000001E-2</v>
      </c>
      <c r="L10" s="24">
        <v>5.79</v>
      </c>
      <c r="M10" s="28">
        <v>1.1399999999999999</v>
      </c>
      <c r="N10" s="29">
        <v>0.22700000000000001</v>
      </c>
      <c r="O10" s="29">
        <v>5.0699999999999999E-3</v>
      </c>
      <c r="P10" s="24">
        <v>3.3000000000000002E-2</v>
      </c>
      <c r="Q10" s="35">
        <f>0.5* 0.002</f>
        <v>1E-3</v>
      </c>
    </row>
    <row r="11" spans="1:50" s="33" customFormat="1" ht="15" customHeight="1" x14ac:dyDescent="0.5">
      <c r="A11" s="22" t="s">
        <v>54</v>
      </c>
      <c r="B11" s="23">
        <v>43397</v>
      </c>
      <c r="C11" s="27">
        <v>2760</v>
      </c>
      <c r="D11" s="24">
        <v>910</v>
      </c>
      <c r="E11" s="24">
        <v>8.1</v>
      </c>
      <c r="F11" s="28">
        <v>15.3</v>
      </c>
      <c r="G11" s="28">
        <v>2.74</v>
      </c>
      <c r="H11" s="24">
        <v>1280</v>
      </c>
      <c r="I11" s="26">
        <v>4.6199999999999991E-2</v>
      </c>
      <c r="J11" s="28">
        <v>2.29E-2</v>
      </c>
      <c r="K11" s="28">
        <v>6.9099999999999995E-2</v>
      </c>
      <c r="L11" s="24">
        <v>144</v>
      </c>
      <c r="M11" s="28">
        <v>0.77900000000000003</v>
      </c>
      <c r="N11" s="29">
        <v>0.46600000000000003</v>
      </c>
      <c r="O11" s="29">
        <v>3.4499999999999999E-3</v>
      </c>
      <c r="P11" s="24">
        <v>0.112</v>
      </c>
      <c r="Q11" s="35">
        <f>0.5* 0.002</f>
        <v>1E-3</v>
      </c>
    </row>
    <row r="12" spans="1:50" s="33" customFormat="1" ht="15" customHeight="1" x14ac:dyDescent="0.5">
      <c r="A12" s="22" t="s">
        <v>54</v>
      </c>
      <c r="B12" s="23">
        <v>43425.5</v>
      </c>
      <c r="C12" s="27">
        <v>1870</v>
      </c>
      <c r="D12" s="24">
        <v>846</v>
      </c>
      <c r="E12" s="24">
        <v>7.91</v>
      </c>
      <c r="F12" s="28">
        <v>8.49</v>
      </c>
      <c r="G12" s="28">
        <v>2.46</v>
      </c>
      <c r="H12" s="24">
        <v>806</v>
      </c>
      <c r="I12" s="26">
        <v>6.3899999999999998E-2</v>
      </c>
      <c r="J12" s="28">
        <v>3.1600000000000003E-2</v>
      </c>
      <c r="K12" s="28">
        <v>9.5500000000000002E-2</v>
      </c>
      <c r="L12" s="24">
        <v>11.2</v>
      </c>
      <c r="M12" s="28">
        <v>1.65</v>
      </c>
      <c r="N12" s="29">
        <v>0.152</v>
      </c>
      <c r="O12" s="29">
        <v>3.7799999999999999E-3</v>
      </c>
      <c r="P12" s="24">
        <v>0.28499999999999998</v>
      </c>
      <c r="Q12" s="35">
        <f>0.5* 0.001</f>
        <v>5.0000000000000001E-4</v>
      </c>
    </row>
    <row r="13" spans="1:50" s="33" customFormat="1" ht="15" customHeight="1" x14ac:dyDescent="0.5">
      <c r="A13" s="22" t="s">
        <v>54</v>
      </c>
      <c r="B13" s="23">
        <v>43453.5</v>
      </c>
      <c r="C13" s="27">
        <v>2300</v>
      </c>
      <c r="D13" s="24">
        <v>975</v>
      </c>
      <c r="E13" s="24">
        <v>7.83</v>
      </c>
      <c r="F13" s="28">
        <v>12</v>
      </c>
      <c r="G13" s="28">
        <v>3.09</v>
      </c>
      <c r="H13" s="24">
        <v>1050</v>
      </c>
      <c r="I13" s="26">
        <v>0.34839999999999999</v>
      </c>
      <c r="J13" s="28">
        <v>8.6E-3</v>
      </c>
      <c r="K13" s="28">
        <v>0.35699999999999998</v>
      </c>
      <c r="L13" s="24">
        <v>46.9</v>
      </c>
      <c r="M13" s="28">
        <v>1.49</v>
      </c>
      <c r="N13" s="29">
        <v>0.24</v>
      </c>
      <c r="O13" s="29">
        <v>0.16800000000000001</v>
      </c>
      <c r="P13" s="24">
        <v>0.23400000000000001</v>
      </c>
      <c r="Q13" s="28">
        <v>1.9800000000000002E-2</v>
      </c>
    </row>
    <row r="14" spans="1:50" ht="15" customHeight="1" x14ac:dyDescent="0.5">
      <c r="A14" s="1"/>
      <c r="B14" s="13" t="s">
        <v>93</v>
      </c>
      <c r="C14" s="17">
        <f t="shared" ref="C14:Q14" si="0">MIN(C2:C13)</f>
        <v>1490</v>
      </c>
      <c r="D14" s="14">
        <f t="shared" si="0"/>
        <v>599</v>
      </c>
      <c r="E14" s="14">
        <f t="shared" si="0"/>
        <v>7.6</v>
      </c>
      <c r="F14" s="16">
        <f t="shared" si="0"/>
        <v>3.94</v>
      </c>
      <c r="G14" s="16">
        <f t="shared" si="0"/>
        <v>0.05</v>
      </c>
      <c r="H14" s="14">
        <f t="shared" si="0"/>
        <v>635</v>
      </c>
      <c r="I14" s="16">
        <f t="shared" si="0"/>
        <v>1.7000000000000001E-2</v>
      </c>
      <c r="J14" s="16">
        <f t="shared" si="0"/>
        <v>2.5000000000000001E-3</v>
      </c>
      <c r="K14" s="16">
        <f t="shared" si="0"/>
        <v>1.7000000000000001E-2</v>
      </c>
      <c r="L14" s="14">
        <f t="shared" si="0"/>
        <v>5.45</v>
      </c>
      <c r="M14" s="16">
        <f t="shared" si="0"/>
        <v>8.0399999999999999E-2</v>
      </c>
      <c r="N14" s="18">
        <f t="shared" si="0"/>
        <v>0.128</v>
      </c>
      <c r="O14" s="18">
        <f t="shared" si="0"/>
        <v>1.31E-3</v>
      </c>
      <c r="P14" s="14">
        <f t="shared" si="0"/>
        <v>0.01</v>
      </c>
      <c r="Q14" s="16">
        <f t="shared" si="0"/>
        <v>5.0000000000000001E-4</v>
      </c>
    </row>
    <row r="15" spans="1:50" ht="15" customHeight="1" x14ac:dyDescent="0.5">
      <c r="A15" s="1"/>
      <c r="B15" s="13" t="s">
        <v>94</v>
      </c>
      <c r="C15" s="17">
        <f t="shared" ref="C15:Q15" si="1">MAX(C2:C13)</f>
        <v>4550</v>
      </c>
      <c r="D15" s="14">
        <f t="shared" si="1"/>
        <v>1450</v>
      </c>
      <c r="E15" s="14">
        <f t="shared" si="1"/>
        <v>8.2799999999999994</v>
      </c>
      <c r="F15" s="16">
        <f t="shared" si="1"/>
        <v>35.299999999999997</v>
      </c>
      <c r="G15" s="16">
        <f t="shared" si="1"/>
        <v>6.34</v>
      </c>
      <c r="H15" s="14">
        <f t="shared" si="1"/>
        <v>2100</v>
      </c>
      <c r="I15" s="16">
        <f t="shared" si="1"/>
        <v>0.34839999999999999</v>
      </c>
      <c r="J15" s="16">
        <f t="shared" si="1"/>
        <v>4.9299999999999997E-2</v>
      </c>
      <c r="K15" s="16">
        <f t="shared" si="1"/>
        <v>0.35699999999999998</v>
      </c>
      <c r="L15" s="14">
        <f t="shared" si="1"/>
        <v>491</v>
      </c>
      <c r="M15" s="16">
        <f t="shared" si="1"/>
        <v>1.66</v>
      </c>
      <c r="N15" s="18">
        <f t="shared" si="1"/>
        <v>1.1000000000000001</v>
      </c>
      <c r="O15" s="18">
        <f t="shared" si="1"/>
        <v>0.16800000000000001</v>
      </c>
      <c r="P15" s="14">
        <f t="shared" si="1"/>
        <v>0.34899999999999998</v>
      </c>
      <c r="Q15" s="16">
        <f t="shared" si="1"/>
        <v>1.9800000000000002E-2</v>
      </c>
    </row>
    <row r="16" spans="1:50" ht="15" customHeight="1" x14ac:dyDescent="0.5">
      <c r="A16" s="1"/>
      <c r="B16" s="13" t="s">
        <v>95</v>
      </c>
      <c r="C16" s="17">
        <f t="shared" ref="C16:Q16" si="2">AVERAGE(C2:C13)</f>
        <v>2593.3333333333335</v>
      </c>
      <c r="D16" s="14">
        <f t="shared" si="2"/>
        <v>930.66666666666663</v>
      </c>
      <c r="E16" s="14">
        <f t="shared" si="2"/>
        <v>7.9691666666666654</v>
      </c>
      <c r="F16" s="16">
        <f t="shared" si="2"/>
        <v>14.228333333333333</v>
      </c>
      <c r="G16" s="16">
        <f t="shared" si="2"/>
        <v>1.4174166666666668</v>
      </c>
      <c r="H16" s="14">
        <f t="shared" si="2"/>
        <v>1242.4166666666667</v>
      </c>
      <c r="I16" s="16">
        <f t="shared" si="2"/>
        <v>0.12658333333333335</v>
      </c>
      <c r="J16" s="16">
        <f t="shared" si="2"/>
        <v>1.5958333333333335E-2</v>
      </c>
      <c r="K16" s="16">
        <f t="shared" si="2"/>
        <v>0.14212499999999997</v>
      </c>
      <c r="L16" s="14">
        <f t="shared" si="2"/>
        <v>106.68666666666668</v>
      </c>
      <c r="M16" s="16">
        <f t="shared" si="2"/>
        <v>0.84219999999999995</v>
      </c>
      <c r="N16" s="18">
        <f t="shared" si="2"/>
        <v>0.40475000000000011</v>
      </c>
      <c r="O16" s="18">
        <f t="shared" si="2"/>
        <v>1.7097500000000002E-2</v>
      </c>
      <c r="P16" s="14">
        <f t="shared" si="2"/>
        <v>0.13250000000000001</v>
      </c>
      <c r="Q16" s="16">
        <f t="shared" si="2"/>
        <v>3.7583333333333336E-3</v>
      </c>
    </row>
    <row r="17" spans="1:17" ht="15" customHeight="1" x14ac:dyDescent="0.5">
      <c r="A17" s="1"/>
      <c r="B17" s="13" t="s">
        <v>96</v>
      </c>
      <c r="C17" s="17">
        <f t="shared" ref="C17:Q17" si="3">_xlfn.STDEV.P(C2:C13)</f>
        <v>923.67322264003212</v>
      </c>
      <c r="D17" s="14">
        <f t="shared" si="3"/>
        <v>270.88384144417984</v>
      </c>
      <c r="E17" s="14">
        <f t="shared" si="3"/>
        <v>0.19211360932762905</v>
      </c>
      <c r="F17" s="16">
        <f t="shared" si="3"/>
        <v>9.8409229185523479</v>
      </c>
      <c r="G17" s="16">
        <f t="shared" si="3"/>
        <v>1.8372843391961831</v>
      </c>
      <c r="H17" s="14">
        <f t="shared" si="3"/>
        <v>475.69185725168302</v>
      </c>
      <c r="I17" s="16">
        <f t="shared" si="3"/>
        <v>0.11758141741883461</v>
      </c>
      <c r="J17" s="16">
        <f t="shared" si="3"/>
        <v>1.2941564713056228E-2</v>
      </c>
      <c r="K17" s="16">
        <f t="shared" si="3"/>
        <v>0.1235612744417387</v>
      </c>
      <c r="L17" s="14">
        <f t="shared" si="3"/>
        <v>140.44035758601902</v>
      </c>
      <c r="M17" s="16">
        <f t="shared" si="3"/>
        <v>0.54810902808352535</v>
      </c>
      <c r="N17" s="18">
        <f t="shared" si="3"/>
        <v>0.31742508958807891</v>
      </c>
      <c r="O17" s="18">
        <f t="shared" si="3"/>
        <v>4.5521394260464677E-2</v>
      </c>
      <c r="P17" s="14">
        <f t="shared" si="3"/>
        <v>0.11097709973984123</v>
      </c>
      <c r="Q17" s="16">
        <f t="shared" si="3"/>
        <v>5.0804294984665311E-3</v>
      </c>
    </row>
    <row r="18" spans="1:17" s="60" customFormat="1" ht="15" customHeight="1" x14ac:dyDescent="0.5"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</row>
    <row r="19" spans="1:17" s="60" customFormat="1" ht="15" customHeight="1" x14ac:dyDescent="0.5">
      <c r="C19" s="107" t="s">
        <v>110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</row>
    <row r="20" spans="1:17" s="60" customFormat="1" ht="25.5" customHeight="1" x14ac:dyDescent="0.5">
      <c r="C20" s="107" t="s">
        <v>112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</row>
    <row r="21" spans="1:17" s="54" customFormat="1" ht="15" customHeight="1" x14ac:dyDescent="0.5">
      <c r="B21" s="55"/>
      <c r="C21" s="57"/>
      <c r="D21" s="56"/>
      <c r="E21" s="56"/>
      <c r="F21" s="58"/>
      <c r="G21" s="58"/>
      <c r="H21" s="56"/>
      <c r="I21" s="58"/>
      <c r="J21" s="58"/>
      <c r="K21" s="58"/>
      <c r="L21" s="56"/>
      <c r="M21" s="58"/>
      <c r="N21" s="59"/>
      <c r="O21" s="59"/>
      <c r="P21" s="56"/>
      <c r="Q21" s="58"/>
    </row>
  </sheetData>
  <mergeCells count="3">
    <mergeCell ref="C18:Q18"/>
    <mergeCell ref="C19:Q19"/>
    <mergeCell ref="C20:Q20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5 - BARGE PUMP (E207524) Data&amp;R&amp;"Times New Roman,Regular"&amp;8Annual Report, 2018</oddHead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96633"/>
  </sheetPr>
  <dimension ref="A1:P15"/>
  <sheetViews>
    <sheetView view="pageBreakPreview" zoomScale="60" zoomScaleNormal="100" workbookViewId="0">
      <selection activeCell="A12" sqref="A12:XFD12"/>
    </sheetView>
  </sheetViews>
  <sheetFormatPr defaultColWidth="11.28515625" defaultRowHeight="15.75" x14ac:dyDescent="0.25"/>
  <cols>
    <col min="1" max="1" width="4" style="2" bestFit="1" customWidth="1"/>
    <col min="2" max="2" width="10.140625" style="3" customWidth="1"/>
    <col min="3" max="3" width="8.28515625" style="9" customWidth="1"/>
    <col min="4" max="4" width="7.28515625" style="10" bestFit="1" customWidth="1"/>
    <col min="5" max="5" width="6.7109375" style="9" bestFit="1" customWidth="1"/>
    <col min="6" max="6" width="4.5703125" style="9" bestFit="1" customWidth="1"/>
    <col min="7" max="8" width="6.7109375" style="7" bestFit="1" customWidth="1"/>
    <col min="9" max="9" width="6.710937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5.42578125" style="9" bestFit="1" customWidth="1"/>
    <col min="14" max="14" width="7.85546875" style="6" bestFit="1" customWidth="1"/>
    <col min="15" max="15" width="8.5703125" style="6" bestFit="1" customWidth="1"/>
    <col min="16" max="16" width="4.5703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69</v>
      </c>
      <c r="B2" s="23">
        <v>43152.5</v>
      </c>
      <c r="C2" s="24">
        <v>1333.72</v>
      </c>
      <c r="D2" s="27">
        <v>1260</v>
      </c>
      <c r="E2" s="24">
        <v>602</v>
      </c>
      <c r="F2" s="24">
        <v>7.7</v>
      </c>
      <c r="G2" s="28">
        <v>4.01</v>
      </c>
      <c r="H2" s="28">
        <v>0.52700000000000002</v>
      </c>
      <c r="I2" s="24">
        <v>253</v>
      </c>
      <c r="J2" s="28">
        <v>7.4200000000000002E-2</v>
      </c>
      <c r="K2" s="35">
        <f>0.5* 0.005</f>
        <v>2.5000000000000001E-3</v>
      </c>
      <c r="L2" s="28">
        <v>7.4200000000000002E-2</v>
      </c>
      <c r="M2" s="36">
        <f>0.5* 0.5</f>
        <v>0.25</v>
      </c>
      <c r="N2" s="29">
        <v>0.11600000000000001</v>
      </c>
      <c r="O2" s="29">
        <v>5.6999999999999998E-4</v>
      </c>
      <c r="P2" s="24">
        <v>4.3999999999999997E-2</v>
      </c>
    </row>
    <row r="3" spans="1:16" s="33" customFormat="1" ht="15" customHeight="1" x14ac:dyDescent="0.5">
      <c r="A3" s="22" t="s">
        <v>69</v>
      </c>
      <c r="B3" s="23">
        <v>43243</v>
      </c>
      <c r="C3" s="24">
        <v>1335.798192</v>
      </c>
      <c r="D3" s="27">
        <v>1280</v>
      </c>
      <c r="E3" s="24">
        <v>629</v>
      </c>
      <c r="F3" s="24">
        <v>7.83</v>
      </c>
      <c r="G3" s="28">
        <v>3.7</v>
      </c>
      <c r="H3" s="28">
        <v>0.373</v>
      </c>
      <c r="I3" s="24">
        <v>319</v>
      </c>
      <c r="J3" s="28">
        <v>5.7599999999999998E-2</v>
      </c>
      <c r="K3" s="35">
        <f>0.5* 0.005</f>
        <v>2.5000000000000001E-3</v>
      </c>
      <c r="L3" s="28">
        <v>5.7599999999999998E-2</v>
      </c>
      <c r="M3" s="24">
        <v>1.04</v>
      </c>
      <c r="N3" s="29">
        <v>0.121</v>
      </c>
      <c r="O3" s="29">
        <v>1.09E-3</v>
      </c>
      <c r="P3" s="24">
        <v>2.5000000000000001E-2</v>
      </c>
    </row>
    <row r="4" spans="1:16" s="33" customFormat="1" ht="15" customHeight="1" x14ac:dyDescent="0.5">
      <c r="A4" s="22" t="s">
        <v>69</v>
      </c>
      <c r="B4" s="23">
        <v>43334.5</v>
      </c>
      <c r="C4" s="24">
        <v>1334.9081760000001</v>
      </c>
      <c r="D4" s="27">
        <v>1200</v>
      </c>
      <c r="E4" s="24">
        <v>579</v>
      </c>
      <c r="F4" s="24">
        <v>7.92</v>
      </c>
      <c r="G4" s="28">
        <v>4.59</v>
      </c>
      <c r="H4" s="28">
        <v>0.65300000000000002</v>
      </c>
      <c r="I4" s="24">
        <v>342</v>
      </c>
      <c r="J4" s="28">
        <v>4.48E-2</v>
      </c>
      <c r="K4" s="35">
        <f>0.5* 0.005</f>
        <v>2.5000000000000001E-3</v>
      </c>
      <c r="L4" s="28">
        <v>4.48E-2</v>
      </c>
      <c r="M4" s="24">
        <v>2.14</v>
      </c>
      <c r="N4" s="29">
        <v>9.1800000000000007E-2</v>
      </c>
      <c r="O4" s="40">
        <f>0.5* 0.0002</f>
        <v>1E-4</v>
      </c>
      <c r="P4" s="24">
        <v>2.7E-2</v>
      </c>
    </row>
    <row r="5" spans="1:16" s="33" customFormat="1" ht="15" customHeight="1" x14ac:dyDescent="0.5">
      <c r="A5" s="22" t="s">
        <v>69</v>
      </c>
      <c r="B5" s="23">
        <v>43425.5</v>
      </c>
      <c r="C5" s="87" t="s">
        <v>53</v>
      </c>
      <c r="D5" s="27">
        <v>1130</v>
      </c>
      <c r="E5" s="24">
        <v>564</v>
      </c>
      <c r="F5" s="24">
        <v>7.75</v>
      </c>
      <c r="G5" s="28">
        <v>3.48</v>
      </c>
      <c r="H5" s="28">
        <v>0.28699999999999998</v>
      </c>
      <c r="I5" s="24">
        <v>301</v>
      </c>
      <c r="J5" s="28">
        <v>5.0299999999999997E-2</v>
      </c>
      <c r="K5" s="35">
        <f>0.5* 0.005</f>
        <v>2.5000000000000001E-3</v>
      </c>
      <c r="L5" s="28">
        <v>5.0299999999999997E-2</v>
      </c>
      <c r="M5" s="24">
        <v>0.57999999999999996</v>
      </c>
      <c r="N5" s="29">
        <v>9.2899999999999996E-2</v>
      </c>
      <c r="O5" s="29">
        <v>1.48E-3</v>
      </c>
      <c r="P5" s="24">
        <v>0.02</v>
      </c>
    </row>
    <row r="6" spans="1:16" s="33" customFormat="1" ht="15" customHeight="1" x14ac:dyDescent="0.5">
      <c r="A6" s="22" t="s">
        <v>69</v>
      </c>
      <c r="B6" s="23">
        <v>43439</v>
      </c>
      <c r="C6" s="24">
        <v>1333.7590800000003</v>
      </c>
      <c r="D6" s="85" t="s">
        <v>53</v>
      </c>
      <c r="E6" s="85" t="s">
        <v>53</v>
      </c>
      <c r="F6" s="85" t="s">
        <v>53</v>
      </c>
      <c r="G6" s="85" t="s">
        <v>53</v>
      </c>
      <c r="H6" s="85" t="s">
        <v>53</v>
      </c>
      <c r="I6" s="85" t="s">
        <v>53</v>
      </c>
      <c r="J6" s="85" t="s">
        <v>53</v>
      </c>
      <c r="K6" s="85" t="s">
        <v>53</v>
      </c>
      <c r="L6" s="85" t="s">
        <v>53</v>
      </c>
      <c r="M6" s="85" t="s">
        <v>53</v>
      </c>
      <c r="N6" s="85" t="s">
        <v>53</v>
      </c>
      <c r="O6" s="85" t="s">
        <v>53</v>
      </c>
      <c r="P6" s="85" t="s">
        <v>53</v>
      </c>
    </row>
    <row r="7" spans="1:16" ht="15" customHeight="1" x14ac:dyDescent="0.5">
      <c r="A7" s="1"/>
      <c r="B7" s="13" t="s">
        <v>93</v>
      </c>
      <c r="C7" s="14">
        <f t="shared" ref="C7:P7" si="0">MIN(C2:C6)</f>
        <v>1333.72</v>
      </c>
      <c r="D7" s="17">
        <f t="shared" si="0"/>
        <v>1130</v>
      </c>
      <c r="E7" s="14">
        <f t="shared" si="0"/>
        <v>564</v>
      </c>
      <c r="F7" s="14">
        <f t="shared" si="0"/>
        <v>7.7</v>
      </c>
      <c r="G7" s="16">
        <f t="shared" si="0"/>
        <v>3.48</v>
      </c>
      <c r="H7" s="16">
        <f t="shared" si="0"/>
        <v>0.28699999999999998</v>
      </c>
      <c r="I7" s="14">
        <f t="shared" si="0"/>
        <v>253</v>
      </c>
      <c r="J7" s="16">
        <f t="shared" si="0"/>
        <v>4.48E-2</v>
      </c>
      <c r="K7" s="16">
        <f t="shared" si="0"/>
        <v>2.5000000000000001E-3</v>
      </c>
      <c r="L7" s="16">
        <f t="shared" si="0"/>
        <v>4.48E-2</v>
      </c>
      <c r="M7" s="14">
        <f t="shared" si="0"/>
        <v>0.25</v>
      </c>
      <c r="N7" s="18">
        <f t="shared" si="0"/>
        <v>9.1800000000000007E-2</v>
      </c>
      <c r="O7" s="18">
        <f t="shared" si="0"/>
        <v>1E-4</v>
      </c>
      <c r="P7" s="14">
        <f t="shared" si="0"/>
        <v>0.02</v>
      </c>
    </row>
    <row r="8" spans="1:16" ht="15" customHeight="1" x14ac:dyDescent="0.5">
      <c r="A8" s="1"/>
      <c r="B8" s="13" t="s">
        <v>94</v>
      </c>
      <c r="C8" s="14">
        <f t="shared" ref="C8:P8" si="1">MAX(C2:C6)</f>
        <v>1335.798192</v>
      </c>
      <c r="D8" s="17">
        <f t="shared" si="1"/>
        <v>1280</v>
      </c>
      <c r="E8" s="14">
        <f t="shared" si="1"/>
        <v>629</v>
      </c>
      <c r="F8" s="14">
        <f t="shared" si="1"/>
        <v>7.92</v>
      </c>
      <c r="G8" s="16">
        <f t="shared" si="1"/>
        <v>4.59</v>
      </c>
      <c r="H8" s="16">
        <f t="shared" si="1"/>
        <v>0.65300000000000002</v>
      </c>
      <c r="I8" s="14">
        <f t="shared" si="1"/>
        <v>342</v>
      </c>
      <c r="J8" s="16">
        <f t="shared" si="1"/>
        <v>7.4200000000000002E-2</v>
      </c>
      <c r="K8" s="16">
        <f t="shared" si="1"/>
        <v>2.5000000000000001E-3</v>
      </c>
      <c r="L8" s="16">
        <f t="shared" si="1"/>
        <v>7.4200000000000002E-2</v>
      </c>
      <c r="M8" s="14">
        <f t="shared" si="1"/>
        <v>2.14</v>
      </c>
      <c r="N8" s="18">
        <f t="shared" si="1"/>
        <v>0.121</v>
      </c>
      <c r="O8" s="18">
        <f t="shared" si="1"/>
        <v>1.48E-3</v>
      </c>
      <c r="P8" s="14">
        <f t="shared" si="1"/>
        <v>4.3999999999999997E-2</v>
      </c>
    </row>
    <row r="9" spans="1:16" ht="15" customHeight="1" x14ac:dyDescent="0.5">
      <c r="A9" s="1"/>
      <c r="B9" s="13" t="s">
        <v>95</v>
      </c>
      <c r="C9" s="14">
        <f t="shared" ref="C9:P9" si="2">AVERAGE(C2:C6)</f>
        <v>1334.546362</v>
      </c>
      <c r="D9" s="17">
        <f t="shared" si="2"/>
        <v>1217.5</v>
      </c>
      <c r="E9" s="14">
        <f t="shared" si="2"/>
        <v>593.5</v>
      </c>
      <c r="F9" s="14">
        <f t="shared" si="2"/>
        <v>7.8000000000000007</v>
      </c>
      <c r="G9" s="16">
        <f t="shared" si="2"/>
        <v>3.9450000000000003</v>
      </c>
      <c r="H9" s="16">
        <f t="shared" si="2"/>
        <v>0.45999999999999996</v>
      </c>
      <c r="I9" s="14">
        <f t="shared" si="2"/>
        <v>303.75</v>
      </c>
      <c r="J9" s="16">
        <f t="shared" si="2"/>
        <v>5.6724999999999998E-2</v>
      </c>
      <c r="K9" s="16">
        <f t="shared" si="2"/>
        <v>2.5000000000000001E-3</v>
      </c>
      <c r="L9" s="16">
        <f t="shared" si="2"/>
        <v>5.6724999999999998E-2</v>
      </c>
      <c r="M9" s="14">
        <f t="shared" si="2"/>
        <v>1.0024999999999999</v>
      </c>
      <c r="N9" s="18">
        <f t="shared" si="2"/>
        <v>0.10542499999999999</v>
      </c>
      <c r="O9" s="18">
        <f t="shared" si="2"/>
        <v>8.0999999999999996E-4</v>
      </c>
      <c r="P9" s="14">
        <f t="shared" si="2"/>
        <v>2.9000000000000001E-2</v>
      </c>
    </row>
    <row r="10" spans="1:16" ht="15" customHeight="1" x14ac:dyDescent="0.5">
      <c r="A10" s="1"/>
      <c r="B10" s="13" t="s">
        <v>96</v>
      </c>
      <c r="C10" s="14">
        <f t="shared" ref="C10:P10" si="3">_xlfn.STDEV.P(C2:C6)</f>
        <v>0.86612280048264001</v>
      </c>
      <c r="D10" s="17">
        <f t="shared" si="3"/>
        <v>58.4700778176325</v>
      </c>
      <c r="E10" s="14">
        <f t="shared" si="3"/>
        <v>24.561148181630273</v>
      </c>
      <c r="F10" s="14">
        <f t="shared" si="3"/>
        <v>8.3366660002665252E-2</v>
      </c>
      <c r="G10" s="16">
        <f t="shared" si="3"/>
        <v>0.41728287767412447</v>
      </c>
      <c r="H10" s="16">
        <f t="shared" si="3"/>
        <v>0.14074444926887897</v>
      </c>
      <c r="I10" s="14">
        <f t="shared" si="3"/>
        <v>32.706077416896086</v>
      </c>
      <c r="J10" s="16">
        <f t="shared" si="3"/>
        <v>1.1063764052075577E-2</v>
      </c>
      <c r="K10" s="16">
        <f t="shared" si="3"/>
        <v>0</v>
      </c>
      <c r="L10" s="16">
        <f t="shared" si="3"/>
        <v>1.1063764052075577E-2</v>
      </c>
      <c r="M10" s="14">
        <f t="shared" si="3"/>
        <v>0.7141559703594168</v>
      </c>
      <c r="N10" s="18">
        <f t="shared" si="3"/>
        <v>1.3199692231260609E-2</v>
      </c>
      <c r="O10" s="18">
        <f t="shared" si="3"/>
        <v>5.2177581392778263E-4</v>
      </c>
      <c r="P10" s="14">
        <f t="shared" si="3"/>
        <v>9.0277350426338932E-3</v>
      </c>
    </row>
    <row r="11" spans="1:16" s="60" customFormat="1" ht="24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7" t="s">
        <v>130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2.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23 - P35 Data&amp;R&amp;"Times New Roman,Regular"&amp;8Annual Report, 2018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96633"/>
  </sheetPr>
  <dimension ref="A1:P7"/>
  <sheetViews>
    <sheetView view="pageBreakPreview" zoomScale="60" zoomScaleNormal="100" workbookViewId="0">
      <selection activeCell="H36" sqref="H36"/>
    </sheetView>
  </sheetViews>
  <sheetFormatPr defaultColWidth="11.28515625" defaultRowHeight="15.75" x14ac:dyDescent="0.25"/>
  <cols>
    <col min="1" max="1" width="10.42578125" style="2" bestFit="1" customWidth="1"/>
    <col min="2" max="2" width="10.140625" style="3" customWidth="1"/>
    <col min="3" max="3" width="8.28515625" style="9" bestFit="1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8" width="7.85546875" style="7" bestFit="1" customWidth="1"/>
    <col min="9" max="9" width="8.28515625" style="9" bestFit="1" customWidth="1"/>
    <col min="10" max="10" width="6.7109375" style="7" bestFit="1" customWidth="1"/>
    <col min="11" max="12" width="7.5703125" style="7" bestFit="1" customWidth="1"/>
    <col min="13" max="13" width="8.28515625" style="9" bestFit="1" customWidth="1"/>
    <col min="14" max="14" width="7.85546875" style="6" bestFit="1" customWidth="1"/>
    <col min="15" max="15" width="8.5703125" style="6" bestFit="1" customWidth="1"/>
    <col min="16" max="16" width="5.42578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70</v>
      </c>
      <c r="B2" s="23">
        <v>43152.5</v>
      </c>
      <c r="C2" s="112" t="s">
        <v>99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4"/>
    </row>
    <row r="3" spans="1:16" s="33" customFormat="1" ht="15" customHeight="1" x14ac:dyDescent="0.5">
      <c r="A3" s="22" t="s">
        <v>70</v>
      </c>
      <c r="B3" s="23">
        <v>43243</v>
      </c>
      <c r="C3" s="24">
        <v>4383.51</v>
      </c>
      <c r="D3" s="27">
        <v>554</v>
      </c>
      <c r="E3" s="24">
        <v>247</v>
      </c>
      <c r="F3" s="24">
        <v>8.15</v>
      </c>
      <c r="G3" s="28">
        <v>4.9700000000000001E-2</v>
      </c>
      <c r="H3" s="28">
        <v>10.3</v>
      </c>
      <c r="I3" s="24">
        <v>39.299999999999997</v>
      </c>
      <c r="J3" s="26">
        <v>0</v>
      </c>
      <c r="K3" s="35">
        <f>0.5* 0.005</f>
        <v>2.5000000000000001E-3</v>
      </c>
      <c r="L3" s="35">
        <f>0.5* 0.005</f>
        <v>2.5000000000000001E-3</v>
      </c>
      <c r="M3" s="36">
        <f>0.5* 0.5</f>
        <v>0.25</v>
      </c>
      <c r="N3" s="29">
        <v>5.7299999999999999E-3</v>
      </c>
      <c r="O3" s="29">
        <v>2.5100000000000001E-3</v>
      </c>
      <c r="P3" s="36">
        <f>0.5* 0.01</f>
        <v>5.0000000000000001E-3</v>
      </c>
    </row>
    <row r="4" spans="1:16" s="33" customFormat="1" ht="15" customHeight="1" x14ac:dyDescent="0.5">
      <c r="A4" s="22" t="s">
        <v>70</v>
      </c>
      <c r="B4" s="23">
        <v>43341</v>
      </c>
      <c r="C4" s="112" t="s">
        <v>99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4"/>
    </row>
    <row r="5" spans="1:16" s="33" customFormat="1" ht="15" customHeight="1" x14ac:dyDescent="0.5">
      <c r="A5" s="22" t="s">
        <v>70</v>
      </c>
      <c r="B5" s="23">
        <v>43397</v>
      </c>
      <c r="C5" s="112" t="s">
        <v>99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4"/>
    </row>
    <row r="6" spans="1:16" s="60" customFormat="1" ht="15" customHeight="1" x14ac:dyDescent="0.5">
      <c r="B6" s="61"/>
      <c r="C6" s="107" t="s">
        <v>110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</row>
    <row r="7" spans="1:16" s="54" customFormat="1" ht="15" customHeight="1" x14ac:dyDescent="0.5">
      <c r="B7" s="55"/>
      <c r="C7" s="56"/>
      <c r="D7" s="57"/>
      <c r="E7" s="56"/>
      <c r="F7" s="56"/>
      <c r="G7" s="58"/>
      <c r="H7" s="58"/>
      <c r="I7" s="56"/>
      <c r="J7" s="58"/>
      <c r="K7" s="58"/>
      <c r="L7" s="58"/>
      <c r="M7" s="56"/>
      <c r="N7" s="59"/>
      <c r="O7" s="59"/>
      <c r="P7" s="56"/>
    </row>
  </sheetData>
  <mergeCells count="4">
    <mergeCell ref="C6:P6"/>
    <mergeCell ref="C5:P5"/>
    <mergeCell ref="C4:P4"/>
    <mergeCell ref="C2:P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24 - P36 Data&amp;R&amp;"Times New Roman,Regular"&amp;8Annual Report, 2018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96633"/>
  </sheetPr>
  <dimension ref="A1:P15"/>
  <sheetViews>
    <sheetView view="pageBreakPreview" zoomScale="60" zoomScaleNormal="100" workbookViewId="0">
      <selection activeCell="A12" sqref="A12:XFD12"/>
    </sheetView>
  </sheetViews>
  <sheetFormatPr defaultColWidth="11.28515625" defaultRowHeight="15.75" x14ac:dyDescent="0.25"/>
  <cols>
    <col min="1" max="1" width="4" style="2" bestFit="1" customWidth="1"/>
    <col min="2" max="2" width="10.140625" style="3" customWidth="1"/>
    <col min="3" max="3" width="8.28515625" style="9" bestFit="1" customWidth="1"/>
    <col min="4" max="4" width="6.28515625" style="10" bestFit="1" customWidth="1"/>
    <col min="5" max="5" width="6.7109375" style="9" bestFit="1" customWidth="1"/>
    <col min="6" max="6" width="4.5703125" style="9" bestFit="1" customWidth="1"/>
    <col min="7" max="8" width="6.7109375" style="7" bestFit="1" customWidth="1"/>
    <col min="9" max="9" width="6.710937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5.42578125" style="9" bestFit="1" customWidth="1"/>
    <col min="14" max="15" width="7.85546875" style="6" bestFit="1" customWidth="1"/>
    <col min="16" max="16" width="4.5703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71</v>
      </c>
      <c r="B2" s="23">
        <v>43152.5</v>
      </c>
      <c r="C2" s="24">
        <v>1322.71</v>
      </c>
      <c r="D2" s="27">
        <v>612</v>
      </c>
      <c r="E2" s="24">
        <v>315</v>
      </c>
      <c r="F2" s="24">
        <v>7.99</v>
      </c>
      <c r="G2" s="28">
        <v>0.13600000000000001</v>
      </c>
      <c r="H2" s="28">
        <v>0.25</v>
      </c>
      <c r="I2" s="24">
        <v>115</v>
      </c>
      <c r="J2" s="26">
        <v>1.6597</v>
      </c>
      <c r="K2" s="28">
        <v>2.0299999999999999E-2</v>
      </c>
      <c r="L2" s="28">
        <v>1.68</v>
      </c>
      <c r="M2" s="24">
        <v>5.37</v>
      </c>
      <c r="N2" s="29">
        <v>0.41899999999999998</v>
      </c>
      <c r="O2" s="29">
        <v>1.1199999999999999E-3</v>
      </c>
      <c r="P2" s="24">
        <v>0.56899999999999995</v>
      </c>
    </row>
    <row r="3" spans="1:16" s="33" customFormat="1" ht="15" customHeight="1" x14ac:dyDescent="0.5">
      <c r="A3" s="22" t="s">
        <v>71</v>
      </c>
      <c r="B3" s="23">
        <v>43243</v>
      </c>
      <c r="C3" s="24">
        <v>1323.1825200000001</v>
      </c>
      <c r="D3" s="27">
        <v>545</v>
      </c>
      <c r="E3" s="24">
        <v>278</v>
      </c>
      <c r="F3" s="24">
        <v>8.1199999999999992</v>
      </c>
      <c r="G3" s="28">
        <v>2.4799999999999999E-2</v>
      </c>
      <c r="H3" s="28">
        <v>0.38800000000000001</v>
      </c>
      <c r="I3" s="24">
        <v>78.599999999999994</v>
      </c>
      <c r="J3" s="26">
        <v>0.86599999999999999</v>
      </c>
      <c r="K3" s="28">
        <v>1.9E-2</v>
      </c>
      <c r="L3" s="28">
        <v>0.88500000000000001</v>
      </c>
      <c r="M3" s="24">
        <v>0.55000000000000004</v>
      </c>
      <c r="N3" s="29">
        <v>0.318</v>
      </c>
      <c r="O3" s="29">
        <v>9.7000000000000005E-4</v>
      </c>
      <c r="P3" s="24">
        <v>0.32600000000000001</v>
      </c>
    </row>
    <row r="4" spans="1:16" s="33" customFormat="1" ht="15" customHeight="1" x14ac:dyDescent="0.5">
      <c r="A4" s="22" t="s">
        <v>71</v>
      </c>
      <c r="B4" s="23">
        <v>43334.5</v>
      </c>
      <c r="C4" s="24">
        <v>1322.8228560000002</v>
      </c>
      <c r="D4" s="27">
        <v>537</v>
      </c>
      <c r="E4" s="24">
        <v>270</v>
      </c>
      <c r="F4" s="24">
        <v>8.2100000000000009</v>
      </c>
      <c r="G4" s="28">
        <v>0.04</v>
      </c>
      <c r="H4" s="28">
        <v>0.66800000000000004</v>
      </c>
      <c r="I4" s="24">
        <v>77.599999999999994</v>
      </c>
      <c r="J4" s="28">
        <v>0.85499999999999998</v>
      </c>
      <c r="K4" s="35">
        <f>0.5* 0.005</f>
        <v>2.5000000000000001E-3</v>
      </c>
      <c r="L4" s="28">
        <v>0.85499999999999998</v>
      </c>
      <c r="M4" s="24">
        <v>1.8</v>
      </c>
      <c r="N4" s="29">
        <v>0.30499999999999999</v>
      </c>
      <c r="O4" s="29">
        <v>2.2599999999999999E-3</v>
      </c>
      <c r="P4" s="24">
        <v>0.25800000000000001</v>
      </c>
    </row>
    <row r="5" spans="1:16" s="33" customFormat="1" ht="15" customHeight="1" x14ac:dyDescent="0.5">
      <c r="A5" s="22" t="s">
        <v>71</v>
      </c>
      <c r="B5" s="23">
        <v>43425.5</v>
      </c>
      <c r="C5" s="87" t="s">
        <v>53</v>
      </c>
      <c r="D5" s="27">
        <v>551</v>
      </c>
      <c r="E5" s="24">
        <v>258</v>
      </c>
      <c r="F5" s="24">
        <v>8.1999999999999993</v>
      </c>
      <c r="G5" s="28">
        <v>3.5099999999999999E-2</v>
      </c>
      <c r="H5" s="28">
        <v>0.80300000000000005</v>
      </c>
      <c r="I5" s="24">
        <v>78.400000000000006</v>
      </c>
      <c r="J5" s="28">
        <v>0.71899999999999997</v>
      </c>
      <c r="K5" s="35">
        <f>0.5* 0.005</f>
        <v>2.5000000000000001E-3</v>
      </c>
      <c r="L5" s="28">
        <v>0.71899999999999997</v>
      </c>
      <c r="M5" s="36">
        <f>0.5* 0.5</f>
        <v>0.25</v>
      </c>
      <c r="N5" s="29">
        <v>0.28599999999999998</v>
      </c>
      <c r="O5" s="29">
        <v>1.5E-3</v>
      </c>
      <c r="P5" s="24">
        <v>0.28999999999999998</v>
      </c>
    </row>
    <row r="6" spans="1:16" s="33" customFormat="1" ht="15" customHeight="1" x14ac:dyDescent="0.5">
      <c r="A6" s="22" t="s">
        <v>71</v>
      </c>
      <c r="B6" s="23">
        <v>43439</v>
      </c>
      <c r="C6" s="24">
        <v>1322.6826480000002</v>
      </c>
      <c r="D6" s="85" t="s">
        <v>53</v>
      </c>
      <c r="E6" s="85" t="s">
        <v>53</v>
      </c>
      <c r="F6" s="85" t="s">
        <v>53</v>
      </c>
      <c r="G6" s="85" t="s">
        <v>53</v>
      </c>
      <c r="H6" s="85" t="s">
        <v>53</v>
      </c>
      <c r="I6" s="85" t="s">
        <v>53</v>
      </c>
      <c r="J6" s="85" t="s">
        <v>53</v>
      </c>
      <c r="K6" s="85" t="s">
        <v>53</v>
      </c>
      <c r="L6" s="85" t="s">
        <v>53</v>
      </c>
      <c r="M6" s="85" t="s">
        <v>53</v>
      </c>
      <c r="N6" s="85" t="s">
        <v>53</v>
      </c>
      <c r="O6" s="85" t="s">
        <v>53</v>
      </c>
      <c r="P6" s="85" t="s">
        <v>53</v>
      </c>
    </row>
    <row r="7" spans="1:16" ht="15" customHeight="1" x14ac:dyDescent="0.5">
      <c r="A7" s="1"/>
      <c r="B7" s="13" t="s">
        <v>93</v>
      </c>
      <c r="C7" s="14">
        <f t="shared" ref="C7:P7" si="0">MIN(C2:C6)</f>
        <v>1322.6826480000002</v>
      </c>
      <c r="D7" s="17">
        <f t="shared" si="0"/>
        <v>537</v>
      </c>
      <c r="E7" s="14">
        <f t="shared" si="0"/>
        <v>258</v>
      </c>
      <c r="F7" s="14">
        <f t="shared" si="0"/>
        <v>7.99</v>
      </c>
      <c r="G7" s="16">
        <f t="shared" si="0"/>
        <v>2.4799999999999999E-2</v>
      </c>
      <c r="H7" s="16">
        <f t="shared" si="0"/>
        <v>0.25</v>
      </c>
      <c r="I7" s="14">
        <f t="shared" si="0"/>
        <v>77.599999999999994</v>
      </c>
      <c r="J7" s="16">
        <f t="shared" si="0"/>
        <v>0.71899999999999997</v>
      </c>
      <c r="K7" s="16">
        <f t="shared" si="0"/>
        <v>2.5000000000000001E-3</v>
      </c>
      <c r="L7" s="16">
        <f t="shared" si="0"/>
        <v>0.71899999999999997</v>
      </c>
      <c r="M7" s="14">
        <f t="shared" si="0"/>
        <v>0.25</v>
      </c>
      <c r="N7" s="18">
        <f t="shared" si="0"/>
        <v>0.28599999999999998</v>
      </c>
      <c r="O7" s="18">
        <f t="shared" si="0"/>
        <v>9.7000000000000005E-4</v>
      </c>
      <c r="P7" s="14">
        <f t="shared" si="0"/>
        <v>0.25800000000000001</v>
      </c>
    </row>
    <row r="8" spans="1:16" ht="15" customHeight="1" x14ac:dyDescent="0.5">
      <c r="A8" s="1"/>
      <c r="B8" s="13" t="s">
        <v>94</v>
      </c>
      <c r="C8" s="14">
        <f t="shared" ref="C8:P8" si="1">MAX(C2:C6)</f>
        <v>1323.1825200000001</v>
      </c>
      <c r="D8" s="17">
        <f t="shared" si="1"/>
        <v>612</v>
      </c>
      <c r="E8" s="14">
        <f t="shared" si="1"/>
        <v>315</v>
      </c>
      <c r="F8" s="14">
        <f t="shared" si="1"/>
        <v>8.2100000000000009</v>
      </c>
      <c r="G8" s="16">
        <f t="shared" si="1"/>
        <v>0.13600000000000001</v>
      </c>
      <c r="H8" s="16">
        <f t="shared" si="1"/>
        <v>0.80300000000000005</v>
      </c>
      <c r="I8" s="14">
        <f t="shared" si="1"/>
        <v>115</v>
      </c>
      <c r="J8" s="16">
        <f t="shared" si="1"/>
        <v>1.6597</v>
      </c>
      <c r="K8" s="16">
        <f t="shared" si="1"/>
        <v>2.0299999999999999E-2</v>
      </c>
      <c r="L8" s="16">
        <f t="shared" si="1"/>
        <v>1.68</v>
      </c>
      <c r="M8" s="14">
        <f t="shared" si="1"/>
        <v>5.37</v>
      </c>
      <c r="N8" s="18">
        <f t="shared" si="1"/>
        <v>0.41899999999999998</v>
      </c>
      <c r="O8" s="18">
        <f t="shared" si="1"/>
        <v>2.2599999999999999E-3</v>
      </c>
      <c r="P8" s="14">
        <f t="shared" si="1"/>
        <v>0.56899999999999995</v>
      </c>
    </row>
    <row r="9" spans="1:16" ht="15" customHeight="1" x14ac:dyDescent="0.5">
      <c r="A9" s="1"/>
      <c r="B9" s="13" t="s">
        <v>95</v>
      </c>
      <c r="C9" s="14">
        <f t="shared" ref="C9:P9" si="2">AVERAGE(C2:C6)</f>
        <v>1322.8495060000002</v>
      </c>
      <c r="D9" s="17">
        <f t="shared" si="2"/>
        <v>561.25</v>
      </c>
      <c r="E9" s="14">
        <f t="shared" si="2"/>
        <v>280.25</v>
      </c>
      <c r="F9" s="14">
        <f t="shared" si="2"/>
        <v>8.129999999999999</v>
      </c>
      <c r="G9" s="16">
        <f t="shared" si="2"/>
        <v>5.8975E-2</v>
      </c>
      <c r="H9" s="16">
        <f t="shared" si="2"/>
        <v>0.52725</v>
      </c>
      <c r="I9" s="14">
        <f t="shared" si="2"/>
        <v>87.4</v>
      </c>
      <c r="J9" s="16">
        <f t="shared" si="2"/>
        <v>1.0249250000000001</v>
      </c>
      <c r="K9" s="16">
        <f t="shared" si="2"/>
        <v>1.1075000000000002E-2</v>
      </c>
      <c r="L9" s="16">
        <f t="shared" si="2"/>
        <v>1.0347500000000001</v>
      </c>
      <c r="M9" s="14">
        <f t="shared" si="2"/>
        <v>1.9924999999999999</v>
      </c>
      <c r="N9" s="18">
        <f t="shared" si="2"/>
        <v>0.33200000000000002</v>
      </c>
      <c r="O9" s="18">
        <f t="shared" si="2"/>
        <v>1.4624999999999998E-3</v>
      </c>
      <c r="P9" s="14">
        <f t="shared" si="2"/>
        <v>0.36075000000000002</v>
      </c>
    </row>
    <row r="10" spans="1:16" ht="15" customHeight="1" x14ac:dyDescent="0.5">
      <c r="A10" s="1"/>
      <c r="B10" s="13" t="s">
        <v>96</v>
      </c>
      <c r="C10" s="14">
        <f t="shared" ref="C10:P10" si="3">_xlfn.STDEV.P(C2:C6)</f>
        <v>0.19931887949712404</v>
      </c>
      <c r="D10" s="17">
        <f t="shared" si="3"/>
        <v>29.71847068743612</v>
      </c>
      <c r="E10" s="14">
        <f t="shared" si="3"/>
        <v>21.288200957337846</v>
      </c>
      <c r="F10" s="14">
        <f t="shared" si="3"/>
        <v>8.8034084308295041E-2</v>
      </c>
      <c r="G10" s="16">
        <f t="shared" si="3"/>
        <v>4.4807497977459095E-2</v>
      </c>
      <c r="H10" s="16">
        <f t="shared" si="3"/>
        <v>0.21914992014600429</v>
      </c>
      <c r="I10" s="14">
        <f t="shared" si="3"/>
        <v>15.939259706774294</v>
      </c>
      <c r="J10" s="16">
        <f t="shared" si="3"/>
        <v>0.37103270324191073</v>
      </c>
      <c r="K10" s="16">
        <f t="shared" si="3"/>
        <v>8.58730894983987E-3</v>
      </c>
      <c r="L10" s="16">
        <f t="shared" si="3"/>
        <v>0.37775016545330559</v>
      </c>
      <c r="M10" s="14">
        <f t="shared" si="3"/>
        <v>2.0348018945342075</v>
      </c>
      <c r="N10" s="18">
        <f t="shared" si="3"/>
        <v>5.1502427127272113E-2</v>
      </c>
      <c r="O10" s="18">
        <f t="shared" si="3"/>
        <v>4.9931828526502005E-4</v>
      </c>
      <c r="P10" s="14">
        <f t="shared" si="3"/>
        <v>0.12261601649050585</v>
      </c>
    </row>
    <row r="11" spans="1:16" s="60" customFormat="1" ht="24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7" t="s">
        <v>130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2.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25 - P37 Data&amp;R&amp;"Times New Roman,Regular"&amp;8Annual Report, 2018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96633"/>
  </sheetPr>
  <dimension ref="A1:P15"/>
  <sheetViews>
    <sheetView view="pageBreakPreview" zoomScale="60" zoomScaleNormal="100" workbookViewId="0">
      <selection activeCell="A12" sqref="A12:XFD12"/>
    </sheetView>
  </sheetViews>
  <sheetFormatPr defaultColWidth="11.28515625" defaultRowHeight="15.75" x14ac:dyDescent="0.25"/>
  <cols>
    <col min="1" max="1" width="4" style="2" bestFit="1" customWidth="1"/>
    <col min="2" max="2" width="10.140625" style="3" customWidth="1"/>
    <col min="3" max="3" width="8.28515625" style="9" bestFit="1" customWidth="1"/>
    <col min="4" max="4" width="7.28515625" style="10" bestFit="1" customWidth="1"/>
    <col min="5" max="5" width="8.28515625" style="9" customWidth="1"/>
    <col min="6" max="6" width="4.5703125" style="9" bestFit="1" customWidth="1"/>
    <col min="7" max="7" width="7.85546875" style="7" bestFit="1" customWidth="1"/>
    <col min="8" max="8" width="7.5703125" style="7" bestFit="1" customWidth="1"/>
    <col min="9" max="9" width="8.28515625" style="9" bestFit="1" customWidth="1"/>
    <col min="10" max="12" width="6.7109375" style="7" bestFit="1" customWidth="1"/>
    <col min="13" max="13" width="8.28515625" style="9" bestFit="1" customWidth="1"/>
    <col min="14" max="14" width="7.85546875" style="6" bestFit="1" customWidth="1"/>
    <col min="15" max="15" width="8.5703125" style="6" bestFit="1" customWidth="1"/>
    <col min="16" max="16" width="5.42578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72</v>
      </c>
      <c r="B2" s="23">
        <v>43152.5</v>
      </c>
      <c r="C2" s="24">
        <v>1320.32</v>
      </c>
      <c r="D2" s="27">
        <v>6070</v>
      </c>
      <c r="E2" s="24">
        <v>1770</v>
      </c>
      <c r="F2" s="24">
        <v>7.45</v>
      </c>
      <c r="G2" s="28">
        <v>24.7</v>
      </c>
      <c r="H2" s="35">
        <f>0.5* 0.1</f>
        <v>0.05</v>
      </c>
      <c r="I2" s="24">
        <v>2440</v>
      </c>
      <c r="J2" s="26">
        <v>2.0730000000000004</v>
      </c>
      <c r="K2" s="28">
        <v>0.627</v>
      </c>
      <c r="L2" s="28">
        <v>2.7</v>
      </c>
      <c r="M2" s="24">
        <v>1120</v>
      </c>
      <c r="N2" s="29">
        <v>2.42</v>
      </c>
      <c r="O2" s="40">
        <f>0.5* 0.001</f>
        <v>5.0000000000000001E-4</v>
      </c>
      <c r="P2" s="36">
        <f>0.5* 0.05</f>
        <v>2.5000000000000001E-2</v>
      </c>
    </row>
    <row r="3" spans="1:16" s="33" customFormat="1" ht="15" customHeight="1" x14ac:dyDescent="0.5">
      <c r="A3" s="22" t="s">
        <v>72</v>
      </c>
      <c r="B3" s="23">
        <v>43243</v>
      </c>
      <c r="C3" s="24">
        <v>1320.2747279999999</v>
      </c>
      <c r="D3" s="27">
        <v>3780</v>
      </c>
      <c r="E3" s="24">
        <v>1200</v>
      </c>
      <c r="F3" s="24">
        <v>7.72</v>
      </c>
      <c r="G3" s="28">
        <v>13.5</v>
      </c>
      <c r="H3" s="35">
        <f>0.5* 0.1</f>
        <v>0.05</v>
      </c>
      <c r="I3" s="24">
        <v>1680</v>
      </c>
      <c r="J3" s="26">
        <v>0.54100000000000004</v>
      </c>
      <c r="K3" s="28">
        <v>1.9E-2</v>
      </c>
      <c r="L3" s="28">
        <v>0.56000000000000005</v>
      </c>
      <c r="M3" s="24">
        <v>495</v>
      </c>
      <c r="N3" s="29">
        <v>1.21</v>
      </c>
      <c r="O3" s="29">
        <v>8.3000000000000001E-4</v>
      </c>
      <c r="P3" s="24">
        <v>2.9000000000000001E-2</v>
      </c>
    </row>
    <row r="4" spans="1:16" s="33" customFormat="1" ht="15" customHeight="1" x14ac:dyDescent="0.5">
      <c r="A4" s="22" t="s">
        <v>72</v>
      </c>
      <c r="B4" s="23">
        <v>43334.5</v>
      </c>
      <c r="C4" s="24">
        <v>1320.4941840000001</v>
      </c>
      <c r="D4" s="27">
        <v>3830</v>
      </c>
      <c r="E4" s="24">
        <v>1150</v>
      </c>
      <c r="F4" s="24">
        <v>7.89</v>
      </c>
      <c r="G4" s="28">
        <v>14.9</v>
      </c>
      <c r="H4" s="35">
        <f>0.5* 0.1</f>
        <v>0.05</v>
      </c>
      <c r="I4" s="24">
        <v>1550</v>
      </c>
      <c r="J4" s="26">
        <v>0.50019999999999998</v>
      </c>
      <c r="K4" s="28">
        <v>1.2800000000000001E-2</v>
      </c>
      <c r="L4" s="28">
        <v>0.51300000000000001</v>
      </c>
      <c r="M4" s="24">
        <v>529</v>
      </c>
      <c r="N4" s="29">
        <v>1.18</v>
      </c>
      <c r="O4" s="40">
        <f>0.5* 0.001</f>
        <v>5.0000000000000001E-4</v>
      </c>
      <c r="P4" s="36">
        <f>0.5* 0.05</f>
        <v>2.5000000000000001E-2</v>
      </c>
    </row>
    <row r="5" spans="1:16" s="33" customFormat="1" ht="15" customHeight="1" x14ac:dyDescent="0.5">
      <c r="A5" s="22" t="s">
        <v>72</v>
      </c>
      <c r="B5" s="23">
        <v>43425.5</v>
      </c>
      <c r="C5" s="87" t="s">
        <v>53</v>
      </c>
      <c r="D5" s="27">
        <v>3880</v>
      </c>
      <c r="E5" s="24">
        <v>1190</v>
      </c>
      <c r="F5" s="24">
        <v>7.93</v>
      </c>
      <c r="G5" s="28">
        <v>17.899999999999999</v>
      </c>
      <c r="H5" s="35">
        <f>0.5* 0.1</f>
        <v>0.05</v>
      </c>
      <c r="I5" s="24">
        <v>1560</v>
      </c>
      <c r="J5" s="26">
        <v>0.48530000000000001</v>
      </c>
      <c r="K5" s="28">
        <v>1.8700000000000001E-2</v>
      </c>
      <c r="L5" s="28">
        <v>0.504</v>
      </c>
      <c r="M5" s="24">
        <v>498</v>
      </c>
      <c r="N5" s="29">
        <v>1.25</v>
      </c>
      <c r="O5" s="40">
        <f>0.5* 0.001</f>
        <v>5.0000000000000001E-4</v>
      </c>
      <c r="P5" s="36">
        <f>0.5* 0.05</f>
        <v>2.5000000000000001E-2</v>
      </c>
    </row>
    <row r="6" spans="1:16" s="33" customFormat="1" ht="15" customHeight="1" x14ac:dyDescent="0.5">
      <c r="A6" s="22" t="s">
        <v>72</v>
      </c>
      <c r="B6" s="23">
        <v>43439</v>
      </c>
      <c r="C6" s="24">
        <v>1320.402744</v>
      </c>
      <c r="D6" s="87" t="s">
        <v>53</v>
      </c>
      <c r="E6" s="87" t="s">
        <v>53</v>
      </c>
      <c r="F6" s="87" t="s">
        <v>53</v>
      </c>
      <c r="G6" s="87" t="s">
        <v>53</v>
      </c>
      <c r="H6" s="87" t="s">
        <v>53</v>
      </c>
      <c r="I6" s="87" t="s">
        <v>53</v>
      </c>
      <c r="J6" s="87" t="s">
        <v>53</v>
      </c>
      <c r="K6" s="87" t="s">
        <v>53</v>
      </c>
      <c r="L6" s="87" t="s">
        <v>53</v>
      </c>
      <c r="M6" s="87" t="s">
        <v>53</v>
      </c>
      <c r="N6" s="87" t="s">
        <v>53</v>
      </c>
      <c r="O6" s="87" t="s">
        <v>53</v>
      </c>
      <c r="P6" s="87" t="s">
        <v>53</v>
      </c>
    </row>
    <row r="7" spans="1:16" ht="15" customHeight="1" x14ac:dyDescent="0.5">
      <c r="A7" s="1"/>
      <c r="B7" s="13" t="s">
        <v>93</v>
      </c>
      <c r="C7" s="14">
        <f t="shared" ref="C7:P7" si="0">MIN(C2:C6)</f>
        <v>1320.2747279999999</v>
      </c>
      <c r="D7" s="17">
        <f t="shared" si="0"/>
        <v>3780</v>
      </c>
      <c r="E7" s="14">
        <f t="shared" si="0"/>
        <v>1150</v>
      </c>
      <c r="F7" s="14">
        <f t="shared" si="0"/>
        <v>7.45</v>
      </c>
      <c r="G7" s="16">
        <f t="shared" si="0"/>
        <v>13.5</v>
      </c>
      <c r="H7" s="16">
        <f t="shared" si="0"/>
        <v>0.05</v>
      </c>
      <c r="I7" s="14">
        <f t="shared" si="0"/>
        <v>1550</v>
      </c>
      <c r="J7" s="16">
        <f t="shared" si="0"/>
        <v>0.48530000000000001</v>
      </c>
      <c r="K7" s="16">
        <f t="shared" si="0"/>
        <v>1.2800000000000001E-2</v>
      </c>
      <c r="L7" s="16">
        <f t="shared" si="0"/>
        <v>0.504</v>
      </c>
      <c r="M7" s="14">
        <f t="shared" si="0"/>
        <v>495</v>
      </c>
      <c r="N7" s="18">
        <f t="shared" si="0"/>
        <v>1.18</v>
      </c>
      <c r="O7" s="18">
        <f t="shared" si="0"/>
        <v>5.0000000000000001E-4</v>
      </c>
      <c r="P7" s="14">
        <f t="shared" si="0"/>
        <v>2.5000000000000001E-2</v>
      </c>
    </row>
    <row r="8" spans="1:16" ht="15" customHeight="1" x14ac:dyDescent="0.5">
      <c r="A8" s="1"/>
      <c r="B8" s="13" t="s">
        <v>94</v>
      </c>
      <c r="C8" s="14">
        <f t="shared" ref="C8:P8" si="1">MAX(C2:C6)</f>
        <v>1320.4941840000001</v>
      </c>
      <c r="D8" s="17">
        <f t="shared" si="1"/>
        <v>6070</v>
      </c>
      <c r="E8" s="14">
        <f t="shared" si="1"/>
        <v>1770</v>
      </c>
      <c r="F8" s="14">
        <f t="shared" si="1"/>
        <v>7.93</v>
      </c>
      <c r="G8" s="16">
        <f t="shared" si="1"/>
        <v>24.7</v>
      </c>
      <c r="H8" s="16">
        <f t="shared" si="1"/>
        <v>0.05</v>
      </c>
      <c r="I8" s="14">
        <f t="shared" si="1"/>
        <v>2440</v>
      </c>
      <c r="J8" s="16">
        <f t="shared" si="1"/>
        <v>2.0730000000000004</v>
      </c>
      <c r="K8" s="16">
        <f t="shared" si="1"/>
        <v>0.627</v>
      </c>
      <c r="L8" s="16">
        <f t="shared" si="1"/>
        <v>2.7</v>
      </c>
      <c r="M8" s="14">
        <f t="shared" si="1"/>
        <v>1120</v>
      </c>
      <c r="N8" s="18">
        <f t="shared" si="1"/>
        <v>2.42</v>
      </c>
      <c r="O8" s="18">
        <f t="shared" si="1"/>
        <v>8.3000000000000001E-4</v>
      </c>
      <c r="P8" s="14">
        <f t="shared" si="1"/>
        <v>2.9000000000000001E-2</v>
      </c>
    </row>
    <row r="9" spans="1:16" ht="15" customHeight="1" x14ac:dyDescent="0.5">
      <c r="A9" s="1"/>
      <c r="B9" s="13" t="s">
        <v>95</v>
      </c>
      <c r="C9" s="14">
        <f t="shared" ref="C9:P9" si="2">AVERAGE(C2:C6)</f>
        <v>1320.372914</v>
      </c>
      <c r="D9" s="17">
        <f t="shared" si="2"/>
        <v>4390</v>
      </c>
      <c r="E9" s="14">
        <f t="shared" si="2"/>
        <v>1327.5</v>
      </c>
      <c r="F9" s="14">
        <f t="shared" si="2"/>
        <v>7.7474999999999996</v>
      </c>
      <c r="G9" s="16">
        <f t="shared" si="2"/>
        <v>17.75</v>
      </c>
      <c r="H9" s="16">
        <f t="shared" si="2"/>
        <v>0.05</v>
      </c>
      <c r="I9" s="14">
        <f t="shared" si="2"/>
        <v>1807.5</v>
      </c>
      <c r="J9" s="16">
        <f t="shared" si="2"/>
        <v>0.89987500000000009</v>
      </c>
      <c r="K9" s="16">
        <f t="shared" si="2"/>
        <v>0.16937500000000003</v>
      </c>
      <c r="L9" s="16">
        <f t="shared" si="2"/>
        <v>1.06925</v>
      </c>
      <c r="M9" s="14">
        <f t="shared" si="2"/>
        <v>660.5</v>
      </c>
      <c r="N9" s="18">
        <f t="shared" si="2"/>
        <v>1.5149999999999999</v>
      </c>
      <c r="O9" s="18">
        <f t="shared" si="2"/>
        <v>5.8250000000000001E-4</v>
      </c>
      <c r="P9" s="14">
        <f t="shared" si="2"/>
        <v>2.6000000000000002E-2</v>
      </c>
    </row>
    <row r="10" spans="1:16" ht="15" customHeight="1" x14ac:dyDescent="0.5">
      <c r="A10" s="1"/>
      <c r="B10" s="13" t="s">
        <v>96</v>
      </c>
      <c r="C10" s="14">
        <f t="shared" ref="C10:P10" si="3">_xlfn.STDEV.P(C2:C6)</f>
        <v>8.3720702027729854E-2</v>
      </c>
      <c r="D10" s="17">
        <f t="shared" si="3"/>
        <v>970.59260248571854</v>
      </c>
      <c r="E10" s="14">
        <f t="shared" si="3"/>
        <v>256.16157010761782</v>
      </c>
      <c r="F10" s="14">
        <f t="shared" si="3"/>
        <v>0.1889940475253121</v>
      </c>
      <c r="G10" s="16">
        <f t="shared" si="3"/>
        <v>4.3159587579123064</v>
      </c>
      <c r="H10" s="16">
        <f t="shared" si="3"/>
        <v>0</v>
      </c>
      <c r="I10" s="14">
        <f t="shared" si="3"/>
        <v>368.73940662749891</v>
      </c>
      <c r="J10" s="16">
        <f t="shared" si="3"/>
        <v>0.67761088898792066</v>
      </c>
      <c r="K10" s="16">
        <f t="shared" si="3"/>
        <v>0.26422148261449147</v>
      </c>
      <c r="L10" s="16">
        <f t="shared" si="3"/>
        <v>0.94175404830560738</v>
      </c>
      <c r="M10" s="14">
        <f t="shared" si="3"/>
        <v>265.62614705634684</v>
      </c>
      <c r="N10" s="18">
        <f t="shared" si="3"/>
        <v>0.52309177015128039</v>
      </c>
      <c r="O10" s="18">
        <f t="shared" si="3"/>
        <v>1.4289419162443235E-4</v>
      </c>
      <c r="P10" s="14">
        <f t="shared" si="3"/>
        <v>1.7320508075688774E-3</v>
      </c>
    </row>
    <row r="11" spans="1:16" s="60" customFormat="1" ht="24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7" t="s">
        <v>130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2.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26 - P38 Data&amp;R&amp;"Times New Roman,Regular"&amp;8Annual Report, 2018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96633"/>
  </sheetPr>
  <dimension ref="A1:P15"/>
  <sheetViews>
    <sheetView view="pageBreakPreview" zoomScale="60" zoomScaleNormal="100" workbookViewId="0">
      <selection activeCell="A12" sqref="A12:XFD12"/>
    </sheetView>
  </sheetViews>
  <sheetFormatPr defaultColWidth="11.28515625" defaultRowHeight="15.75" x14ac:dyDescent="0.25"/>
  <cols>
    <col min="1" max="1" width="4" style="2" bestFit="1" customWidth="1"/>
    <col min="2" max="2" width="10" style="3" bestFit="1" customWidth="1"/>
    <col min="3" max="3" width="8.28515625" style="9" customWidth="1"/>
    <col min="4" max="4" width="6.28515625" style="10" bestFit="1" customWidth="1"/>
    <col min="5" max="5" width="5.7109375" style="9" bestFit="1" customWidth="1"/>
    <col min="6" max="6" width="4.5703125" style="9" bestFit="1" customWidth="1"/>
    <col min="7" max="7" width="7.5703125" style="7" bestFit="1" customWidth="1"/>
    <col min="8" max="8" width="6.7109375" style="7" bestFit="1" customWidth="1"/>
    <col min="9" max="9" width="5.7109375" style="9" bestFit="1" customWidth="1"/>
    <col min="10" max="10" width="6.7109375" style="7" bestFit="1" customWidth="1"/>
    <col min="11" max="12" width="7.5703125" style="7" bestFit="1" customWidth="1"/>
    <col min="13" max="13" width="5.42578125" style="9" bestFit="1" customWidth="1"/>
    <col min="14" max="15" width="7.85546875" style="6" bestFit="1" customWidth="1"/>
    <col min="16" max="16" width="5.42578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73</v>
      </c>
      <c r="B2" s="23">
        <v>43180.5</v>
      </c>
      <c r="C2" s="24">
        <v>1338.51</v>
      </c>
      <c r="D2" s="27">
        <v>502</v>
      </c>
      <c r="E2" s="24">
        <v>76.599999999999994</v>
      </c>
      <c r="F2" s="24">
        <v>7.69</v>
      </c>
      <c r="G2" s="35">
        <f>0.5* 0.005</f>
        <v>2.5000000000000001E-3</v>
      </c>
      <c r="H2" s="28">
        <v>0.192</v>
      </c>
      <c r="I2" s="24">
        <v>58.6</v>
      </c>
      <c r="J2" s="28">
        <v>6.4000000000000003E-3</v>
      </c>
      <c r="K2" s="35">
        <f>0.5* 0.005</f>
        <v>2.5000000000000001E-3</v>
      </c>
      <c r="L2" s="28">
        <v>6.4000000000000003E-3</v>
      </c>
      <c r="M2" s="36">
        <f>0.5* 0.5</f>
        <v>0.25</v>
      </c>
      <c r="N2" s="29">
        <v>2.3400000000000001E-3</v>
      </c>
      <c r="O2" s="29">
        <v>2.1299999999999999E-3</v>
      </c>
      <c r="P2" s="36">
        <f>0.5* 0.01</f>
        <v>5.0000000000000001E-3</v>
      </c>
    </row>
    <row r="3" spans="1:16" s="33" customFormat="1" ht="15" customHeight="1" x14ac:dyDescent="0.5">
      <c r="A3" s="22" t="s">
        <v>73</v>
      </c>
      <c r="B3" s="23">
        <v>43271</v>
      </c>
      <c r="C3" s="24">
        <v>1339.416168</v>
      </c>
      <c r="D3" s="27">
        <v>531</v>
      </c>
      <c r="E3" s="24">
        <v>84.8</v>
      </c>
      <c r="F3" s="24">
        <v>8.35</v>
      </c>
      <c r="G3" s="28">
        <v>7.7000000000000002E-3</v>
      </c>
      <c r="H3" s="28">
        <v>0.22</v>
      </c>
      <c r="I3" s="24">
        <v>59.3</v>
      </c>
      <c r="J3" s="28">
        <v>7.4000000000000003E-3</v>
      </c>
      <c r="K3" s="35">
        <f>0.5* 0.005</f>
        <v>2.5000000000000001E-3</v>
      </c>
      <c r="L3" s="28">
        <v>7.4000000000000003E-3</v>
      </c>
      <c r="M3" s="24">
        <v>0.56000000000000005</v>
      </c>
      <c r="N3" s="29">
        <v>3.14E-3</v>
      </c>
      <c r="O3" s="29">
        <v>2.8900000000000002E-3</v>
      </c>
      <c r="P3" s="36">
        <f>0.5* 0.01</f>
        <v>5.0000000000000001E-3</v>
      </c>
    </row>
    <row r="4" spans="1:16" s="33" customFormat="1" ht="15" customHeight="1" x14ac:dyDescent="0.5">
      <c r="A4" s="22" t="s">
        <v>73</v>
      </c>
      <c r="B4" s="23">
        <v>43362.5</v>
      </c>
      <c r="C4" s="24">
        <v>1339.10832</v>
      </c>
      <c r="D4" s="27">
        <v>507</v>
      </c>
      <c r="E4" s="24">
        <v>80.3</v>
      </c>
      <c r="F4" s="24">
        <v>7.94</v>
      </c>
      <c r="G4" s="28">
        <v>0.16400000000000001</v>
      </c>
      <c r="H4" s="28">
        <v>0.21</v>
      </c>
      <c r="I4" s="24">
        <v>60.8</v>
      </c>
      <c r="J4" s="26">
        <v>0</v>
      </c>
      <c r="K4" s="35">
        <f>0.5* 0.005</f>
        <v>2.5000000000000001E-3</v>
      </c>
      <c r="L4" s="35">
        <f>0.5* 0.005</f>
        <v>2.5000000000000001E-3</v>
      </c>
      <c r="M4" s="24">
        <v>0.72</v>
      </c>
      <c r="N4" s="29">
        <v>3.32E-3</v>
      </c>
      <c r="O4" s="29">
        <v>3.46E-3</v>
      </c>
      <c r="P4" s="36">
        <f>0.5* 0.01</f>
        <v>5.0000000000000001E-3</v>
      </c>
    </row>
    <row r="5" spans="1:16" s="33" customFormat="1" ht="15" customHeight="1" x14ac:dyDescent="0.5">
      <c r="A5" s="22"/>
      <c r="B5" s="23">
        <v>43452</v>
      </c>
      <c r="C5" s="24">
        <v>1337.617878</v>
      </c>
      <c r="D5" s="85" t="s">
        <v>53</v>
      </c>
      <c r="E5" s="85" t="s">
        <v>53</v>
      </c>
      <c r="F5" s="85" t="s">
        <v>53</v>
      </c>
      <c r="G5" s="85" t="s">
        <v>53</v>
      </c>
      <c r="H5" s="85" t="s">
        <v>53</v>
      </c>
      <c r="I5" s="85" t="s">
        <v>53</v>
      </c>
      <c r="J5" s="85" t="s">
        <v>53</v>
      </c>
      <c r="K5" s="85" t="s">
        <v>53</v>
      </c>
      <c r="L5" s="85" t="s">
        <v>53</v>
      </c>
      <c r="M5" s="85" t="s">
        <v>53</v>
      </c>
      <c r="N5" s="85" t="s">
        <v>53</v>
      </c>
      <c r="O5" s="85" t="s">
        <v>53</v>
      </c>
      <c r="P5" s="85" t="s">
        <v>53</v>
      </c>
    </row>
    <row r="6" spans="1:16" s="33" customFormat="1" ht="15" customHeight="1" x14ac:dyDescent="0.5">
      <c r="A6" s="22" t="s">
        <v>73</v>
      </c>
      <c r="B6" s="23">
        <v>43453.5</v>
      </c>
      <c r="C6" s="85" t="s">
        <v>53</v>
      </c>
      <c r="D6" s="27">
        <v>521</v>
      </c>
      <c r="E6" s="24">
        <v>75.7</v>
      </c>
      <c r="F6" s="24">
        <v>7.22</v>
      </c>
      <c r="G6" s="28">
        <v>8.8800000000000004E-2</v>
      </c>
      <c r="H6" s="28">
        <v>0.16800000000000001</v>
      </c>
      <c r="I6" s="24">
        <v>58.1</v>
      </c>
      <c r="J6" s="28">
        <v>5.1000000000000004E-3</v>
      </c>
      <c r="K6" s="35">
        <f>0.5* 0.005</f>
        <v>2.5000000000000001E-3</v>
      </c>
      <c r="L6" s="28">
        <v>5.1000000000000004E-3</v>
      </c>
      <c r="M6" s="36">
        <f>0.5* 0.5</f>
        <v>0.25</v>
      </c>
      <c r="N6" s="29">
        <v>2.7499999999999998E-3</v>
      </c>
      <c r="O6" s="29">
        <v>2.15E-3</v>
      </c>
      <c r="P6" s="36">
        <f>0.5* 0.01</f>
        <v>5.0000000000000001E-3</v>
      </c>
    </row>
    <row r="7" spans="1:16" ht="15" customHeight="1" x14ac:dyDescent="0.5">
      <c r="A7" s="1"/>
      <c r="B7" s="13" t="s">
        <v>93</v>
      </c>
      <c r="C7" s="14">
        <f t="shared" ref="C7:P7" si="0">MIN(C2:C6)</f>
        <v>1337.617878</v>
      </c>
      <c r="D7" s="17">
        <f t="shared" si="0"/>
        <v>502</v>
      </c>
      <c r="E7" s="14">
        <f t="shared" si="0"/>
        <v>75.7</v>
      </c>
      <c r="F7" s="14">
        <f t="shared" si="0"/>
        <v>7.22</v>
      </c>
      <c r="G7" s="16">
        <f t="shared" si="0"/>
        <v>2.5000000000000001E-3</v>
      </c>
      <c r="H7" s="16">
        <f t="shared" si="0"/>
        <v>0.16800000000000001</v>
      </c>
      <c r="I7" s="14">
        <f t="shared" si="0"/>
        <v>58.1</v>
      </c>
      <c r="J7" s="16">
        <f t="shared" si="0"/>
        <v>0</v>
      </c>
      <c r="K7" s="16">
        <f t="shared" si="0"/>
        <v>2.5000000000000001E-3</v>
      </c>
      <c r="L7" s="16">
        <f t="shared" si="0"/>
        <v>2.5000000000000001E-3</v>
      </c>
      <c r="M7" s="14">
        <f t="shared" si="0"/>
        <v>0.25</v>
      </c>
      <c r="N7" s="18">
        <f t="shared" si="0"/>
        <v>2.3400000000000001E-3</v>
      </c>
      <c r="O7" s="18">
        <f t="shared" si="0"/>
        <v>2.1299999999999999E-3</v>
      </c>
      <c r="P7" s="14">
        <f t="shared" si="0"/>
        <v>5.0000000000000001E-3</v>
      </c>
    </row>
    <row r="8" spans="1:16" ht="15" customHeight="1" x14ac:dyDescent="0.5">
      <c r="A8" s="1"/>
      <c r="B8" s="13" t="s">
        <v>94</v>
      </c>
      <c r="C8" s="14">
        <f t="shared" ref="C8:P8" si="1">MAX(C2:C6)</f>
        <v>1339.416168</v>
      </c>
      <c r="D8" s="17">
        <f t="shared" si="1"/>
        <v>531</v>
      </c>
      <c r="E8" s="14">
        <f t="shared" si="1"/>
        <v>84.8</v>
      </c>
      <c r="F8" s="14">
        <f t="shared" si="1"/>
        <v>8.35</v>
      </c>
      <c r="G8" s="16">
        <f t="shared" si="1"/>
        <v>0.16400000000000001</v>
      </c>
      <c r="H8" s="16">
        <f t="shared" si="1"/>
        <v>0.22</v>
      </c>
      <c r="I8" s="14">
        <f t="shared" si="1"/>
        <v>60.8</v>
      </c>
      <c r="J8" s="16">
        <f t="shared" si="1"/>
        <v>7.4000000000000003E-3</v>
      </c>
      <c r="K8" s="16">
        <f t="shared" si="1"/>
        <v>2.5000000000000001E-3</v>
      </c>
      <c r="L8" s="16">
        <f t="shared" si="1"/>
        <v>7.4000000000000003E-3</v>
      </c>
      <c r="M8" s="14">
        <f t="shared" si="1"/>
        <v>0.72</v>
      </c>
      <c r="N8" s="18">
        <f t="shared" si="1"/>
        <v>3.32E-3</v>
      </c>
      <c r="O8" s="18">
        <f t="shared" si="1"/>
        <v>3.46E-3</v>
      </c>
      <c r="P8" s="14">
        <f t="shared" si="1"/>
        <v>5.0000000000000001E-3</v>
      </c>
    </row>
    <row r="9" spans="1:16" ht="15" customHeight="1" x14ac:dyDescent="0.5">
      <c r="A9" s="1"/>
      <c r="B9" s="13" t="s">
        <v>95</v>
      </c>
      <c r="C9" s="14">
        <f t="shared" ref="C9:P9" si="2">AVERAGE(C2:C6)</f>
        <v>1338.6630915000001</v>
      </c>
      <c r="D9" s="17">
        <f t="shared" si="2"/>
        <v>515.25</v>
      </c>
      <c r="E9" s="14">
        <f t="shared" si="2"/>
        <v>79.349999999999994</v>
      </c>
      <c r="F9" s="14">
        <f t="shared" si="2"/>
        <v>7.8</v>
      </c>
      <c r="G9" s="16">
        <f t="shared" si="2"/>
        <v>6.5750000000000003E-2</v>
      </c>
      <c r="H9" s="16">
        <f t="shared" si="2"/>
        <v>0.19750000000000001</v>
      </c>
      <c r="I9" s="14">
        <f t="shared" si="2"/>
        <v>59.199999999999996</v>
      </c>
      <c r="J9" s="16">
        <f t="shared" si="2"/>
        <v>4.725E-3</v>
      </c>
      <c r="K9" s="16">
        <f t="shared" si="2"/>
        <v>2.5000000000000001E-3</v>
      </c>
      <c r="L9" s="16">
        <f t="shared" si="2"/>
        <v>5.3499999999999997E-3</v>
      </c>
      <c r="M9" s="14">
        <f t="shared" si="2"/>
        <v>0.44500000000000001</v>
      </c>
      <c r="N9" s="18">
        <f t="shared" si="2"/>
        <v>2.8875000000000003E-3</v>
      </c>
      <c r="O9" s="18">
        <f t="shared" si="2"/>
        <v>2.6575000000000001E-3</v>
      </c>
      <c r="P9" s="14">
        <f t="shared" si="2"/>
        <v>5.0000000000000001E-3</v>
      </c>
    </row>
    <row r="10" spans="1:16" ht="15" customHeight="1" x14ac:dyDescent="0.5">
      <c r="A10" s="1"/>
      <c r="B10" s="13" t="s">
        <v>96</v>
      </c>
      <c r="C10" s="14">
        <f t="shared" ref="C10:P10" si="3">_xlfn.STDEV.P(C2:C6)</f>
        <v>0.68579532296796886</v>
      </c>
      <c r="D10" s="17">
        <f t="shared" si="3"/>
        <v>11.453711188955307</v>
      </c>
      <c r="E10" s="14">
        <f t="shared" si="3"/>
        <v>3.5878266401820462</v>
      </c>
      <c r="F10" s="14">
        <f t="shared" si="3"/>
        <v>0.40945085175146478</v>
      </c>
      <c r="G10" s="16">
        <f t="shared" si="3"/>
        <v>6.6247132013393606E-2</v>
      </c>
      <c r="H10" s="16">
        <f t="shared" si="3"/>
        <v>1.9767397400770791E-2</v>
      </c>
      <c r="I10" s="14">
        <f t="shared" si="3"/>
        <v>1.0173494974687884</v>
      </c>
      <c r="J10" s="16">
        <f t="shared" si="3"/>
        <v>2.847257452356566E-3</v>
      </c>
      <c r="K10" s="16">
        <f t="shared" si="3"/>
        <v>0</v>
      </c>
      <c r="L10" s="16">
        <f t="shared" si="3"/>
        <v>1.8364367672206959E-3</v>
      </c>
      <c r="M10" s="14">
        <f t="shared" si="3"/>
        <v>0.20303940504246956</v>
      </c>
      <c r="N10" s="18">
        <f t="shared" si="3"/>
        <v>3.7731783684315798E-4</v>
      </c>
      <c r="O10" s="18">
        <f t="shared" si="3"/>
        <v>5.5539963089652842E-4</v>
      </c>
      <c r="P10" s="14">
        <f t="shared" si="3"/>
        <v>0</v>
      </c>
    </row>
    <row r="11" spans="1:16" s="60" customFormat="1" ht="24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7" t="s">
        <v>130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2.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27 - P40 Data&amp;R&amp;"Times New Roman,Regular"&amp;8Annual Report, 2018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96633"/>
  </sheetPr>
  <dimension ref="A1:P15"/>
  <sheetViews>
    <sheetView view="pageBreakPreview" zoomScale="60" zoomScaleNormal="100" workbookViewId="0">
      <selection activeCell="A12" sqref="A12:XFD12"/>
    </sheetView>
  </sheetViews>
  <sheetFormatPr defaultColWidth="11.28515625" defaultRowHeight="15.75" x14ac:dyDescent="0.25"/>
  <cols>
    <col min="1" max="1" width="4" style="2" bestFit="1" customWidth="1"/>
    <col min="2" max="2" width="10" style="3" bestFit="1" customWidth="1"/>
    <col min="3" max="3" width="8.28515625" style="9" customWidth="1"/>
    <col min="4" max="4" width="6.28515625" style="10" bestFit="1" customWidth="1"/>
    <col min="5" max="5" width="6.7109375" style="9" bestFit="1" customWidth="1"/>
    <col min="6" max="6" width="4.5703125" style="9" bestFit="1" customWidth="1"/>
    <col min="7" max="8" width="6.7109375" style="7" bestFit="1" customWidth="1"/>
    <col min="9" max="9" width="5.7109375" style="9" bestFit="1" customWidth="1"/>
    <col min="10" max="10" width="6.7109375" style="7" bestFit="1" customWidth="1"/>
    <col min="11" max="12" width="7.5703125" style="7" bestFit="1" customWidth="1"/>
    <col min="13" max="13" width="4.5703125" style="9" bestFit="1" customWidth="1"/>
    <col min="14" max="14" width="7.85546875" style="6" bestFit="1" customWidth="1"/>
    <col min="15" max="15" width="8.5703125" style="6" bestFit="1" customWidth="1"/>
    <col min="16" max="16" width="5.42578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74</v>
      </c>
      <c r="B2" s="23">
        <v>43180.5</v>
      </c>
      <c r="C2" s="24">
        <v>1340.03</v>
      </c>
      <c r="D2" s="27">
        <v>467</v>
      </c>
      <c r="E2" s="24">
        <v>184</v>
      </c>
      <c r="F2" s="24">
        <v>8.3000000000000007</v>
      </c>
      <c r="G2" s="28">
        <v>8.5199999999999998E-2</v>
      </c>
      <c r="H2" s="28">
        <v>5.5999999999999999E-3</v>
      </c>
      <c r="I2" s="24">
        <v>89.4</v>
      </c>
      <c r="J2" s="26">
        <v>0</v>
      </c>
      <c r="K2" s="35">
        <f>0.5* 0.005</f>
        <v>2.5000000000000001E-3</v>
      </c>
      <c r="L2" s="35">
        <f>0.5* 0.005</f>
        <v>2.5000000000000001E-3</v>
      </c>
      <c r="M2" s="24">
        <v>0.51</v>
      </c>
      <c r="N2" s="29">
        <v>3.14E-3</v>
      </c>
      <c r="O2" s="29">
        <v>2.3000000000000001E-4</v>
      </c>
      <c r="P2" s="36">
        <f>0.5* 0.01</f>
        <v>5.0000000000000001E-3</v>
      </c>
    </row>
    <row r="3" spans="1:16" s="33" customFormat="1" ht="15" customHeight="1" x14ac:dyDescent="0.5">
      <c r="A3" s="22" t="s">
        <v>74</v>
      </c>
      <c r="B3" s="23">
        <v>43271</v>
      </c>
      <c r="C3" s="24">
        <v>1340.3488560000001</v>
      </c>
      <c r="D3" s="27">
        <v>443</v>
      </c>
      <c r="E3" s="24">
        <v>188</v>
      </c>
      <c r="F3" s="24">
        <v>8.3699999999999992</v>
      </c>
      <c r="G3" s="28">
        <v>7.3099999999999998E-2</v>
      </c>
      <c r="H3" s="28">
        <v>5.96E-2</v>
      </c>
      <c r="I3" s="24">
        <v>89.4</v>
      </c>
      <c r="J3" s="26">
        <v>2.6000000000000003E-3</v>
      </c>
      <c r="K3" s="35">
        <f>0.5* 0.005</f>
        <v>2.5000000000000001E-3</v>
      </c>
      <c r="L3" s="28">
        <v>5.1000000000000004E-3</v>
      </c>
      <c r="M3" s="24">
        <v>0.56999999999999995</v>
      </c>
      <c r="N3" s="29">
        <v>3.3400000000000001E-3</v>
      </c>
      <c r="O3" s="29">
        <v>2.9E-4</v>
      </c>
      <c r="P3" s="36">
        <f>0.5* 0.01</f>
        <v>5.0000000000000001E-3</v>
      </c>
    </row>
    <row r="4" spans="1:16" s="33" customFormat="1" ht="15" customHeight="1" x14ac:dyDescent="0.5">
      <c r="A4" s="22" t="s">
        <v>74</v>
      </c>
      <c r="B4" s="23">
        <v>43362.5</v>
      </c>
      <c r="C4" s="24">
        <v>1339.8276480000002</v>
      </c>
      <c r="D4" s="27">
        <v>356</v>
      </c>
      <c r="E4" s="24">
        <v>134</v>
      </c>
      <c r="F4" s="24">
        <v>8.0500000000000007</v>
      </c>
      <c r="G4" s="28">
        <v>0.436</v>
      </c>
      <c r="H4" s="28">
        <v>8.0299999999999996E-2</v>
      </c>
      <c r="I4" s="24">
        <v>71.599999999999994</v>
      </c>
      <c r="J4" s="26">
        <v>4.9999999999999992E-3</v>
      </c>
      <c r="K4" s="35">
        <f>0.5* 0.005</f>
        <v>2.5000000000000001E-3</v>
      </c>
      <c r="L4" s="28">
        <v>7.4999999999999997E-3</v>
      </c>
      <c r="M4" s="24">
        <v>0.64</v>
      </c>
      <c r="N4" s="29">
        <v>1.03E-2</v>
      </c>
      <c r="O4" s="29">
        <v>8.0000000000000004E-4</v>
      </c>
      <c r="P4" s="24">
        <v>8.6999999999999994E-2</v>
      </c>
    </row>
    <row r="5" spans="1:16" s="33" customFormat="1" ht="15" customHeight="1" x14ac:dyDescent="0.5">
      <c r="A5" s="22"/>
      <c r="B5" s="23">
        <v>43452</v>
      </c>
      <c r="C5" s="24">
        <v>1339.19976</v>
      </c>
      <c r="D5" s="85" t="s">
        <v>53</v>
      </c>
      <c r="E5" s="85" t="s">
        <v>53</v>
      </c>
      <c r="F5" s="85" t="s">
        <v>53</v>
      </c>
      <c r="G5" s="85" t="s">
        <v>53</v>
      </c>
      <c r="H5" s="85" t="s">
        <v>53</v>
      </c>
      <c r="I5" s="85" t="s">
        <v>53</v>
      </c>
      <c r="J5" s="85" t="s">
        <v>53</v>
      </c>
      <c r="K5" s="85" t="s">
        <v>53</v>
      </c>
      <c r="L5" s="85" t="s">
        <v>53</v>
      </c>
      <c r="M5" s="85" t="s">
        <v>53</v>
      </c>
      <c r="N5" s="85" t="s">
        <v>53</v>
      </c>
      <c r="O5" s="85" t="s">
        <v>53</v>
      </c>
      <c r="P5" s="85" t="s">
        <v>53</v>
      </c>
    </row>
    <row r="6" spans="1:16" s="33" customFormat="1" ht="15" customHeight="1" x14ac:dyDescent="0.5">
      <c r="A6" s="22" t="s">
        <v>74</v>
      </c>
      <c r="B6" s="23">
        <v>43453.5</v>
      </c>
      <c r="C6" s="85" t="s">
        <v>53</v>
      </c>
      <c r="D6" s="27">
        <v>459</v>
      </c>
      <c r="E6" s="24">
        <v>179</v>
      </c>
      <c r="F6" s="24">
        <v>7.99</v>
      </c>
      <c r="G6" s="28">
        <v>0.435</v>
      </c>
      <c r="H6" s="28">
        <v>1.9900000000000001E-2</v>
      </c>
      <c r="I6" s="24">
        <v>87.5</v>
      </c>
      <c r="J6" s="26">
        <v>6.0999999999999995E-3</v>
      </c>
      <c r="K6" s="35">
        <f>0.5* 0.005</f>
        <v>2.5000000000000001E-3</v>
      </c>
      <c r="L6" s="28">
        <v>8.6E-3</v>
      </c>
      <c r="M6" s="24">
        <v>0.56000000000000005</v>
      </c>
      <c r="N6" s="29">
        <v>5.5700000000000003E-3</v>
      </c>
      <c r="O6" s="40">
        <f>0.5* 0.0002</f>
        <v>1E-4</v>
      </c>
      <c r="P6" s="36">
        <f>0.5* 0.01</f>
        <v>5.0000000000000001E-3</v>
      </c>
    </row>
    <row r="7" spans="1:16" ht="15" customHeight="1" x14ac:dyDescent="0.5">
      <c r="A7" s="1"/>
      <c r="B7" s="13" t="s">
        <v>93</v>
      </c>
      <c r="C7" s="14">
        <f t="shared" ref="C7:P7" si="0">MIN(C2:C6)</f>
        <v>1339.19976</v>
      </c>
      <c r="D7" s="17">
        <f t="shared" si="0"/>
        <v>356</v>
      </c>
      <c r="E7" s="14">
        <f t="shared" si="0"/>
        <v>134</v>
      </c>
      <c r="F7" s="14">
        <f t="shared" si="0"/>
        <v>7.99</v>
      </c>
      <c r="G7" s="16">
        <f t="shared" si="0"/>
        <v>7.3099999999999998E-2</v>
      </c>
      <c r="H7" s="16">
        <f t="shared" si="0"/>
        <v>5.5999999999999999E-3</v>
      </c>
      <c r="I7" s="14">
        <f t="shared" si="0"/>
        <v>71.599999999999994</v>
      </c>
      <c r="J7" s="16">
        <f t="shared" si="0"/>
        <v>0</v>
      </c>
      <c r="K7" s="16">
        <f t="shared" si="0"/>
        <v>2.5000000000000001E-3</v>
      </c>
      <c r="L7" s="16">
        <f t="shared" si="0"/>
        <v>2.5000000000000001E-3</v>
      </c>
      <c r="M7" s="14">
        <f t="shared" si="0"/>
        <v>0.51</v>
      </c>
      <c r="N7" s="18">
        <f t="shared" si="0"/>
        <v>3.14E-3</v>
      </c>
      <c r="O7" s="18">
        <f t="shared" si="0"/>
        <v>1E-4</v>
      </c>
      <c r="P7" s="14">
        <f t="shared" si="0"/>
        <v>5.0000000000000001E-3</v>
      </c>
    </row>
    <row r="8" spans="1:16" ht="15" customHeight="1" x14ac:dyDescent="0.5">
      <c r="A8" s="1"/>
      <c r="B8" s="13" t="s">
        <v>94</v>
      </c>
      <c r="C8" s="14">
        <f t="shared" ref="C8:P8" si="1">MAX(C2:C6)</f>
        <v>1340.3488560000001</v>
      </c>
      <c r="D8" s="17">
        <f t="shared" si="1"/>
        <v>467</v>
      </c>
      <c r="E8" s="14">
        <f t="shared" si="1"/>
        <v>188</v>
      </c>
      <c r="F8" s="14">
        <f t="shared" si="1"/>
        <v>8.3699999999999992</v>
      </c>
      <c r="G8" s="16">
        <f t="shared" si="1"/>
        <v>0.436</v>
      </c>
      <c r="H8" s="16">
        <f t="shared" si="1"/>
        <v>8.0299999999999996E-2</v>
      </c>
      <c r="I8" s="14">
        <f t="shared" si="1"/>
        <v>89.4</v>
      </c>
      <c r="J8" s="16">
        <f t="shared" si="1"/>
        <v>6.0999999999999995E-3</v>
      </c>
      <c r="K8" s="16">
        <f t="shared" si="1"/>
        <v>2.5000000000000001E-3</v>
      </c>
      <c r="L8" s="16">
        <f t="shared" si="1"/>
        <v>8.6E-3</v>
      </c>
      <c r="M8" s="14">
        <f t="shared" si="1"/>
        <v>0.64</v>
      </c>
      <c r="N8" s="18">
        <f t="shared" si="1"/>
        <v>1.03E-2</v>
      </c>
      <c r="O8" s="18">
        <f t="shared" si="1"/>
        <v>8.0000000000000004E-4</v>
      </c>
      <c r="P8" s="14">
        <f t="shared" si="1"/>
        <v>8.6999999999999994E-2</v>
      </c>
    </row>
    <row r="9" spans="1:16" ht="15" customHeight="1" x14ac:dyDescent="0.5">
      <c r="A9" s="1"/>
      <c r="B9" s="13" t="s">
        <v>95</v>
      </c>
      <c r="C9" s="14">
        <f t="shared" ref="C9:P9" si="2">AVERAGE(C2:C6)</f>
        <v>1339.8515660000003</v>
      </c>
      <c r="D9" s="17">
        <f t="shared" si="2"/>
        <v>431.25</v>
      </c>
      <c r="E9" s="14">
        <f t="shared" si="2"/>
        <v>171.25</v>
      </c>
      <c r="F9" s="14">
        <f t="shared" si="2"/>
        <v>8.1775000000000002</v>
      </c>
      <c r="G9" s="16">
        <f t="shared" si="2"/>
        <v>0.25732500000000003</v>
      </c>
      <c r="H9" s="16">
        <f t="shared" si="2"/>
        <v>4.1349999999999998E-2</v>
      </c>
      <c r="I9" s="14">
        <f t="shared" si="2"/>
        <v>84.474999999999994</v>
      </c>
      <c r="J9" s="16">
        <f t="shared" si="2"/>
        <v>3.4249999999999997E-3</v>
      </c>
      <c r="K9" s="16">
        <f t="shared" si="2"/>
        <v>2.5000000000000001E-3</v>
      </c>
      <c r="L9" s="16">
        <f t="shared" si="2"/>
        <v>5.9249999999999997E-3</v>
      </c>
      <c r="M9" s="14">
        <f t="shared" si="2"/>
        <v>0.57000000000000006</v>
      </c>
      <c r="N9" s="18">
        <f t="shared" si="2"/>
        <v>5.5875000000000005E-3</v>
      </c>
      <c r="O9" s="18">
        <f t="shared" si="2"/>
        <v>3.5500000000000001E-4</v>
      </c>
      <c r="P9" s="14">
        <f t="shared" si="2"/>
        <v>2.5499999999999998E-2</v>
      </c>
    </row>
    <row r="10" spans="1:16" ht="15" customHeight="1" x14ac:dyDescent="0.5">
      <c r="A10" s="1"/>
      <c r="B10" s="13" t="s">
        <v>96</v>
      </c>
      <c r="C10" s="14">
        <f t="shared" ref="C10:P10" si="3">_xlfn.STDEV.P(C2:C6)</f>
        <v>0.41969011449404253</v>
      </c>
      <c r="D10" s="17">
        <f t="shared" si="3"/>
        <v>44.296585647203102</v>
      </c>
      <c r="E10" s="14">
        <f t="shared" si="3"/>
        <v>21.741377601246892</v>
      </c>
      <c r="F10" s="14">
        <f t="shared" si="3"/>
        <v>0.16083765106466802</v>
      </c>
      <c r="G10" s="16">
        <f t="shared" si="3"/>
        <v>0.17822670079143579</v>
      </c>
      <c r="H10" s="16">
        <f t="shared" si="3"/>
        <v>2.9951335529488501E-2</v>
      </c>
      <c r="I10" s="14">
        <f t="shared" si="3"/>
        <v>7.4737457141650232</v>
      </c>
      <c r="J10" s="16">
        <f t="shared" si="3"/>
        <v>2.3477382733175347E-3</v>
      </c>
      <c r="K10" s="16">
        <f t="shared" si="3"/>
        <v>0</v>
      </c>
      <c r="L10" s="16">
        <f t="shared" si="3"/>
        <v>2.3477382733175347E-3</v>
      </c>
      <c r="M10" s="14">
        <f t="shared" si="3"/>
        <v>4.6368092477478515E-2</v>
      </c>
      <c r="N10" s="18">
        <f t="shared" si="3"/>
        <v>2.88311788694115E-3</v>
      </c>
      <c r="O10" s="18">
        <f t="shared" si="3"/>
        <v>2.6594172293944405E-4</v>
      </c>
      <c r="P10" s="14">
        <f t="shared" si="3"/>
        <v>3.5507041555161982E-2</v>
      </c>
    </row>
    <row r="11" spans="1:16" s="60" customFormat="1" ht="24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7" t="s">
        <v>130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2.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28 - P41 Data&amp;R&amp;"Times New Roman,Regular"&amp;8Annual Report, 2018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96633"/>
  </sheetPr>
  <dimension ref="A1:P15"/>
  <sheetViews>
    <sheetView view="pageBreakPreview" zoomScale="60" zoomScaleNormal="100" workbookViewId="0">
      <selection activeCell="A12" sqref="A12:XFD12"/>
    </sheetView>
  </sheetViews>
  <sheetFormatPr defaultColWidth="11.28515625" defaultRowHeight="15.75" x14ac:dyDescent="0.25"/>
  <cols>
    <col min="1" max="1" width="4" style="2" bestFit="1" customWidth="1"/>
    <col min="2" max="2" width="9.5703125" style="3" bestFit="1" customWidth="1"/>
    <col min="3" max="3" width="8.28515625" style="9" bestFit="1" customWidth="1"/>
    <col min="4" max="4" width="6.28515625" style="10" customWidth="1"/>
    <col min="5" max="5" width="6.7109375" style="9" bestFit="1" customWidth="1"/>
    <col min="6" max="6" width="4.5703125" style="9" bestFit="1" customWidth="1"/>
    <col min="7" max="7" width="6.7109375" style="7" bestFit="1" customWidth="1"/>
    <col min="8" max="8" width="7.85546875" style="7" bestFit="1" customWidth="1"/>
    <col min="9" max="9" width="6.7109375" style="9" bestFit="1" customWidth="1"/>
    <col min="10" max="10" width="6.7109375" style="7" bestFit="1" customWidth="1"/>
    <col min="11" max="12" width="7.5703125" style="7" bestFit="1" customWidth="1"/>
    <col min="13" max="13" width="5.42578125" style="9" bestFit="1" customWidth="1"/>
    <col min="14" max="15" width="7.85546875" style="6" bestFit="1" customWidth="1"/>
    <col min="16" max="16" width="5.42578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75</v>
      </c>
      <c r="B2" s="23">
        <v>43124.5</v>
      </c>
      <c r="C2" s="24">
        <v>1459.03</v>
      </c>
      <c r="D2" s="27">
        <v>826</v>
      </c>
      <c r="E2" s="24">
        <v>434</v>
      </c>
      <c r="F2" s="24">
        <v>7.96</v>
      </c>
      <c r="G2" s="28">
        <v>1.9599999999999999E-2</v>
      </c>
      <c r="H2" s="28">
        <v>12.2</v>
      </c>
      <c r="I2" s="24">
        <v>205</v>
      </c>
      <c r="J2" s="26">
        <v>0</v>
      </c>
      <c r="K2" s="35">
        <f>0.5* 0.005</f>
        <v>2.5000000000000001E-3</v>
      </c>
      <c r="L2" s="35">
        <f>0.5* 0.005</f>
        <v>2.5000000000000001E-3</v>
      </c>
      <c r="M2" s="36">
        <f>0.5* 0.5</f>
        <v>0.25</v>
      </c>
      <c r="N2" s="29">
        <v>1.73E-3</v>
      </c>
      <c r="O2" s="29">
        <v>1.74E-3</v>
      </c>
      <c r="P2" s="36">
        <f>0.5* 0.01</f>
        <v>5.0000000000000001E-3</v>
      </c>
    </row>
    <row r="3" spans="1:16" s="33" customFormat="1" ht="15" customHeight="1" x14ac:dyDescent="0.5">
      <c r="A3" s="22" t="s">
        <v>75</v>
      </c>
      <c r="B3" s="23">
        <v>43215</v>
      </c>
      <c r="C3" s="24">
        <v>1459.2482880000002</v>
      </c>
      <c r="D3" s="27">
        <v>832</v>
      </c>
      <c r="E3" s="24">
        <v>465</v>
      </c>
      <c r="F3" s="24">
        <v>8.39</v>
      </c>
      <c r="G3" s="28">
        <v>3.0800000000000001E-2</v>
      </c>
      <c r="H3" s="28">
        <v>12.4</v>
      </c>
      <c r="I3" s="24">
        <v>217</v>
      </c>
      <c r="J3" s="28">
        <v>4.07E-2</v>
      </c>
      <c r="K3" s="35">
        <f>0.5* 0.005</f>
        <v>2.5000000000000001E-3</v>
      </c>
      <c r="L3" s="28">
        <v>4.07E-2</v>
      </c>
      <c r="M3" s="24">
        <v>0.98</v>
      </c>
      <c r="N3" s="29">
        <v>3.5100000000000001E-3</v>
      </c>
      <c r="O3" s="29">
        <v>1.91E-3</v>
      </c>
      <c r="P3" s="36">
        <f>0.5* 0.01</f>
        <v>5.0000000000000001E-3</v>
      </c>
    </row>
    <row r="4" spans="1:16" s="33" customFormat="1" ht="15" customHeight="1" x14ac:dyDescent="0.5">
      <c r="A4" s="22"/>
      <c r="B4" s="23">
        <v>43299</v>
      </c>
      <c r="C4" s="24">
        <v>1459.9158</v>
      </c>
      <c r="D4" s="85" t="s">
        <v>53</v>
      </c>
      <c r="E4" s="85" t="s">
        <v>53</v>
      </c>
      <c r="F4" s="85" t="s">
        <v>53</v>
      </c>
      <c r="G4" s="85" t="s">
        <v>53</v>
      </c>
      <c r="H4" s="85" t="s">
        <v>53</v>
      </c>
      <c r="I4" s="85" t="s">
        <v>53</v>
      </c>
      <c r="J4" s="85" t="s">
        <v>53</v>
      </c>
      <c r="K4" s="85" t="s">
        <v>53</v>
      </c>
      <c r="L4" s="85" t="s">
        <v>53</v>
      </c>
      <c r="M4" s="85" t="s">
        <v>53</v>
      </c>
      <c r="N4" s="85" t="s">
        <v>53</v>
      </c>
      <c r="O4" s="85" t="s">
        <v>53</v>
      </c>
      <c r="P4" s="85" t="s">
        <v>53</v>
      </c>
    </row>
    <row r="5" spans="1:16" s="33" customFormat="1" ht="15" customHeight="1" x14ac:dyDescent="0.5">
      <c r="A5" s="22" t="s">
        <v>75</v>
      </c>
      <c r="B5" s="23">
        <v>43306.5</v>
      </c>
      <c r="C5" s="85" t="s">
        <v>53</v>
      </c>
      <c r="D5" s="27">
        <v>875</v>
      </c>
      <c r="E5" s="24">
        <v>464</v>
      </c>
      <c r="F5" s="24">
        <v>8.23</v>
      </c>
      <c r="G5" s="28">
        <v>5.1900000000000002E-2</v>
      </c>
      <c r="H5" s="28">
        <v>12.1</v>
      </c>
      <c r="I5" s="24">
        <v>220</v>
      </c>
      <c r="J5" s="28">
        <v>1.41E-2</v>
      </c>
      <c r="K5" s="35">
        <f>0.5* 0.005</f>
        <v>2.5000000000000001E-3</v>
      </c>
      <c r="L5" s="28">
        <v>1.41E-2</v>
      </c>
      <c r="M5" s="24">
        <v>1.87</v>
      </c>
      <c r="N5" s="29">
        <v>9.0100000000000006E-3</v>
      </c>
      <c r="O5" s="29">
        <v>4.8999999999999998E-3</v>
      </c>
      <c r="P5" s="36">
        <f>0.5* 0.01</f>
        <v>5.0000000000000001E-3</v>
      </c>
    </row>
    <row r="6" spans="1:16" s="33" customFormat="1" ht="15" customHeight="1" x14ac:dyDescent="0.5">
      <c r="A6" s="22" t="s">
        <v>75</v>
      </c>
      <c r="B6" s="23">
        <v>43397</v>
      </c>
      <c r="C6" s="24">
        <v>1459.507368</v>
      </c>
      <c r="D6" s="27">
        <v>846</v>
      </c>
      <c r="E6" s="24">
        <v>438</v>
      </c>
      <c r="F6" s="24">
        <v>7.84</v>
      </c>
      <c r="G6" s="28">
        <v>5.3199999999999997E-2</v>
      </c>
      <c r="H6" s="28">
        <v>10.7</v>
      </c>
      <c r="I6" s="24">
        <v>200</v>
      </c>
      <c r="J6" s="28">
        <v>9.2999999999999992E-3</v>
      </c>
      <c r="K6" s="35">
        <f>0.5* 0.005</f>
        <v>2.5000000000000001E-3</v>
      </c>
      <c r="L6" s="28">
        <v>9.2999999999999992E-3</v>
      </c>
      <c r="M6" s="24">
        <v>1.43</v>
      </c>
      <c r="N6" s="29">
        <v>6.3699999999999998E-3</v>
      </c>
      <c r="O6" s="29">
        <v>3.0599999999999998E-3</v>
      </c>
      <c r="P6" s="36">
        <f>0.5* 0.01</f>
        <v>5.0000000000000001E-3</v>
      </c>
    </row>
    <row r="7" spans="1:16" ht="15" customHeight="1" x14ac:dyDescent="0.5">
      <c r="A7" s="1"/>
      <c r="B7" s="13" t="s">
        <v>93</v>
      </c>
      <c r="C7" s="14">
        <f t="shared" ref="C7:P7" si="0">MIN(C2:C6)</f>
        <v>1459.03</v>
      </c>
      <c r="D7" s="17">
        <f t="shared" si="0"/>
        <v>826</v>
      </c>
      <c r="E7" s="14">
        <f t="shared" si="0"/>
        <v>434</v>
      </c>
      <c r="F7" s="14">
        <f t="shared" si="0"/>
        <v>7.84</v>
      </c>
      <c r="G7" s="16">
        <f t="shared" si="0"/>
        <v>1.9599999999999999E-2</v>
      </c>
      <c r="H7" s="16">
        <f t="shared" si="0"/>
        <v>10.7</v>
      </c>
      <c r="I7" s="14">
        <f t="shared" si="0"/>
        <v>200</v>
      </c>
      <c r="J7" s="16">
        <f t="shared" si="0"/>
        <v>0</v>
      </c>
      <c r="K7" s="16">
        <f t="shared" si="0"/>
        <v>2.5000000000000001E-3</v>
      </c>
      <c r="L7" s="16">
        <f t="shared" si="0"/>
        <v>2.5000000000000001E-3</v>
      </c>
      <c r="M7" s="14">
        <f t="shared" si="0"/>
        <v>0.25</v>
      </c>
      <c r="N7" s="18">
        <f t="shared" si="0"/>
        <v>1.73E-3</v>
      </c>
      <c r="O7" s="18">
        <f t="shared" si="0"/>
        <v>1.74E-3</v>
      </c>
      <c r="P7" s="14">
        <f t="shared" si="0"/>
        <v>5.0000000000000001E-3</v>
      </c>
    </row>
    <row r="8" spans="1:16" ht="15" customHeight="1" x14ac:dyDescent="0.5">
      <c r="A8" s="1"/>
      <c r="B8" s="13" t="s">
        <v>94</v>
      </c>
      <c r="C8" s="14">
        <f t="shared" ref="C8:P8" si="1">MAX(C2:C6)</f>
        <v>1459.9158</v>
      </c>
      <c r="D8" s="17">
        <f t="shared" si="1"/>
        <v>875</v>
      </c>
      <c r="E8" s="14">
        <f t="shared" si="1"/>
        <v>465</v>
      </c>
      <c r="F8" s="14">
        <f t="shared" si="1"/>
        <v>8.39</v>
      </c>
      <c r="G8" s="16">
        <f t="shared" si="1"/>
        <v>5.3199999999999997E-2</v>
      </c>
      <c r="H8" s="16">
        <f t="shared" si="1"/>
        <v>12.4</v>
      </c>
      <c r="I8" s="14">
        <f t="shared" si="1"/>
        <v>220</v>
      </c>
      <c r="J8" s="16">
        <f t="shared" si="1"/>
        <v>4.07E-2</v>
      </c>
      <c r="K8" s="16">
        <f t="shared" si="1"/>
        <v>2.5000000000000001E-3</v>
      </c>
      <c r="L8" s="16">
        <f t="shared" si="1"/>
        <v>4.07E-2</v>
      </c>
      <c r="M8" s="14">
        <f t="shared" si="1"/>
        <v>1.87</v>
      </c>
      <c r="N8" s="18">
        <f t="shared" si="1"/>
        <v>9.0100000000000006E-3</v>
      </c>
      <c r="O8" s="18">
        <f t="shared" si="1"/>
        <v>4.8999999999999998E-3</v>
      </c>
      <c r="P8" s="14">
        <f t="shared" si="1"/>
        <v>5.0000000000000001E-3</v>
      </c>
    </row>
    <row r="9" spans="1:16" ht="15" customHeight="1" x14ac:dyDescent="0.5">
      <c r="A9" s="1"/>
      <c r="B9" s="13" t="s">
        <v>95</v>
      </c>
      <c r="C9" s="14">
        <f t="shared" ref="C9:P9" si="2">AVERAGE(C2:C6)</f>
        <v>1459.4253640000002</v>
      </c>
      <c r="D9" s="17">
        <f t="shared" si="2"/>
        <v>844.75</v>
      </c>
      <c r="E9" s="14">
        <f t="shared" si="2"/>
        <v>450.25</v>
      </c>
      <c r="F9" s="14">
        <f t="shared" si="2"/>
        <v>8.1050000000000004</v>
      </c>
      <c r="G9" s="16">
        <f t="shared" si="2"/>
        <v>3.8875E-2</v>
      </c>
      <c r="H9" s="16">
        <f t="shared" si="2"/>
        <v>11.850000000000001</v>
      </c>
      <c r="I9" s="14">
        <f t="shared" si="2"/>
        <v>210.5</v>
      </c>
      <c r="J9" s="16">
        <f t="shared" si="2"/>
        <v>1.6025000000000001E-2</v>
      </c>
      <c r="K9" s="16">
        <f t="shared" si="2"/>
        <v>2.5000000000000001E-3</v>
      </c>
      <c r="L9" s="16">
        <f t="shared" si="2"/>
        <v>1.6650000000000002E-2</v>
      </c>
      <c r="M9" s="14">
        <f t="shared" si="2"/>
        <v>1.1325000000000001</v>
      </c>
      <c r="N9" s="18">
        <f t="shared" si="2"/>
        <v>5.1549999999999999E-3</v>
      </c>
      <c r="O9" s="18">
        <f t="shared" si="2"/>
        <v>2.9025000000000001E-3</v>
      </c>
      <c r="P9" s="14">
        <f t="shared" si="2"/>
        <v>5.0000000000000001E-3</v>
      </c>
    </row>
    <row r="10" spans="1:16" ht="15" customHeight="1" x14ac:dyDescent="0.5">
      <c r="A10" s="1"/>
      <c r="B10" s="13" t="s">
        <v>96</v>
      </c>
      <c r="C10" s="14">
        <f t="shared" ref="C10:P10" si="3">_xlfn.STDEV.P(C2:C6)</f>
        <v>0.32974259975924308</v>
      </c>
      <c r="D10" s="17">
        <f t="shared" si="3"/>
        <v>18.912628056407179</v>
      </c>
      <c r="E10" s="14">
        <f t="shared" si="3"/>
        <v>14.324367350776788</v>
      </c>
      <c r="F10" s="14">
        <f t="shared" si="3"/>
        <v>0.21685248442201469</v>
      </c>
      <c r="G10" s="16">
        <f t="shared" si="3"/>
        <v>1.4244187411010856E-2</v>
      </c>
      <c r="H10" s="16">
        <f t="shared" si="3"/>
        <v>0.67268120235368578</v>
      </c>
      <c r="I10" s="14">
        <f t="shared" si="3"/>
        <v>8.2613558209291522</v>
      </c>
      <c r="J10" s="16">
        <f t="shared" si="3"/>
        <v>1.5121073870595301E-2</v>
      </c>
      <c r="K10" s="16">
        <f t="shared" si="3"/>
        <v>0</v>
      </c>
      <c r="L10" s="16">
        <f t="shared" si="3"/>
        <v>1.4484042943874476E-2</v>
      </c>
      <c r="M10" s="14">
        <f t="shared" si="3"/>
        <v>0.5988478521294035</v>
      </c>
      <c r="N10" s="18">
        <f t="shared" si="3"/>
        <v>2.773711412530151E-3</v>
      </c>
      <c r="O10" s="18">
        <f t="shared" si="3"/>
        <v>1.2600868025656009E-3</v>
      </c>
      <c r="P10" s="14">
        <f t="shared" si="3"/>
        <v>0</v>
      </c>
    </row>
    <row r="11" spans="1:16" s="60" customFormat="1" ht="24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7" t="s">
        <v>130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2.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29 - P43 Data&amp;R&amp;"Times New Roman,Regular"&amp;8Annual Report, 2018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96633"/>
  </sheetPr>
  <dimension ref="A1:P15"/>
  <sheetViews>
    <sheetView view="pageBreakPreview" zoomScale="60" zoomScaleNormal="100" workbookViewId="0">
      <selection activeCell="C12" sqref="C12:P12"/>
    </sheetView>
  </sheetViews>
  <sheetFormatPr defaultColWidth="11.28515625" defaultRowHeight="15.75" x14ac:dyDescent="0.25"/>
  <cols>
    <col min="1" max="1" width="4" style="2" bestFit="1" customWidth="1"/>
    <col min="2" max="2" width="9.5703125" style="3" bestFit="1" customWidth="1"/>
    <col min="3" max="3" width="8.28515625" style="9" bestFit="1" customWidth="1"/>
    <col min="4" max="4" width="7.28515625" style="10" customWidth="1"/>
    <col min="5" max="5" width="6.7109375" style="9" bestFit="1" customWidth="1"/>
    <col min="6" max="6" width="4.5703125" style="9" bestFit="1" customWidth="1"/>
    <col min="7" max="7" width="7.5703125" style="7" bestFit="1" customWidth="1"/>
    <col min="8" max="8" width="6.7109375" style="7" bestFit="1" customWidth="1"/>
    <col min="9" max="9" width="6.7109375" style="9" bestFit="1" customWidth="1"/>
    <col min="10" max="10" width="6.7109375" style="7" bestFit="1" customWidth="1"/>
    <col min="11" max="12" width="7.5703125" style="7" bestFit="1" customWidth="1"/>
    <col min="13" max="13" width="4.5703125" style="9" bestFit="1" customWidth="1"/>
    <col min="14" max="15" width="7.85546875" style="6" bestFit="1" customWidth="1"/>
    <col min="16" max="16" width="5.42578125" style="9" bestFit="1" customWidth="1"/>
    <col min="17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7" t="s">
        <v>3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76</v>
      </c>
      <c r="B2" s="23">
        <v>43124.5</v>
      </c>
      <c r="C2" s="24">
        <v>1462.05</v>
      </c>
      <c r="D2" s="27">
        <v>1220</v>
      </c>
      <c r="E2" s="24">
        <v>736</v>
      </c>
      <c r="F2" s="24">
        <v>7.52</v>
      </c>
      <c r="G2" s="28">
        <v>6.4000000000000003E-3</v>
      </c>
      <c r="H2" s="28">
        <v>1.37</v>
      </c>
      <c r="I2" s="24">
        <v>344</v>
      </c>
      <c r="J2" s="26">
        <v>0</v>
      </c>
      <c r="K2" s="35">
        <f t="shared" ref="K2:L6" si="0">0.5* 0.005</f>
        <v>2.5000000000000001E-3</v>
      </c>
      <c r="L2" s="35">
        <f t="shared" si="0"/>
        <v>2.5000000000000001E-3</v>
      </c>
      <c r="M2" s="24">
        <v>0.69</v>
      </c>
      <c r="N2" s="29">
        <v>4.2999999999999999E-4</v>
      </c>
      <c r="O2" s="29">
        <v>1.81E-3</v>
      </c>
      <c r="P2" s="36">
        <f>0.5* 0.01</f>
        <v>5.0000000000000001E-3</v>
      </c>
    </row>
    <row r="3" spans="1:16" s="33" customFormat="1" ht="15" customHeight="1" x14ac:dyDescent="0.5">
      <c r="A3" s="22" t="s">
        <v>76</v>
      </c>
      <c r="B3" s="23">
        <v>43215</v>
      </c>
      <c r="C3" s="24">
        <v>1462.0341599999999</v>
      </c>
      <c r="D3" s="27">
        <v>1180</v>
      </c>
      <c r="E3" s="24">
        <v>769</v>
      </c>
      <c r="F3" s="24">
        <v>7.69</v>
      </c>
      <c r="G3" s="35">
        <f>0.5* 0.005</f>
        <v>2.5000000000000001E-3</v>
      </c>
      <c r="H3" s="28">
        <v>0.51400000000000001</v>
      </c>
      <c r="I3" s="24">
        <v>396</v>
      </c>
      <c r="J3" s="26">
        <v>0</v>
      </c>
      <c r="K3" s="35">
        <f t="shared" si="0"/>
        <v>2.5000000000000001E-3</v>
      </c>
      <c r="L3" s="35">
        <f t="shared" si="0"/>
        <v>2.5000000000000001E-3</v>
      </c>
      <c r="M3" s="24">
        <v>0.78</v>
      </c>
      <c r="N3" s="29">
        <v>2.9E-4</v>
      </c>
      <c r="O3" s="29">
        <v>1.5100000000000001E-3</v>
      </c>
      <c r="P3" s="36">
        <f>0.5* 0.01</f>
        <v>5.0000000000000001E-3</v>
      </c>
    </row>
    <row r="4" spans="1:16" s="33" customFormat="1" ht="15" customHeight="1" x14ac:dyDescent="0.5">
      <c r="A4" s="22"/>
      <c r="B4" s="23">
        <v>43299</v>
      </c>
      <c r="C4" s="24">
        <v>1462.2560000000001</v>
      </c>
      <c r="D4" s="85" t="s">
        <v>53</v>
      </c>
      <c r="E4" s="85" t="s">
        <v>53</v>
      </c>
      <c r="F4" s="85" t="s">
        <v>53</v>
      </c>
      <c r="G4" s="85" t="s">
        <v>53</v>
      </c>
      <c r="H4" s="85" t="s">
        <v>53</v>
      </c>
      <c r="I4" s="85" t="s">
        <v>53</v>
      </c>
      <c r="J4" s="85" t="s">
        <v>53</v>
      </c>
      <c r="K4" s="85" t="s">
        <v>53</v>
      </c>
      <c r="L4" s="85" t="s">
        <v>53</v>
      </c>
      <c r="M4" s="85" t="s">
        <v>53</v>
      </c>
      <c r="N4" s="85" t="s">
        <v>53</v>
      </c>
      <c r="O4" s="85" t="s">
        <v>53</v>
      </c>
      <c r="P4" s="85" t="s">
        <v>53</v>
      </c>
    </row>
    <row r="5" spans="1:16" s="33" customFormat="1" ht="15" customHeight="1" x14ac:dyDescent="0.5">
      <c r="A5" s="22" t="s">
        <v>76</v>
      </c>
      <c r="B5" s="23">
        <v>43306.5</v>
      </c>
      <c r="C5" s="85" t="s">
        <v>53</v>
      </c>
      <c r="D5" s="27">
        <v>1090</v>
      </c>
      <c r="E5" s="24">
        <v>628</v>
      </c>
      <c r="F5" s="24">
        <v>7.65</v>
      </c>
      <c r="G5" s="35">
        <f>0.5* 0.005</f>
        <v>2.5000000000000001E-3</v>
      </c>
      <c r="H5" s="28">
        <v>1.21</v>
      </c>
      <c r="I5" s="24">
        <v>236</v>
      </c>
      <c r="J5" s="26">
        <v>0</v>
      </c>
      <c r="K5" s="35">
        <f t="shared" si="0"/>
        <v>2.5000000000000001E-3</v>
      </c>
      <c r="L5" s="35">
        <f t="shared" si="0"/>
        <v>2.5000000000000001E-3</v>
      </c>
      <c r="M5" s="24">
        <v>1.1200000000000001</v>
      </c>
      <c r="N5" s="29">
        <v>5.8E-4</v>
      </c>
      <c r="O5" s="29">
        <v>2.0899999999999998E-3</v>
      </c>
      <c r="P5" s="36">
        <f>0.5* 0.01</f>
        <v>5.0000000000000001E-3</v>
      </c>
    </row>
    <row r="6" spans="1:16" s="33" customFormat="1" ht="15" customHeight="1" x14ac:dyDescent="0.5">
      <c r="A6" s="22" t="s">
        <v>76</v>
      </c>
      <c r="B6" s="23">
        <v>43397</v>
      </c>
      <c r="C6" s="24">
        <v>1462.162176</v>
      </c>
      <c r="D6" s="27">
        <v>1150</v>
      </c>
      <c r="E6" s="24">
        <v>667</v>
      </c>
      <c r="F6" s="24">
        <v>7.53</v>
      </c>
      <c r="G6" s="28">
        <v>7.1999999999999998E-3</v>
      </c>
      <c r="H6" s="28">
        <v>1.1299999999999999</v>
      </c>
      <c r="I6" s="24">
        <v>265</v>
      </c>
      <c r="J6" s="26">
        <v>0</v>
      </c>
      <c r="K6" s="35">
        <f t="shared" si="0"/>
        <v>2.5000000000000001E-3</v>
      </c>
      <c r="L6" s="35">
        <f t="shared" si="0"/>
        <v>2.5000000000000001E-3</v>
      </c>
      <c r="M6" s="24">
        <v>0.95</v>
      </c>
      <c r="N6" s="29">
        <v>4.8999999999999998E-4</v>
      </c>
      <c r="O6" s="29">
        <v>1.5200000000000001E-3</v>
      </c>
      <c r="P6" s="36">
        <f>0.5* 0.01</f>
        <v>5.0000000000000001E-3</v>
      </c>
    </row>
    <row r="7" spans="1:16" ht="15" customHeight="1" x14ac:dyDescent="0.5">
      <c r="A7" s="1"/>
      <c r="B7" s="13" t="s">
        <v>93</v>
      </c>
      <c r="C7" s="14">
        <f t="shared" ref="C7:P7" si="1">MIN(C2:C6)</f>
        <v>1462.0341599999999</v>
      </c>
      <c r="D7" s="17">
        <f t="shared" si="1"/>
        <v>1090</v>
      </c>
      <c r="E7" s="14">
        <f t="shared" si="1"/>
        <v>628</v>
      </c>
      <c r="F7" s="14">
        <f t="shared" si="1"/>
        <v>7.52</v>
      </c>
      <c r="G7" s="16">
        <f t="shared" si="1"/>
        <v>2.5000000000000001E-3</v>
      </c>
      <c r="H7" s="16">
        <f t="shared" si="1"/>
        <v>0.51400000000000001</v>
      </c>
      <c r="I7" s="14">
        <f t="shared" si="1"/>
        <v>236</v>
      </c>
      <c r="J7" s="16">
        <f t="shared" si="1"/>
        <v>0</v>
      </c>
      <c r="K7" s="16">
        <f t="shared" si="1"/>
        <v>2.5000000000000001E-3</v>
      </c>
      <c r="L7" s="16">
        <f t="shared" si="1"/>
        <v>2.5000000000000001E-3</v>
      </c>
      <c r="M7" s="14">
        <f t="shared" si="1"/>
        <v>0.69</v>
      </c>
      <c r="N7" s="18">
        <f t="shared" si="1"/>
        <v>2.9E-4</v>
      </c>
      <c r="O7" s="18">
        <f t="shared" si="1"/>
        <v>1.5100000000000001E-3</v>
      </c>
      <c r="P7" s="14">
        <f t="shared" si="1"/>
        <v>5.0000000000000001E-3</v>
      </c>
    </row>
    <row r="8" spans="1:16" ht="15" customHeight="1" x14ac:dyDescent="0.5">
      <c r="A8" s="1"/>
      <c r="B8" s="13" t="s">
        <v>94</v>
      </c>
      <c r="C8" s="14">
        <f t="shared" ref="C8:P8" si="2">MAX(C2:C6)</f>
        <v>1462.2560000000001</v>
      </c>
      <c r="D8" s="17">
        <f t="shared" si="2"/>
        <v>1220</v>
      </c>
      <c r="E8" s="14">
        <f t="shared" si="2"/>
        <v>769</v>
      </c>
      <c r="F8" s="14">
        <f t="shared" si="2"/>
        <v>7.69</v>
      </c>
      <c r="G8" s="16">
        <f t="shared" si="2"/>
        <v>7.1999999999999998E-3</v>
      </c>
      <c r="H8" s="16">
        <f t="shared" si="2"/>
        <v>1.37</v>
      </c>
      <c r="I8" s="14">
        <f t="shared" si="2"/>
        <v>396</v>
      </c>
      <c r="J8" s="16">
        <f t="shared" si="2"/>
        <v>0</v>
      </c>
      <c r="K8" s="16">
        <f t="shared" si="2"/>
        <v>2.5000000000000001E-3</v>
      </c>
      <c r="L8" s="16">
        <f t="shared" si="2"/>
        <v>2.5000000000000001E-3</v>
      </c>
      <c r="M8" s="14">
        <f t="shared" si="2"/>
        <v>1.1200000000000001</v>
      </c>
      <c r="N8" s="18">
        <f t="shared" si="2"/>
        <v>5.8E-4</v>
      </c>
      <c r="O8" s="18">
        <f t="shared" si="2"/>
        <v>2.0899999999999998E-3</v>
      </c>
      <c r="P8" s="14">
        <f t="shared" si="2"/>
        <v>5.0000000000000001E-3</v>
      </c>
    </row>
    <row r="9" spans="1:16" ht="15" customHeight="1" x14ac:dyDescent="0.5">
      <c r="A9" s="1"/>
      <c r="B9" s="13" t="s">
        <v>95</v>
      </c>
      <c r="C9" s="14">
        <f t="shared" ref="C9:P9" si="3">AVERAGE(C2:C6)</f>
        <v>1462.1255839999999</v>
      </c>
      <c r="D9" s="17">
        <f t="shared" si="3"/>
        <v>1160</v>
      </c>
      <c r="E9" s="14">
        <f t="shared" si="3"/>
        <v>700</v>
      </c>
      <c r="F9" s="14">
        <f t="shared" si="3"/>
        <v>7.5975000000000001</v>
      </c>
      <c r="G9" s="16">
        <f t="shared" si="3"/>
        <v>4.6499999999999996E-3</v>
      </c>
      <c r="H9" s="16">
        <f t="shared" si="3"/>
        <v>1.056</v>
      </c>
      <c r="I9" s="14">
        <f t="shared" si="3"/>
        <v>310.25</v>
      </c>
      <c r="J9" s="16">
        <f t="shared" si="3"/>
        <v>0</v>
      </c>
      <c r="K9" s="16">
        <f t="shared" si="3"/>
        <v>2.5000000000000001E-3</v>
      </c>
      <c r="L9" s="16">
        <f t="shared" si="3"/>
        <v>2.5000000000000001E-3</v>
      </c>
      <c r="M9" s="14">
        <f t="shared" si="3"/>
        <v>0.88500000000000001</v>
      </c>
      <c r="N9" s="18">
        <f t="shared" si="3"/>
        <v>4.4749999999999998E-4</v>
      </c>
      <c r="O9" s="18">
        <f t="shared" si="3"/>
        <v>1.7325000000000001E-3</v>
      </c>
      <c r="P9" s="14">
        <f t="shared" si="3"/>
        <v>5.0000000000000001E-3</v>
      </c>
    </row>
    <row r="10" spans="1:16" ht="15" customHeight="1" x14ac:dyDescent="0.5">
      <c r="A10" s="1"/>
      <c r="B10" s="13" t="s">
        <v>96</v>
      </c>
      <c r="C10" s="14">
        <f t="shared" ref="C10:P10" si="4">_xlfn.STDEV.P(C2:C6)</f>
        <v>9.0025824561685439E-2</v>
      </c>
      <c r="D10" s="17">
        <f t="shared" si="4"/>
        <v>47.434164902525687</v>
      </c>
      <c r="E10" s="14">
        <f t="shared" si="4"/>
        <v>55.520266569965244</v>
      </c>
      <c r="F10" s="14">
        <f t="shared" si="4"/>
        <v>7.3950997288745449E-2</v>
      </c>
      <c r="G10" s="16">
        <f t="shared" si="4"/>
        <v>2.1685248442201458E-3</v>
      </c>
      <c r="H10" s="16">
        <f t="shared" si="4"/>
        <v>0.32463517985578799</v>
      </c>
      <c r="I10" s="14">
        <f t="shared" si="4"/>
        <v>63.349723756303781</v>
      </c>
      <c r="J10" s="16">
        <f t="shared" si="4"/>
        <v>0</v>
      </c>
      <c r="K10" s="16">
        <f t="shared" si="4"/>
        <v>0</v>
      </c>
      <c r="L10" s="16">
        <f t="shared" si="4"/>
        <v>0</v>
      </c>
      <c r="M10" s="14">
        <f t="shared" si="4"/>
        <v>0.16469669092000591</v>
      </c>
      <c r="N10" s="18">
        <f t="shared" si="4"/>
        <v>1.0544548354481571E-4</v>
      </c>
      <c r="O10" s="18">
        <f t="shared" si="4"/>
        <v>2.3899529284067492E-4</v>
      </c>
      <c r="P10" s="14">
        <f t="shared" si="4"/>
        <v>0</v>
      </c>
    </row>
    <row r="11" spans="1:16" s="60" customFormat="1" ht="22.5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s="60" customFormat="1" x14ac:dyDescent="0.5">
      <c r="B12" s="61"/>
      <c r="C12" s="108" t="s">
        <v>129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60" customFormat="1" ht="24.9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s="54" customFormat="1" ht="15" customHeight="1" x14ac:dyDescent="0.5">
      <c r="B15" s="55"/>
      <c r="C15" s="56"/>
      <c r="D15" s="57"/>
      <c r="E15" s="56"/>
      <c r="F15" s="56"/>
      <c r="G15" s="58"/>
      <c r="H15" s="58"/>
      <c r="I15" s="56"/>
      <c r="J15" s="58"/>
      <c r="K15" s="58"/>
      <c r="L15" s="58"/>
      <c r="M15" s="56"/>
      <c r="N15" s="59"/>
      <c r="O15" s="59"/>
      <c r="P15" s="56"/>
    </row>
  </sheetData>
  <mergeCells count="4">
    <mergeCell ref="C11:P11"/>
    <mergeCell ref="C13:P13"/>
    <mergeCell ref="C14:P14"/>
    <mergeCell ref="C12:P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30 - P44 Data&amp;R&amp;"Times New Roman,Regular"&amp;8Annual Report, 2018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F0"/>
  </sheetPr>
  <dimension ref="A1:AF24"/>
  <sheetViews>
    <sheetView zoomScaleNormal="100" workbookViewId="0">
      <selection activeCell="C21" sqref="C21:AF21"/>
    </sheetView>
  </sheetViews>
  <sheetFormatPr defaultColWidth="13.85546875" defaultRowHeight="15.75" x14ac:dyDescent="0.25"/>
  <cols>
    <col min="1" max="1" width="13.140625" style="2" customWidth="1"/>
    <col min="2" max="2" width="15" style="3" customWidth="1"/>
    <col min="3" max="3" width="6.28515625" style="10" customWidth="1"/>
    <col min="4" max="4" width="7.28515625" style="10" bestFit="1" customWidth="1"/>
    <col min="5" max="5" width="6.7109375" style="9" customWidth="1"/>
    <col min="6" max="6" width="4.5703125" style="9" bestFit="1" customWidth="1"/>
    <col min="7" max="7" width="4.5703125" style="10" bestFit="1" customWidth="1"/>
    <col min="8" max="8" width="5.7109375" style="11" bestFit="1" customWidth="1"/>
    <col min="9" max="9" width="6.28515625" style="10" bestFit="1" customWidth="1"/>
    <col min="10" max="10" width="7.5703125" style="7" bestFit="1" customWidth="1"/>
    <col min="11" max="11" width="6.7109375" style="7" bestFit="1" customWidth="1"/>
    <col min="12" max="12" width="7.5703125" style="7" bestFit="1" customWidth="1"/>
    <col min="13" max="13" width="6.7109375" style="9" bestFit="1" customWidth="1"/>
    <col min="14" max="14" width="6.7109375" style="7" bestFit="1" customWidth="1"/>
    <col min="15" max="16" width="7.5703125" style="7" bestFit="1" customWidth="1"/>
    <col min="17" max="17" width="5.42578125" style="9" bestFit="1" customWidth="1"/>
    <col min="18" max="18" width="7.5703125" style="7" bestFit="1" customWidth="1"/>
    <col min="19" max="19" width="7.85546875" style="6" bestFit="1" customWidth="1"/>
    <col min="20" max="20" width="10.7109375" style="12" bestFit="1" customWidth="1"/>
    <col min="21" max="21" width="8.5703125" style="6" bestFit="1" customWidth="1"/>
    <col min="22" max="22" width="9.7109375" style="5" bestFit="1" customWidth="1"/>
    <col min="23" max="23" width="10.7109375" style="12" bestFit="1" customWidth="1"/>
    <col min="24" max="25" width="8.85546875" style="5" bestFit="1" customWidth="1"/>
    <col min="26" max="26" width="8.5703125" style="6" bestFit="1" customWidth="1"/>
    <col min="27" max="27" width="6.42578125" style="8" bestFit="1" customWidth="1"/>
    <col min="28" max="28" width="6.7109375" style="7" bestFit="1" customWidth="1"/>
    <col min="29" max="30" width="7.85546875" style="6" bestFit="1" customWidth="1"/>
    <col min="31" max="31" width="5.42578125" style="9" bestFit="1" customWidth="1"/>
    <col min="32" max="32" width="7.5703125" style="7" bestFit="1" customWidth="1"/>
    <col min="33" max="16384" width="13.85546875" style="2"/>
  </cols>
  <sheetData>
    <row r="1" spans="1:32" s="53" customFormat="1" ht="75.95" customHeight="1" x14ac:dyDescent="0.25">
      <c r="A1" s="43" t="s">
        <v>0</v>
      </c>
      <c r="B1" s="44" t="s">
        <v>1</v>
      </c>
      <c r="C1" s="48" t="s">
        <v>4</v>
      </c>
      <c r="D1" s="48" t="s">
        <v>5</v>
      </c>
      <c r="E1" s="47" t="s">
        <v>6</v>
      </c>
      <c r="F1" s="47" t="s">
        <v>7</v>
      </c>
      <c r="G1" s="48" t="s">
        <v>8</v>
      </c>
      <c r="H1" s="45" t="s">
        <v>9</v>
      </c>
      <c r="I1" s="48" t="s">
        <v>10</v>
      </c>
      <c r="J1" s="46" t="s">
        <v>11</v>
      </c>
      <c r="K1" s="46" t="s">
        <v>12</v>
      </c>
      <c r="L1" s="46" t="s">
        <v>13</v>
      </c>
      <c r="M1" s="47" t="s">
        <v>14</v>
      </c>
      <c r="N1" s="46" t="s">
        <v>108</v>
      </c>
      <c r="O1" s="46" t="s">
        <v>15</v>
      </c>
      <c r="P1" s="46" t="s">
        <v>16</v>
      </c>
      <c r="Q1" s="47" t="s">
        <v>17</v>
      </c>
      <c r="R1" s="46" t="s">
        <v>19</v>
      </c>
      <c r="S1" s="49" t="s">
        <v>20</v>
      </c>
      <c r="T1" s="51" t="s">
        <v>22</v>
      </c>
      <c r="U1" s="49" t="s">
        <v>25</v>
      </c>
      <c r="V1" s="52" t="s">
        <v>27</v>
      </c>
      <c r="W1" s="51" t="s">
        <v>29</v>
      </c>
      <c r="X1" s="52" t="s">
        <v>30</v>
      </c>
      <c r="Y1" s="52" t="s">
        <v>32</v>
      </c>
      <c r="Z1" s="49" t="s">
        <v>33</v>
      </c>
      <c r="AA1" s="50" t="s">
        <v>35</v>
      </c>
      <c r="AB1" s="46" t="s">
        <v>37</v>
      </c>
      <c r="AC1" s="49" t="s">
        <v>40</v>
      </c>
      <c r="AD1" s="49" t="s">
        <v>41</v>
      </c>
      <c r="AE1" s="47" t="s">
        <v>42</v>
      </c>
      <c r="AF1" s="46" t="s">
        <v>50</v>
      </c>
    </row>
    <row r="2" spans="1:32" s="33" customFormat="1" ht="15" customHeight="1" x14ac:dyDescent="0.5">
      <c r="A2" s="22" t="s">
        <v>78</v>
      </c>
      <c r="B2" s="23">
        <v>43117</v>
      </c>
      <c r="C2" s="27">
        <v>5.5</v>
      </c>
      <c r="D2" s="27">
        <v>1130</v>
      </c>
      <c r="E2" s="24">
        <v>681</v>
      </c>
      <c r="F2" s="24">
        <v>8.26</v>
      </c>
      <c r="G2" s="27">
        <v>3.6</v>
      </c>
      <c r="H2" s="25">
        <v>919</v>
      </c>
      <c r="I2" s="27">
        <v>0.24</v>
      </c>
      <c r="J2" s="35">
        <f>0.5* 0.005</f>
        <v>2.5000000000000001E-3</v>
      </c>
      <c r="K2" s="28">
        <v>3.1</v>
      </c>
      <c r="L2" s="35">
        <f>0.5* 0.005</f>
        <v>2.5000000000000001E-3</v>
      </c>
      <c r="M2" s="24">
        <v>472</v>
      </c>
      <c r="N2" s="28">
        <v>1.7000000000000001E-2</v>
      </c>
      <c r="O2" s="35">
        <f>0.5* 0.005</f>
        <v>2.5000000000000001E-3</v>
      </c>
      <c r="P2" s="28">
        <v>1.7000000000000001E-2</v>
      </c>
      <c r="Q2" s="36">
        <f>0.5* 0.5</f>
        <v>0.25</v>
      </c>
      <c r="R2" s="28">
        <v>3.5999999999999999E-3</v>
      </c>
      <c r="S2" s="29">
        <v>7.6600000000000001E-3</v>
      </c>
      <c r="T2" s="39">
        <f>0.5* 0.000005</f>
        <v>2.5000000000000002E-6</v>
      </c>
      <c r="U2" s="29">
        <v>9.7000000000000005E-4</v>
      </c>
      <c r="V2" s="38">
        <f>0.5* 0.00005</f>
        <v>2.5000000000000001E-5</v>
      </c>
      <c r="W2" s="39">
        <f>0.5* 0.000005</f>
        <v>2.5000000000000002E-6</v>
      </c>
      <c r="X2" s="32">
        <v>6.0800000000000003E-3</v>
      </c>
      <c r="Y2" s="32">
        <v>1.0699999999999999E-2</v>
      </c>
      <c r="Z2" s="40">
        <f>0.5* 0.00001</f>
        <v>5.0000000000000004E-6</v>
      </c>
      <c r="AA2" s="37">
        <f>0.5* 0.003</f>
        <v>1.5E-3</v>
      </c>
      <c r="AB2" s="28">
        <v>8.26E-3</v>
      </c>
      <c r="AC2" s="29">
        <v>4.9599999999999998E-2</v>
      </c>
      <c r="AD2" s="29">
        <v>3.3E-4</v>
      </c>
      <c r="AE2" s="36">
        <f>0.5* 0.01</f>
        <v>5.0000000000000001E-3</v>
      </c>
      <c r="AF2" s="35">
        <f>0.5* 0.001</f>
        <v>5.0000000000000001E-4</v>
      </c>
    </row>
    <row r="3" spans="1:32" s="33" customFormat="1" ht="15" customHeight="1" x14ac:dyDescent="0.5">
      <c r="A3" s="22" t="s">
        <v>78</v>
      </c>
      <c r="B3" s="23">
        <v>43145.5</v>
      </c>
      <c r="C3" s="27">
        <v>3.9</v>
      </c>
      <c r="D3" s="27">
        <v>1130</v>
      </c>
      <c r="E3" s="24">
        <v>664</v>
      </c>
      <c r="F3" s="24">
        <v>8.18</v>
      </c>
      <c r="G3" s="85" t="s">
        <v>53</v>
      </c>
      <c r="H3" s="25">
        <v>937</v>
      </c>
      <c r="I3" s="27">
        <v>0.19</v>
      </c>
      <c r="J3" s="35">
        <f>0.5* 0.005</f>
        <v>2.5000000000000001E-3</v>
      </c>
      <c r="K3" s="28">
        <v>3.17</v>
      </c>
      <c r="L3" s="85" t="s">
        <v>53</v>
      </c>
      <c r="M3" s="24">
        <v>479</v>
      </c>
      <c r="N3" s="28">
        <v>1.5100000000000001E-2</v>
      </c>
      <c r="O3" s="35">
        <f>0.5* 0.005</f>
        <v>2.5000000000000001E-3</v>
      </c>
      <c r="P3" s="28">
        <v>1.5100000000000001E-2</v>
      </c>
      <c r="Q3" s="36">
        <f>0.5* 0.5</f>
        <v>0.25</v>
      </c>
      <c r="R3" s="35">
        <f>0.5* 0.003</f>
        <v>1.5E-3</v>
      </c>
      <c r="S3" s="29">
        <v>7.6800000000000002E-3</v>
      </c>
      <c r="T3" s="39">
        <f>0.5* 0.000005</f>
        <v>2.5000000000000002E-6</v>
      </c>
      <c r="U3" s="40">
        <f>0.5* 0.0005</f>
        <v>2.5000000000000001E-4</v>
      </c>
      <c r="V3" s="38">
        <f>0.5* 0.00005</f>
        <v>2.5000000000000001E-5</v>
      </c>
      <c r="W3" s="39">
        <f>0.5* 0.000005</f>
        <v>2.5000000000000002E-6</v>
      </c>
      <c r="X3" s="32">
        <v>5.7299999999999999E-3</v>
      </c>
      <c r="Y3" s="32">
        <v>1.0999999999999999E-2</v>
      </c>
      <c r="Z3" s="40">
        <f>0.5* 0.00001</f>
        <v>5.0000000000000004E-6</v>
      </c>
      <c r="AA3" s="37">
        <f>0.5* 0.003</f>
        <v>1.5E-3</v>
      </c>
      <c r="AB3" s="28">
        <v>7.5300000000000002E-3</v>
      </c>
      <c r="AC3" s="29">
        <v>5.4300000000000001E-2</v>
      </c>
      <c r="AD3" s="29">
        <v>4.0999999999999999E-4</v>
      </c>
      <c r="AE3" s="36">
        <f>0.5* 0.01</f>
        <v>5.0000000000000001E-3</v>
      </c>
      <c r="AF3" s="35">
        <f>0.5* 0.001</f>
        <v>5.0000000000000001E-4</v>
      </c>
    </row>
    <row r="4" spans="1:32" s="33" customFormat="1" ht="15" customHeight="1" x14ac:dyDescent="0.5">
      <c r="A4" s="22" t="s">
        <v>78</v>
      </c>
      <c r="B4" s="23">
        <v>43173</v>
      </c>
      <c r="C4" s="27">
        <v>6.4</v>
      </c>
      <c r="D4" s="27">
        <v>1140</v>
      </c>
      <c r="E4" s="24">
        <v>642</v>
      </c>
      <c r="F4" s="24">
        <v>8.24</v>
      </c>
      <c r="G4" s="85" t="s">
        <v>53</v>
      </c>
      <c r="H4" s="25">
        <v>894</v>
      </c>
      <c r="I4" s="27">
        <v>0.15</v>
      </c>
      <c r="J4" s="35">
        <f>0.5* 0.005</f>
        <v>2.5000000000000001E-3</v>
      </c>
      <c r="K4" s="28">
        <v>3.04</v>
      </c>
      <c r="L4" s="85" t="s">
        <v>53</v>
      </c>
      <c r="M4" s="24">
        <v>460</v>
      </c>
      <c r="N4" s="28">
        <v>2.1299999999999999E-2</v>
      </c>
      <c r="O4" s="35">
        <f>0.5* 0.005</f>
        <v>2.5000000000000001E-3</v>
      </c>
      <c r="P4" s="28">
        <v>2.1299999999999999E-2</v>
      </c>
      <c r="Q4" s="36">
        <f>0.5* 0.5</f>
        <v>0.25</v>
      </c>
      <c r="R4" s="28">
        <v>4.1999999999999997E-3</v>
      </c>
      <c r="S4" s="29">
        <v>7.6600000000000001E-3</v>
      </c>
      <c r="T4" s="39">
        <f>0.5* 0.000005</f>
        <v>2.5000000000000002E-6</v>
      </c>
      <c r="U4" s="40">
        <f>0.5* 0.0005</f>
        <v>2.5000000000000001E-4</v>
      </c>
      <c r="V4" s="38">
        <f>0.5* 0.00005</f>
        <v>2.5000000000000001E-5</v>
      </c>
      <c r="W4" s="39">
        <f>0.5* 0.000005</f>
        <v>2.5000000000000002E-6</v>
      </c>
      <c r="X4" s="32">
        <v>5.6800000000000002E-3</v>
      </c>
      <c r="Y4" s="32">
        <v>1.04E-2</v>
      </c>
      <c r="Z4" s="40">
        <f>0.5* 0.00001</f>
        <v>5.0000000000000004E-6</v>
      </c>
      <c r="AA4" s="37">
        <f>0.5* 0.003</f>
        <v>1.5E-3</v>
      </c>
      <c r="AB4" s="28">
        <v>7.2700000000000004E-3</v>
      </c>
      <c r="AC4" s="29">
        <v>5.1400000000000001E-2</v>
      </c>
      <c r="AD4" s="29">
        <v>3.8000000000000002E-4</v>
      </c>
      <c r="AE4" s="36">
        <f>0.5* 0.01</f>
        <v>5.0000000000000001E-3</v>
      </c>
      <c r="AF4" s="35">
        <f>0.5* 0.001</f>
        <v>5.0000000000000001E-4</v>
      </c>
    </row>
    <row r="5" spans="1:32" s="33" customFormat="1" ht="15" customHeight="1" x14ac:dyDescent="0.5">
      <c r="A5" s="22" t="s">
        <v>78</v>
      </c>
      <c r="B5" s="23">
        <v>43208.5</v>
      </c>
      <c r="C5" s="27">
        <v>5.3</v>
      </c>
      <c r="D5" s="27">
        <v>1160</v>
      </c>
      <c r="E5" s="24">
        <v>714</v>
      </c>
      <c r="F5" s="24">
        <v>8.07</v>
      </c>
      <c r="G5" s="27">
        <v>12.7</v>
      </c>
      <c r="H5" s="25">
        <v>947</v>
      </c>
      <c r="I5" s="27">
        <v>3.32</v>
      </c>
      <c r="J5" s="35">
        <f>0.5* 0.005</f>
        <v>2.5000000000000001E-3</v>
      </c>
      <c r="K5" s="28">
        <v>2.57</v>
      </c>
      <c r="L5" s="35">
        <f>0.5* 0.005</f>
        <v>2.5000000000000001E-3</v>
      </c>
      <c r="M5" s="24">
        <v>480</v>
      </c>
      <c r="N5" s="28">
        <v>1.15E-2</v>
      </c>
      <c r="O5" s="35">
        <f>0.5* 0.005</f>
        <v>2.5000000000000001E-3</v>
      </c>
      <c r="P5" s="28">
        <v>1.15E-2</v>
      </c>
      <c r="Q5" s="24">
        <v>0.63</v>
      </c>
      <c r="R5" s="28">
        <v>0.115</v>
      </c>
      <c r="S5" s="29">
        <v>8.0300000000000007E-3</v>
      </c>
      <c r="T5" s="31">
        <v>1.2999999999999999E-5</v>
      </c>
      <c r="U5" s="29">
        <v>1.25E-3</v>
      </c>
      <c r="V5" s="38">
        <f>0.5* 0.00005</f>
        <v>2.5000000000000001E-5</v>
      </c>
      <c r="W5" s="39">
        <f>0.5* 0.000005</f>
        <v>2.5000000000000002E-6</v>
      </c>
      <c r="X5" s="32">
        <v>4.7000000000000002E-3</v>
      </c>
      <c r="Y5" s="32">
        <v>1.1599999999999999E-2</v>
      </c>
      <c r="Z5" s="40">
        <f>0.5* 0.00001</f>
        <v>5.0000000000000004E-6</v>
      </c>
      <c r="AA5" s="37">
        <f>0.5* 0.003</f>
        <v>1.5E-3</v>
      </c>
      <c r="AB5" s="28">
        <v>7.7999999999999996E-3</v>
      </c>
      <c r="AC5" s="29">
        <v>3.5700000000000003E-2</v>
      </c>
      <c r="AD5" s="29">
        <v>7.1000000000000002E-4</v>
      </c>
      <c r="AE5" s="36">
        <f>0.5* 0.01</f>
        <v>5.0000000000000001E-3</v>
      </c>
      <c r="AF5" s="35">
        <f>0.5* 0.001</f>
        <v>5.0000000000000001E-4</v>
      </c>
    </row>
    <row r="6" spans="1:32" s="33" customFormat="1" ht="15" customHeight="1" x14ac:dyDescent="0.5">
      <c r="A6" s="22" t="s">
        <v>78</v>
      </c>
      <c r="B6" s="23">
        <v>43236.5</v>
      </c>
      <c r="C6" s="85" t="s">
        <v>53</v>
      </c>
      <c r="D6" s="27">
        <v>1390</v>
      </c>
      <c r="E6" s="24">
        <v>884</v>
      </c>
      <c r="F6" s="24">
        <v>8.23</v>
      </c>
      <c r="G6" s="85" t="s">
        <v>53</v>
      </c>
      <c r="H6" s="25">
        <v>1260</v>
      </c>
      <c r="I6" s="27">
        <v>24.9</v>
      </c>
      <c r="J6" s="35">
        <f>0.5* 0.005</f>
        <v>2.5000000000000001E-3</v>
      </c>
      <c r="K6" s="28">
        <v>1.67</v>
      </c>
      <c r="L6" s="85" t="s">
        <v>53</v>
      </c>
      <c r="M6" s="24">
        <v>695</v>
      </c>
      <c r="N6" s="26">
        <v>0</v>
      </c>
      <c r="O6" s="35">
        <f>0.5* 0.005</f>
        <v>2.5000000000000001E-3</v>
      </c>
      <c r="P6" s="35">
        <f>0.5* 0.005</f>
        <v>2.5000000000000001E-3</v>
      </c>
      <c r="Q6" s="24">
        <v>1.01</v>
      </c>
      <c r="R6" s="28">
        <v>1.06</v>
      </c>
      <c r="S6" s="29">
        <v>3.6499999999999998E-2</v>
      </c>
      <c r="T6" s="31">
        <v>4.2799999999999997E-5</v>
      </c>
      <c r="U6" s="29">
        <v>8.3499999999999998E-3</v>
      </c>
      <c r="V6" s="32">
        <v>4.1300000000000001E-4</v>
      </c>
      <c r="W6" s="39">
        <f>0.5* 0.000005</f>
        <v>2.5000000000000002E-6</v>
      </c>
      <c r="X6" s="32">
        <v>2.47E-3</v>
      </c>
      <c r="Y6" s="32">
        <v>1.89E-2</v>
      </c>
      <c r="Z6" s="29">
        <v>1.5E-5</v>
      </c>
      <c r="AA6" s="30">
        <v>6.8999999999999999E-3</v>
      </c>
      <c r="AB6" s="28">
        <v>3.4299999999999997E-2</v>
      </c>
      <c r="AC6" s="29">
        <v>9.0600000000000003E-3</v>
      </c>
      <c r="AD6" s="29">
        <v>2.16E-3</v>
      </c>
      <c r="AE6" s="36">
        <f>0.5* 0.01</f>
        <v>5.0000000000000001E-3</v>
      </c>
      <c r="AF6" s="35">
        <f>0.5* 0.001</f>
        <v>5.0000000000000001E-4</v>
      </c>
    </row>
    <row r="7" spans="1:32" s="33" customFormat="1" ht="15" customHeight="1" x14ac:dyDescent="0.5">
      <c r="A7" s="22" t="s">
        <v>78</v>
      </c>
      <c r="B7" s="23">
        <v>43243</v>
      </c>
      <c r="C7" s="42">
        <v>10.7</v>
      </c>
      <c r="D7" s="85" t="s">
        <v>53</v>
      </c>
      <c r="E7" s="85" t="s">
        <v>53</v>
      </c>
      <c r="F7" s="85" t="s">
        <v>53</v>
      </c>
      <c r="G7" s="85" t="s">
        <v>53</v>
      </c>
      <c r="H7" s="85" t="s">
        <v>53</v>
      </c>
      <c r="I7" s="85" t="s">
        <v>53</v>
      </c>
      <c r="J7" s="85" t="s">
        <v>53</v>
      </c>
      <c r="K7" s="85" t="s">
        <v>53</v>
      </c>
      <c r="L7" s="85" t="s">
        <v>53</v>
      </c>
      <c r="M7" s="85" t="s">
        <v>53</v>
      </c>
      <c r="N7" s="85" t="s">
        <v>53</v>
      </c>
      <c r="O7" s="85" t="s">
        <v>53</v>
      </c>
      <c r="P7" s="85" t="s">
        <v>53</v>
      </c>
      <c r="Q7" s="85" t="s">
        <v>53</v>
      </c>
      <c r="R7" s="85" t="s">
        <v>53</v>
      </c>
      <c r="S7" s="85" t="s">
        <v>53</v>
      </c>
      <c r="T7" s="85" t="s">
        <v>53</v>
      </c>
      <c r="U7" s="85" t="s">
        <v>53</v>
      </c>
      <c r="V7" s="85" t="s">
        <v>53</v>
      </c>
      <c r="W7" s="85" t="s">
        <v>53</v>
      </c>
      <c r="X7" s="85" t="s">
        <v>53</v>
      </c>
      <c r="Y7" s="85" t="s">
        <v>53</v>
      </c>
      <c r="Z7" s="85" t="s">
        <v>53</v>
      </c>
      <c r="AA7" s="85" t="s">
        <v>53</v>
      </c>
      <c r="AB7" s="85" t="s">
        <v>53</v>
      </c>
      <c r="AC7" s="85" t="s">
        <v>53</v>
      </c>
      <c r="AD7" s="85" t="s">
        <v>53</v>
      </c>
      <c r="AE7" s="85" t="s">
        <v>53</v>
      </c>
      <c r="AF7" s="85" t="s">
        <v>53</v>
      </c>
    </row>
    <row r="8" spans="1:32" s="33" customFormat="1" ht="15" customHeight="1" x14ac:dyDescent="0.5">
      <c r="A8" s="22" t="s">
        <v>78</v>
      </c>
      <c r="B8" s="23">
        <v>43264.5</v>
      </c>
      <c r="C8" s="27">
        <v>9</v>
      </c>
      <c r="D8" s="27">
        <v>1400</v>
      </c>
      <c r="E8" s="24">
        <v>898</v>
      </c>
      <c r="F8" s="24">
        <v>8.14</v>
      </c>
      <c r="G8" s="85" t="s">
        <v>53</v>
      </c>
      <c r="H8" s="25">
        <v>1260</v>
      </c>
      <c r="I8" s="27">
        <v>19.899999999999999</v>
      </c>
      <c r="J8" s="35">
        <f t="shared" ref="J8:J13" si="0">0.5* 0.005</f>
        <v>2.5000000000000001E-3</v>
      </c>
      <c r="K8" s="28">
        <v>2.67</v>
      </c>
      <c r="L8" s="85" t="s">
        <v>53</v>
      </c>
      <c r="M8" s="24">
        <v>668</v>
      </c>
      <c r="N8" s="26">
        <v>0</v>
      </c>
      <c r="O8" s="35">
        <f>0.5* 0.005</f>
        <v>2.5000000000000001E-3</v>
      </c>
      <c r="P8" s="35">
        <f>0.5* 0.005</f>
        <v>2.5000000000000001E-3</v>
      </c>
      <c r="Q8" s="24">
        <v>0.68</v>
      </c>
      <c r="R8" s="28">
        <v>0.434</v>
      </c>
      <c r="S8" s="29">
        <v>2.8199999999999999E-2</v>
      </c>
      <c r="T8" s="31">
        <v>3.4799999999999999E-5</v>
      </c>
      <c r="U8" s="29">
        <v>2.3900000000000002E-3</v>
      </c>
      <c r="V8" s="32">
        <v>2.9100000000000003E-4</v>
      </c>
      <c r="W8" s="39">
        <f t="shared" ref="W8:W13" si="1">0.5* 0.000005</f>
        <v>2.5000000000000002E-6</v>
      </c>
      <c r="X8" s="32">
        <v>3.4199999999999999E-3</v>
      </c>
      <c r="Y8" s="32">
        <v>1.5299999999999999E-2</v>
      </c>
      <c r="Z8" s="40">
        <f>0.5* 0.00001</f>
        <v>5.0000000000000004E-6</v>
      </c>
      <c r="AA8" s="30">
        <v>3.2000000000000002E-3</v>
      </c>
      <c r="AB8" s="28">
        <v>2.3800000000000002E-2</v>
      </c>
      <c r="AC8" s="29">
        <v>1.32E-2</v>
      </c>
      <c r="AD8" s="29">
        <v>9.7999999999999997E-4</v>
      </c>
      <c r="AE8" s="36">
        <f t="shared" ref="AE8:AE13" si="2">0.5* 0.01</f>
        <v>5.0000000000000001E-3</v>
      </c>
      <c r="AF8" s="35">
        <f t="shared" ref="AF8:AF13" si="3">0.5* 0.001</f>
        <v>5.0000000000000001E-4</v>
      </c>
    </row>
    <row r="9" spans="1:32" s="33" customFormat="1" ht="15" customHeight="1" x14ac:dyDescent="0.5">
      <c r="A9" s="22" t="s">
        <v>78</v>
      </c>
      <c r="B9" s="23">
        <v>43299.5</v>
      </c>
      <c r="C9" s="27">
        <v>14.6</v>
      </c>
      <c r="D9" s="27">
        <v>1260</v>
      </c>
      <c r="E9" s="24">
        <v>702</v>
      </c>
      <c r="F9" s="24">
        <v>8.36</v>
      </c>
      <c r="G9" s="34">
        <f>0.5* 3</f>
        <v>1.5</v>
      </c>
      <c r="H9" s="25">
        <v>1120</v>
      </c>
      <c r="I9" s="27">
        <v>0.26</v>
      </c>
      <c r="J9" s="35">
        <f t="shared" si="0"/>
        <v>2.5000000000000001E-3</v>
      </c>
      <c r="K9" s="28">
        <v>2.17</v>
      </c>
      <c r="L9" s="35">
        <f>0.5* 0.005</f>
        <v>2.5000000000000001E-3</v>
      </c>
      <c r="M9" s="24">
        <v>561</v>
      </c>
      <c r="N9" s="28">
        <v>1.21E-2</v>
      </c>
      <c r="O9" s="35">
        <f>0.5* 0.005</f>
        <v>2.5000000000000001E-3</v>
      </c>
      <c r="P9" s="28">
        <v>1.21E-2</v>
      </c>
      <c r="Q9" s="24">
        <v>1.0900000000000001</v>
      </c>
      <c r="R9" s="28">
        <v>2.5399999999999999E-2</v>
      </c>
      <c r="S9" s="29">
        <v>8.8100000000000001E-3</v>
      </c>
      <c r="T9" s="31">
        <v>2.0999999999999999E-5</v>
      </c>
      <c r="U9" s="40">
        <f>0.5* 0.001</f>
        <v>5.0000000000000001E-4</v>
      </c>
      <c r="V9" s="38">
        <f>0.5* 0.0001</f>
        <v>5.0000000000000002E-5</v>
      </c>
      <c r="W9" s="39">
        <f t="shared" si="1"/>
        <v>2.5000000000000002E-6</v>
      </c>
      <c r="X9" s="32">
        <v>5.7800000000000004E-3</v>
      </c>
      <c r="Y9" s="32">
        <v>1.32E-2</v>
      </c>
      <c r="Z9" s="40">
        <f>0.5* 0.00002</f>
        <v>1.0000000000000001E-5</v>
      </c>
      <c r="AA9" s="37">
        <f>0.5* 0.006</f>
        <v>3.0000000000000001E-3</v>
      </c>
      <c r="AB9" s="28">
        <v>8.5599999999999999E-3</v>
      </c>
      <c r="AC9" s="29">
        <v>2.75E-2</v>
      </c>
      <c r="AD9" s="29">
        <v>5.8E-4</v>
      </c>
      <c r="AE9" s="36">
        <f t="shared" si="2"/>
        <v>5.0000000000000001E-3</v>
      </c>
      <c r="AF9" s="35">
        <f t="shared" si="3"/>
        <v>5.0000000000000001E-4</v>
      </c>
    </row>
    <row r="10" spans="1:32" s="33" customFormat="1" ht="15" customHeight="1" x14ac:dyDescent="0.5">
      <c r="A10" s="22" t="s">
        <v>78</v>
      </c>
      <c r="B10" s="23">
        <v>43327</v>
      </c>
      <c r="C10" s="27">
        <v>10.8</v>
      </c>
      <c r="D10" s="27">
        <v>1280</v>
      </c>
      <c r="E10" s="24">
        <v>735</v>
      </c>
      <c r="F10" s="24">
        <v>8.32</v>
      </c>
      <c r="G10" s="85" t="s">
        <v>53</v>
      </c>
      <c r="H10" s="25">
        <v>1070</v>
      </c>
      <c r="I10" s="27">
        <v>0.2</v>
      </c>
      <c r="J10" s="35">
        <f t="shared" si="0"/>
        <v>2.5000000000000001E-3</v>
      </c>
      <c r="K10" s="28">
        <v>2.3199999999999998</v>
      </c>
      <c r="L10" s="85" t="s">
        <v>53</v>
      </c>
      <c r="M10" s="24">
        <v>472</v>
      </c>
      <c r="N10" s="28">
        <v>1.72E-2</v>
      </c>
      <c r="O10" s="35">
        <f>0.5* 0.005</f>
        <v>2.5000000000000001E-3</v>
      </c>
      <c r="P10" s="28">
        <v>1.72E-2</v>
      </c>
      <c r="Q10" s="24">
        <v>0.55000000000000004</v>
      </c>
      <c r="R10" s="28">
        <v>1.0699999999999999E-2</v>
      </c>
      <c r="S10" s="29">
        <v>7.9900000000000006E-3</v>
      </c>
      <c r="T10" s="31">
        <v>2.3E-5</v>
      </c>
      <c r="U10" s="29">
        <v>5.8E-4</v>
      </c>
      <c r="V10" s="38">
        <f>0.5* 0.00005</f>
        <v>2.5000000000000001E-5</v>
      </c>
      <c r="W10" s="39">
        <f t="shared" si="1"/>
        <v>2.5000000000000002E-6</v>
      </c>
      <c r="X10" s="32">
        <v>6.5599999999999999E-3</v>
      </c>
      <c r="Y10" s="32">
        <v>1.37E-2</v>
      </c>
      <c r="Z10" s="40">
        <f>0.5* 0.00001</f>
        <v>5.0000000000000004E-6</v>
      </c>
      <c r="AA10" s="37">
        <f>0.5* 0.003</f>
        <v>1.5E-3</v>
      </c>
      <c r="AB10" s="28">
        <v>8.0099999999999998E-3</v>
      </c>
      <c r="AC10" s="29">
        <v>4.1300000000000003E-2</v>
      </c>
      <c r="AD10" s="29">
        <v>4.0000000000000002E-4</v>
      </c>
      <c r="AE10" s="36">
        <f t="shared" si="2"/>
        <v>5.0000000000000001E-3</v>
      </c>
      <c r="AF10" s="35">
        <f t="shared" si="3"/>
        <v>5.0000000000000001E-4</v>
      </c>
    </row>
    <row r="11" spans="1:32" s="33" customFormat="1" ht="15" customHeight="1" x14ac:dyDescent="0.5">
      <c r="A11" s="22" t="s">
        <v>78</v>
      </c>
      <c r="B11" s="23">
        <v>43355.5</v>
      </c>
      <c r="C11" s="27">
        <v>9.3000000000000007</v>
      </c>
      <c r="D11" s="27">
        <v>1170</v>
      </c>
      <c r="E11" s="24">
        <v>682</v>
      </c>
      <c r="F11" s="24">
        <v>8.27</v>
      </c>
      <c r="G11" s="85" t="s">
        <v>53</v>
      </c>
      <c r="H11" s="25">
        <v>1040</v>
      </c>
      <c r="I11" s="27">
        <v>0.19</v>
      </c>
      <c r="J11" s="35">
        <f t="shared" si="0"/>
        <v>2.5000000000000001E-3</v>
      </c>
      <c r="K11" s="28">
        <v>2.75</v>
      </c>
      <c r="L11" s="85" t="s">
        <v>53</v>
      </c>
      <c r="M11" s="24">
        <v>506</v>
      </c>
      <c r="N11" s="28">
        <v>0.02</v>
      </c>
      <c r="O11" s="35">
        <f>0.5* 0.01</f>
        <v>5.0000000000000001E-3</v>
      </c>
      <c r="P11" s="28">
        <v>0.02</v>
      </c>
      <c r="Q11" s="24">
        <v>0.88</v>
      </c>
      <c r="R11" s="28">
        <v>7.7999999999999996E-3</v>
      </c>
      <c r="S11" s="29">
        <v>7.7799999999999996E-3</v>
      </c>
      <c r="T11" s="31">
        <v>2.37E-5</v>
      </c>
      <c r="U11" s="29">
        <v>5.1000000000000004E-4</v>
      </c>
      <c r="V11" s="38">
        <f>0.5* 0.00005</f>
        <v>2.5000000000000001E-5</v>
      </c>
      <c r="W11" s="39">
        <f t="shared" si="1"/>
        <v>2.5000000000000002E-6</v>
      </c>
      <c r="X11" s="32">
        <v>6.6100000000000004E-3</v>
      </c>
      <c r="Y11" s="32">
        <v>1.1900000000000001E-2</v>
      </c>
      <c r="Z11" s="40">
        <f>0.5* 0.00001</f>
        <v>5.0000000000000004E-6</v>
      </c>
      <c r="AA11" s="37">
        <f>0.5* 0.003</f>
        <v>1.5E-3</v>
      </c>
      <c r="AB11" s="28">
        <v>7.92E-3</v>
      </c>
      <c r="AC11" s="29">
        <v>4.9700000000000001E-2</v>
      </c>
      <c r="AD11" s="29">
        <v>4.4000000000000002E-4</v>
      </c>
      <c r="AE11" s="36">
        <f t="shared" si="2"/>
        <v>5.0000000000000001E-3</v>
      </c>
      <c r="AF11" s="35">
        <f t="shared" si="3"/>
        <v>5.0000000000000001E-4</v>
      </c>
    </row>
    <row r="12" spans="1:32" s="33" customFormat="1" ht="15" customHeight="1" x14ac:dyDescent="0.5">
      <c r="A12" s="22" t="s">
        <v>78</v>
      </c>
      <c r="B12" s="23">
        <v>43390.5</v>
      </c>
      <c r="C12" s="27">
        <v>6.8</v>
      </c>
      <c r="D12" s="27">
        <v>1190</v>
      </c>
      <c r="E12" s="24">
        <v>675</v>
      </c>
      <c r="F12" s="24">
        <v>8.31</v>
      </c>
      <c r="G12" s="34">
        <f>0.5* 3</f>
        <v>1.5</v>
      </c>
      <c r="H12" s="25">
        <v>988</v>
      </c>
      <c r="I12" s="27">
        <v>0.42</v>
      </c>
      <c r="J12" s="35">
        <f t="shared" si="0"/>
        <v>2.5000000000000001E-3</v>
      </c>
      <c r="K12" s="28">
        <v>2.88</v>
      </c>
      <c r="L12" s="35">
        <f>0.5* 0.005</f>
        <v>2.5000000000000001E-3</v>
      </c>
      <c r="M12" s="24">
        <v>486</v>
      </c>
      <c r="N12" s="28">
        <v>2.46E-2</v>
      </c>
      <c r="O12" s="35">
        <f>0.5* 0.005</f>
        <v>2.5000000000000001E-3</v>
      </c>
      <c r="P12" s="28">
        <v>2.46E-2</v>
      </c>
      <c r="Q12" s="24">
        <v>0.53</v>
      </c>
      <c r="R12" s="28">
        <v>6.8999999999999999E-3</v>
      </c>
      <c r="S12" s="29">
        <v>8.3300000000000006E-3</v>
      </c>
      <c r="T12" s="31">
        <v>1.38E-5</v>
      </c>
      <c r="U12" s="40">
        <f>0.5* 0.0005</f>
        <v>2.5000000000000001E-4</v>
      </c>
      <c r="V12" s="38">
        <f>0.5* 0.00005</f>
        <v>2.5000000000000001E-5</v>
      </c>
      <c r="W12" s="39">
        <f t="shared" si="1"/>
        <v>2.5000000000000002E-6</v>
      </c>
      <c r="X12" s="32">
        <v>6.7000000000000002E-3</v>
      </c>
      <c r="Y12" s="32">
        <v>1.29E-2</v>
      </c>
      <c r="Z12" s="40">
        <f>0.5* 0.00001</f>
        <v>5.0000000000000004E-6</v>
      </c>
      <c r="AA12" s="37">
        <f>0.5* 0.003</f>
        <v>1.5E-3</v>
      </c>
      <c r="AB12" s="28">
        <v>7.9699999999999997E-3</v>
      </c>
      <c r="AC12" s="29">
        <v>5.9400000000000001E-2</v>
      </c>
      <c r="AD12" s="29">
        <v>3.6999999999999999E-4</v>
      </c>
      <c r="AE12" s="36">
        <f t="shared" si="2"/>
        <v>5.0000000000000001E-3</v>
      </c>
      <c r="AF12" s="35">
        <f t="shared" si="3"/>
        <v>5.0000000000000001E-4</v>
      </c>
    </row>
    <row r="13" spans="1:32" s="33" customFormat="1" ht="15" customHeight="1" x14ac:dyDescent="0.5">
      <c r="A13" s="22" t="s">
        <v>78</v>
      </c>
      <c r="B13" s="23">
        <v>43418.5</v>
      </c>
      <c r="C13" s="27">
        <v>6.2</v>
      </c>
      <c r="D13" s="27">
        <v>1170</v>
      </c>
      <c r="E13" s="24">
        <v>663</v>
      </c>
      <c r="F13" s="24">
        <v>8.35</v>
      </c>
      <c r="G13" s="85" t="s">
        <v>53</v>
      </c>
      <c r="H13" s="25">
        <v>965</v>
      </c>
      <c r="I13" s="27">
        <v>0.11</v>
      </c>
      <c r="J13" s="35">
        <f t="shared" si="0"/>
        <v>2.5000000000000001E-3</v>
      </c>
      <c r="K13" s="28">
        <v>2.96</v>
      </c>
      <c r="L13" s="85" t="s">
        <v>53</v>
      </c>
      <c r="M13" s="24">
        <v>490</v>
      </c>
      <c r="N13" s="28">
        <v>2.7699999999999999E-2</v>
      </c>
      <c r="O13" s="35">
        <f>0.5* 0.005</f>
        <v>2.5000000000000001E-3</v>
      </c>
      <c r="P13" s="28">
        <v>2.7699999999999999E-2</v>
      </c>
      <c r="Q13" s="36">
        <f>0.5* 0.5</f>
        <v>0.25</v>
      </c>
      <c r="R13" s="28">
        <v>6.3E-3</v>
      </c>
      <c r="S13" s="29">
        <v>7.8399999999999997E-3</v>
      </c>
      <c r="T13" s="31">
        <v>2.19E-5</v>
      </c>
      <c r="U13" s="40">
        <f>0.5* 0.0005</f>
        <v>2.5000000000000001E-4</v>
      </c>
      <c r="V13" s="38">
        <f>0.5* 0.00005</f>
        <v>2.5000000000000001E-5</v>
      </c>
      <c r="W13" s="39">
        <f t="shared" si="1"/>
        <v>2.5000000000000002E-6</v>
      </c>
      <c r="X13" s="32">
        <v>6.6800000000000002E-3</v>
      </c>
      <c r="Y13" s="32">
        <v>1.1900000000000001E-2</v>
      </c>
      <c r="Z13" s="40">
        <f>0.5* 0.00001</f>
        <v>5.0000000000000004E-6</v>
      </c>
      <c r="AA13" s="37">
        <f>0.5* 0.003</f>
        <v>1.5E-3</v>
      </c>
      <c r="AB13" s="28">
        <v>7.6800000000000002E-3</v>
      </c>
      <c r="AC13" s="29">
        <v>6.6500000000000004E-2</v>
      </c>
      <c r="AD13" s="29">
        <v>3.4000000000000002E-4</v>
      </c>
      <c r="AE13" s="36">
        <f t="shared" si="2"/>
        <v>5.0000000000000001E-3</v>
      </c>
      <c r="AF13" s="35">
        <f t="shared" si="3"/>
        <v>5.0000000000000001E-4</v>
      </c>
    </row>
    <row r="14" spans="1:32" s="33" customFormat="1" ht="15" customHeight="1" x14ac:dyDescent="0.5">
      <c r="A14" s="22" t="s">
        <v>78</v>
      </c>
      <c r="B14" s="23">
        <v>43439</v>
      </c>
      <c r="C14" s="27">
        <v>5.8</v>
      </c>
      <c r="D14" s="85" t="s">
        <v>53</v>
      </c>
      <c r="E14" s="85" t="s">
        <v>53</v>
      </c>
      <c r="F14" s="85" t="s">
        <v>53</v>
      </c>
      <c r="G14" s="85" t="s">
        <v>53</v>
      </c>
      <c r="H14" s="85" t="s">
        <v>53</v>
      </c>
      <c r="I14" s="85" t="s">
        <v>53</v>
      </c>
      <c r="J14" s="85" t="s">
        <v>53</v>
      </c>
      <c r="K14" s="85" t="s">
        <v>53</v>
      </c>
      <c r="L14" s="85" t="s">
        <v>53</v>
      </c>
      <c r="M14" s="85" t="s">
        <v>53</v>
      </c>
      <c r="N14" s="85" t="s">
        <v>53</v>
      </c>
      <c r="O14" s="85" t="s">
        <v>53</v>
      </c>
      <c r="P14" s="85" t="s">
        <v>53</v>
      </c>
      <c r="Q14" s="85" t="s">
        <v>53</v>
      </c>
      <c r="R14" s="85" t="s">
        <v>53</v>
      </c>
      <c r="S14" s="85" t="s">
        <v>53</v>
      </c>
      <c r="T14" s="85" t="s">
        <v>53</v>
      </c>
      <c r="U14" s="85" t="s">
        <v>53</v>
      </c>
      <c r="V14" s="85" t="s">
        <v>53</v>
      </c>
      <c r="W14" s="85" t="s">
        <v>53</v>
      </c>
      <c r="X14" s="85" t="s">
        <v>53</v>
      </c>
      <c r="Y14" s="85" t="s">
        <v>53</v>
      </c>
      <c r="Z14" s="85" t="s">
        <v>53</v>
      </c>
      <c r="AA14" s="85" t="s">
        <v>53</v>
      </c>
      <c r="AB14" s="85" t="s">
        <v>53</v>
      </c>
      <c r="AC14" s="85" t="s">
        <v>53</v>
      </c>
      <c r="AD14" s="85" t="s">
        <v>53</v>
      </c>
      <c r="AE14" s="85" t="s">
        <v>53</v>
      </c>
      <c r="AF14" s="85" t="s">
        <v>53</v>
      </c>
    </row>
    <row r="15" spans="1:32" s="33" customFormat="1" ht="15" customHeight="1" x14ac:dyDescent="0.5">
      <c r="A15" s="22" t="s">
        <v>78</v>
      </c>
      <c r="B15" s="23">
        <v>43446.5</v>
      </c>
      <c r="C15" s="85" t="s">
        <v>53</v>
      </c>
      <c r="D15" s="27">
        <v>1160</v>
      </c>
      <c r="E15" s="24">
        <v>685</v>
      </c>
      <c r="F15" s="24">
        <v>8.36</v>
      </c>
      <c r="G15" s="85" t="s">
        <v>53</v>
      </c>
      <c r="H15" s="25">
        <v>1020</v>
      </c>
      <c r="I15" s="27">
        <v>0.19</v>
      </c>
      <c r="J15" s="35">
        <f>0.5* 0.005</f>
        <v>2.5000000000000001E-3</v>
      </c>
      <c r="K15" s="28">
        <v>3.07</v>
      </c>
      <c r="L15" s="85" t="s">
        <v>53</v>
      </c>
      <c r="M15" s="24">
        <v>497</v>
      </c>
      <c r="N15" s="28">
        <v>2.6100000000000002E-2</v>
      </c>
      <c r="O15" s="35">
        <f>0.5* 0.005</f>
        <v>2.5000000000000001E-3</v>
      </c>
      <c r="P15" s="28">
        <v>2.6100000000000002E-2</v>
      </c>
      <c r="Q15" s="36">
        <f>0.5* 0.5</f>
        <v>0.25</v>
      </c>
      <c r="R15" s="28">
        <v>5.5999999999999999E-3</v>
      </c>
      <c r="S15" s="29">
        <v>7.2700000000000004E-3</v>
      </c>
      <c r="T15" s="31">
        <v>1.7E-5</v>
      </c>
      <c r="U15" s="40">
        <f>0.5* 0.0005</f>
        <v>2.5000000000000001E-4</v>
      </c>
      <c r="V15" s="38">
        <f>0.5* 0.00005</f>
        <v>2.5000000000000001E-5</v>
      </c>
      <c r="W15" s="39">
        <f>0.5* 0.000005</f>
        <v>2.5000000000000002E-6</v>
      </c>
      <c r="X15" s="32">
        <v>5.9500000000000004E-3</v>
      </c>
      <c r="Y15" s="32">
        <v>1.1900000000000001E-2</v>
      </c>
      <c r="Z15" s="40">
        <f>0.5* 0.00001</f>
        <v>5.0000000000000004E-6</v>
      </c>
      <c r="AA15" s="37">
        <f>0.5* 0.003</f>
        <v>1.5E-3</v>
      </c>
      <c r="AB15" s="28">
        <v>8.0000000000000002E-3</v>
      </c>
      <c r="AC15" s="29">
        <v>6.2199999999999998E-2</v>
      </c>
      <c r="AD15" s="29">
        <v>3.5E-4</v>
      </c>
      <c r="AE15" s="36">
        <f>0.5* 0.01</f>
        <v>5.0000000000000001E-3</v>
      </c>
      <c r="AF15" s="35">
        <f>0.5* 0.001</f>
        <v>5.0000000000000001E-4</v>
      </c>
    </row>
    <row r="16" spans="1:32" ht="15" customHeight="1" x14ac:dyDescent="0.5">
      <c r="A16" s="1"/>
      <c r="B16" s="13" t="s">
        <v>93</v>
      </c>
      <c r="C16" s="17">
        <f t="shared" ref="C16:AF16" si="4">MIN(C2:C15)</f>
        <v>3.9</v>
      </c>
      <c r="D16" s="17">
        <f t="shared" si="4"/>
        <v>1130</v>
      </c>
      <c r="E16" s="14">
        <f t="shared" si="4"/>
        <v>642</v>
      </c>
      <c r="F16" s="14">
        <f t="shared" si="4"/>
        <v>8.07</v>
      </c>
      <c r="G16" s="17">
        <f t="shared" si="4"/>
        <v>1.5</v>
      </c>
      <c r="H16" s="15">
        <f t="shared" si="4"/>
        <v>894</v>
      </c>
      <c r="I16" s="17">
        <f t="shared" si="4"/>
        <v>0.11</v>
      </c>
      <c r="J16" s="16">
        <f t="shared" si="4"/>
        <v>2.5000000000000001E-3</v>
      </c>
      <c r="K16" s="16">
        <f t="shared" si="4"/>
        <v>1.67</v>
      </c>
      <c r="L16" s="16">
        <f t="shared" si="4"/>
        <v>2.5000000000000001E-3</v>
      </c>
      <c r="M16" s="14">
        <f t="shared" si="4"/>
        <v>460</v>
      </c>
      <c r="N16" s="16">
        <f t="shared" si="4"/>
        <v>0</v>
      </c>
      <c r="O16" s="16">
        <f t="shared" si="4"/>
        <v>2.5000000000000001E-3</v>
      </c>
      <c r="P16" s="16">
        <f t="shared" si="4"/>
        <v>2.5000000000000001E-3</v>
      </c>
      <c r="Q16" s="14">
        <f t="shared" si="4"/>
        <v>0.25</v>
      </c>
      <c r="R16" s="16">
        <f t="shared" si="4"/>
        <v>1.5E-3</v>
      </c>
      <c r="S16" s="18">
        <f t="shared" si="4"/>
        <v>7.2700000000000004E-3</v>
      </c>
      <c r="T16" s="20">
        <f t="shared" si="4"/>
        <v>2.5000000000000002E-6</v>
      </c>
      <c r="U16" s="18">
        <f t="shared" si="4"/>
        <v>2.5000000000000001E-4</v>
      </c>
      <c r="V16" s="21">
        <f t="shared" si="4"/>
        <v>2.5000000000000001E-5</v>
      </c>
      <c r="W16" s="20">
        <f t="shared" si="4"/>
        <v>2.5000000000000002E-6</v>
      </c>
      <c r="X16" s="21">
        <f t="shared" si="4"/>
        <v>2.47E-3</v>
      </c>
      <c r="Y16" s="21">
        <f t="shared" si="4"/>
        <v>1.04E-2</v>
      </c>
      <c r="Z16" s="18">
        <f t="shared" si="4"/>
        <v>5.0000000000000004E-6</v>
      </c>
      <c r="AA16" s="19">
        <f t="shared" si="4"/>
        <v>1.5E-3</v>
      </c>
      <c r="AB16" s="16">
        <f t="shared" si="4"/>
        <v>7.2700000000000004E-3</v>
      </c>
      <c r="AC16" s="18">
        <f t="shared" si="4"/>
        <v>9.0600000000000003E-3</v>
      </c>
      <c r="AD16" s="18">
        <f t="shared" si="4"/>
        <v>3.3E-4</v>
      </c>
      <c r="AE16" s="14">
        <f t="shared" si="4"/>
        <v>5.0000000000000001E-3</v>
      </c>
      <c r="AF16" s="16">
        <f t="shared" si="4"/>
        <v>5.0000000000000001E-4</v>
      </c>
    </row>
    <row r="17" spans="1:32" ht="15" customHeight="1" x14ac:dyDescent="0.5">
      <c r="A17" s="1"/>
      <c r="B17" s="13" t="s">
        <v>94</v>
      </c>
      <c r="C17" s="17">
        <f t="shared" ref="C17:AF17" si="5">MAX(C2:C15)</f>
        <v>14.6</v>
      </c>
      <c r="D17" s="17">
        <f t="shared" si="5"/>
        <v>1400</v>
      </c>
      <c r="E17" s="14">
        <f t="shared" si="5"/>
        <v>898</v>
      </c>
      <c r="F17" s="14">
        <f t="shared" si="5"/>
        <v>8.36</v>
      </c>
      <c r="G17" s="17">
        <f t="shared" si="5"/>
        <v>12.7</v>
      </c>
      <c r="H17" s="15">
        <f t="shared" si="5"/>
        <v>1260</v>
      </c>
      <c r="I17" s="17">
        <f t="shared" si="5"/>
        <v>24.9</v>
      </c>
      <c r="J17" s="16">
        <f t="shared" si="5"/>
        <v>2.5000000000000001E-3</v>
      </c>
      <c r="K17" s="16">
        <f t="shared" si="5"/>
        <v>3.17</v>
      </c>
      <c r="L17" s="16">
        <f t="shared" si="5"/>
        <v>2.5000000000000001E-3</v>
      </c>
      <c r="M17" s="14">
        <f t="shared" si="5"/>
        <v>695</v>
      </c>
      <c r="N17" s="16">
        <f t="shared" si="5"/>
        <v>2.7699999999999999E-2</v>
      </c>
      <c r="O17" s="16">
        <f t="shared" si="5"/>
        <v>5.0000000000000001E-3</v>
      </c>
      <c r="P17" s="16">
        <f t="shared" si="5"/>
        <v>2.7699999999999999E-2</v>
      </c>
      <c r="Q17" s="14">
        <f t="shared" si="5"/>
        <v>1.0900000000000001</v>
      </c>
      <c r="R17" s="16">
        <f t="shared" si="5"/>
        <v>1.06</v>
      </c>
      <c r="S17" s="18">
        <f t="shared" si="5"/>
        <v>3.6499999999999998E-2</v>
      </c>
      <c r="T17" s="20">
        <f t="shared" si="5"/>
        <v>4.2799999999999997E-5</v>
      </c>
      <c r="U17" s="18">
        <f t="shared" si="5"/>
        <v>8.3499999999999998E-3</v>
      </c>
      <c r="V17" s="21">
        <f t="shared" si="5"/>
        <v>4.1300000000000001E-4</v>
      </c>
      <c r="W17" s="20">
        <f t="shared" si="5"/>
        <v>2.5000000000000002E-6</v>
      </c>
      <c r="X17" s="21">
        <f t="shared" si="5"/>
        <v>6.7000000000000002E-3</v>
      </c>
      <c r="Y17" s="21">
        <f t="shared" si="5"/>
        <v>1.89E-2</v>
      </c>
      <c r="Z17" s="18">
        <f t="shared" si="5"/>
        <v>1.5E-5</v>
      </c>
      <c r="AA17" s="19">
        <f t="shared" si="5"/>
        <v>6.8999999999999999E-3</v>
      </c>
      <c r="AB17" s="16">
        <f t="shared" si="5"/>
        <v>3.4299999999999997E-2</v>
      </c>
      <c r="AC17" s="18">
        <f t="shared" si="5"/>
        <v>6.6500000000000004E-2</v>
      </c>
      <c r="AD17" s="18">
        <f t="shared" si="5"/>
        <v>2.16E-3</v>
      </c>
      <c r="AE17" s="14">
        <f t="shared" si="5"/>
        <v>5.0000000000000001E-3</v>
      </c>
      <c r="AF17" s="16">
        <f t="shared" si="5"/>
        <v>5.0000000000000001E-4</v>
      </c>
    </row>
    <row r="18" spans="1:32" ht="15" customHeight="1" x14ac:dyDescent="0.5">
      <c r="A18" s="1"/>
      <c r="B18" s="13" t="s">
        <v>95</v>
      </c>
      <c r="C18" s="17">
        <f t="shared" ref="C18:AF18" si="6">AVERAGE(C2:C15)</f>
        <v>7.8583333333333334</v>
      </c>
      <c r="D18" s="17">
        <f t="shared" si="6"/>
        <v>1215</v>
      </c>
      <c r="E18" s="14">
        <f t="shared" si="6"/>
        <v>718.75</v>
      </c>
      <c r="F18" s="14">
        <f t="shared" si="6"/>
        <v>8.2575000000000003</v>
      </c>
      <c r="G18" s="17">
        <f t="shared" si="6"/>
        <v>4.8250000000000002</v>
      </c>
      <c r="H18" s="15">
        <f t="shared" si="6"/>
        <v>1035</v>
      </c>
      <c r="I18" s="17">
        <f t="shared" si="6"/>
        <v>4.1724999999999994</v>
      </c>
      <c r="J18" s="16">
        <f t="shared" si="6"/>
        <v>2.4999999999999996E-3</v>
      </c>
      <c r="K18" s="16">
        <f t="shared" si="6"/>
        <v>2.6974999999999998</v>
      </c>
      <c r="L18" s="16">
        <f t="shared" si="6"/>
        <v>2.5000000000000001E-3</v>
      </c>
      <c r="M18" s="14">
        <f t="shared" si="6"/>
        <v>522.16666666666663</v>
      </c>
      <c r="N18" s="16">
        <f t="shared" si="6"/>
        <v>1.6050000000000002E-2</v>
      </c>
      <c r="O18" s="16">
        <f t="shared" si="6"/>
        <v>2.7083333333333334E-3</v>
      </c>
      <c r="P18" s="16">
        <f t="shared" si="6"/>
        <v>1.6466666666666668E-2</v>
      </c>
      <c r="Q18" s="14">
        <f t="shared" si="6"/>
        <v>0.55166666666666664</v>
      </c>
      <c r="R18" s="16">
        <f t="shared" si="6"/>
        <v>0.14008333333333334</v>
      </c>
      <c r="S18" s="18">
        <f t="shared" si="6"/>
        <v>1.1979166666666666E-2</v>
      </c>
      <c r="T18" s="20">
        <f t="shared" si="6"/>
        <v>1.8208333333333333E-5</v>
      </c>
      <c r="U18" s="18">
        <f t="shared" si="6"/>
        <v>1.3166666666666667E-3</v>
      </c>
      <c r="V18" s="21">
        <f t="shared" si="6"/>
        <v>8.1583333333333315E-5</v>
      </c>
      <c r="W18" s="20">
        <f t="shared" si="6"/>
        <v>2.5000000000000002E-6</v>
      </c>
      <c r="X18" s="21">
        <f t="shared" si="6"/>
        <v>5.5299999999999993E-3</v>
      </c>
      <c r="Y18" s="21">
        <f t="shared" si="6"/>
        <v>1.2783333333333332E-2</v>
      </c>
      <c r="Z18" s="18">
        <f t="shared" si="6"/>
        <v>6.2500000000000003E-6</v>
      </c>
      <c r="AA18" s="19">
        <f t="shared" si="6"/>
        <v>2.2166666666666671E-3</v>
      </c>
      <c r="AB18" s="16">
        <f t="shared" si="6"/>
        <v>1.1424999999999999E-2</v>
      </c>
      <c r="AC18" s="18">
        <f t="shared" si="6"/>
        <v>4.3321666666666668E-2</v>
      </c>
      <c r="AD18" s="18">
        <f t="shared" si="6"/>
        <v>6.2083333333333337E-4</v>
      </c>
      <c r="AE18" s="14">
        <f t="shared" si="6"/>
        <v>4.9999999999999992E-3</v>
      </c>
      <c r="AF18" s="16">
        <f t="shared" si="6"/>
        <v>5.0000000000000012E-4</v>
      </c>
    </row>
    <row r="19" spans="1:32" ht="15" customHeight="1" x14ac:dyDescent="0.5">
      <c r="A19" s="1"/>
      <c r="B19" s="13" t="s">
        <v>96</v>
      </c>
      <c r="C19" s="17">
        <f t="shared" ref="C19:AF19" si="7">_xlfn.STDEV.P(C2:C15)</f>
        <v>2.9378161768376332</v>
      </c>
      <c r="D19" s="17">
        <f t="shared" si="7"/>
        <v>92.150239645193906</v>
      </c>
      <c r="E19" s="14">
        <f t="shared" si="7"/>
        <v>80.53480096620757</v>
      </c>
      <c r="F19" s="14">
        <f t="shared" si="7"/>
        <v>8.7761513964455376E-2</v>
      </c>
      <c r="G19" s="17">
        <f t="shared" si="7"/>
        <v>4.6267564232408001</v>
      </c>
      <c r="H19" s="15">
        <f t="shared" si="7"/>
        <v>118.23141150585434</v>
      </c>
      <c r="I19" s="17">
        <f t="shared" si="7"/>
        <v>8.2593877143930374</v>
      </c>
      <c r="J19" s="16">
        <f t="shared" si="7"/>
        <v>4.3368086899420177E-19</v>
      </c>
      <c r="K19" s="16">
        <f t="shared" si="7"/>
        <v>0.43203250263531451</v>
      </c>
      <c r="L19" s="16">
        <f t="shared" si="7"/>
        <v>0</v>
      </c>
      <c r="M19" s="14">
        <f t="shared" si="7"/>
        <v>75.511404583825765</v>
      </c>
      <c r="N19" s="16">
        <f t="shared" si="7"/>
        <v>8.6968864160303517E-3</v>
      </c>
      <c r="O19" s="16">
        <f t="shared" si="7"/>
        <v>6.909634979907083E-4</v>
      </c>
      <c r="P19" s="16">
        <f t="shared" si="7"/>
        <v>7.9453690215677726E-3</v>
      </c>
      <c r="Q19" s="14">
        <f t="shared" si="7"/>
        <v>0.30079985963353695</v>
      </c>
      <c r="R19" s="16">
        <f t="shared" si="7"/>
        <v>0.30147870525498516</v>
      </c>
      <c r="S19" s="18">
        <f t="shared" si="7"/>
        <v>9.2735793685909378E-3</v>
      </c>
      <c r="T19" s="20">
        <f t="shared" si="7"/>
        <v>1.2051449313487384E-5</v>
      </c>
      <c r="U19" s="18">
        <f t="shared" si="7"/>
        <v>2.2040430022019887E-3</v>
      </c>
      <c r="V19" s="21">
        <f t="shared" si="7"/>
        <v>1.2366113532104133E-4</v>
      </c>
      <c r="W19" s="20">
        <f t="shared" si="7"/>
        <v>0</v>
      </c>
      <c r="X19" s="21">
        <f t="shared" si="7"/>
        <v>1.2918720266858221E-3</v>
      </c>
      <c r="Y19" s="21">
        <f t="shared" si="7"/>
        <v>2.2678305835215195E-3</v>
      </c>
      <c r="Z19" s="18">
        <f t="shared" si="7"/>
        <v>2.9755951785595208E-6</v>
      </c>
      <c r="AA19" s="19">
        <f t="shared" si="7"/>
        <v>1.5312485827657836E-3</v>
      </c>
      <c r="AB19" s="16">
        <f t="shared" si="7"/>
        <v>8.1743873368793421E-3</v>
      </c>
      <c r="AC19" s="18">
        <f t="shared" si="7"/>
        <v>1.7822509098203758E-2</v>
      </c>
      <c r="AD19" s="18">
        <f t="shared" si="7"/>
        <v>4.992737781573909E-4</v>
      </c>
      <c r="AE19" s="14">
        <f t="shared" si="7"/>
        <v>8.6736173798840355E-19</v>
      </c>
      <c r="AF19" s="16">
        <f t="shared" si="7"/>
        <v>1.0842021724855044E-19</v>
      </c>
    </row>
    <row r="20" spans="1:32" s="60" customFormat="1" ht="15" customHeight="1" x14ac:dyDescent="0.5">
      <c r="B20" s="61"/>
      <c r="C20" s="107" t="s">
        <v>116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</row>
    <row r="21" spans="1:32" s="60" customFormat="1" ht="15" customHeight="1" x14ac:dyDescent="0.5">
      <c r="B21" s="61"/>
      <c r="C21" s="108" t="s">
        <v>129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</row>
    <row r="22" spans="1:32" s="60" customFormat="1" ht="15" customHeight="1" x14ac:dyDescent="0.5">
      <c r="B22" s="61"/>
      <c r="C22" s="107" t="s">
        <v>110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</row>
    <row r="23" spans="1:32" s="60" customFormat="1" ht="15" customHeight="1" x14ac:dyDescent="0.5">
      <c r="C23" s="107" t="s">
        <v>112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</row>
    <row r="24" spans="1:32" s="54" customFormat="1" ht="15" customHeight="1" x14ac:dyDescent="0.5">
      <c r="B24" s="55"/>
      <c r="C24" s="57"/>
      <c r="D24" s="57"/>
      <c r="E24" s="56"/>
      <c r="F24" s="56"/>
      <c r="G24" s="57"/>
      <c r="H24" s="62"/>
      <c r="I24" s="57"/>
      <c r="J24" s="58"/>
      <c r="K24" s="58"/>
      <c r="L24" s="58"/>
      <c r="M24" s="56"/>
      <c r="N24" s="58"/>
      <c r="O24" s="58"/>
      <c r="P24" s="58"/>
      <c r="Q24" s="56"/>
      <c r="R24" s="58"/>
      <c r="S24" s="59"/>
      <c r="T24" s="64"/>
      <c r="U24" s="59"/>
      <c r="V24" s="65"/>
      <c r="W24" s="64"/>
      <c r="X24" s="65"/>
      <c r="Y24" s="65"/>
      <c r="Z24" s="59"/>
      <c r="AA24" s="63"/>
      <c r="AB24" s="58"/>
      <c r="AC24" s="59"/>
      <c r="AD24" s="59"/>
      <c r="AE24" s="56"/>
      <c r="AF24" s="58"/>
    </row>
  </sheetData>
  <mergeCells count="4">
    <mergeCell ref="C20:AF20"/>
    <mergeCell ref="C22:AF22"/>
    <mergeCell ref="C23:AF23"/>
    <mergeCell ref="C21:AF21"/>
  </mergeCells>
  <printOptions horizontalCentered="1"/>
  <pageMargins left="0.25" right="0.25" top="1" bottom="0.25" header="0.3" footer="0.3"/>
  <pageSetup scale="93" orientation="landscape" r:id="rId1"/>
  <headerFooter>
    <oddHeader>&amp;L&amp;8Barrick Gold Inc., Nickel Plate Mine&amp;C&amp;"Times New Roman,Bold"&amp;16
Table 31 - REDTOP (E206638) Data&amp;R&amp;"Times New Roman,Regular"&amp;8Annual Report, 2018</oddHeader>
  </headerFooter>
  <colBreaks count="1" manualBreakCount="1">
    <brk id="20" max="21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F0"/>
  </sheetPr>
  <dimension ref="A1:T6"/>
  <sheetViews>
    <sheetView view="pageBreakPreview" zoomScale="130" zoomScaleNormal="100" zoomScaleSheetLayoutView="130" workbookViewId="0">
      <selection activeCell="H36" sqref="H36"/>
    </sheetView>
  </sheetViews>
  <sheetFormatPr defaultColWidth="11.28515625" defaultRowHeight="15.75" x14ac:dyDescent="0.25"/>
  <cols>
    <col min="1" max="1" width="17.28515625" style="2" customWidth="1"/>
    <col min="2" max="2" width="18.42578125" style="3" customWidth="1"/>
    <col min="3" max="3" width="8.28515625" style="11" bestFit="1" customWidth="1"/>
    <col min="4" max="5" width="6.28515625" style="10" bestFit="1" customWidth="1"/>
    <col min="6" max="7" width="3.5703125" style="9" bestFit="1" customWidth="1"/>
    <col min="8" max="8" width="3.5703125" style="11" bestFit="1" customWidth="1"/>
    <col min="9" max="9" width="6.28515625" style="10" bestFit="1" customWidth="1"/>
    <col min="10" max="10" width="3.5703125" style="7" bestFit="1" customWidth="1"/>
    <col min="11" max="11" width="6.28515625" style="7" bestFit="1" customWidth="1"/>
    <col min="12" max="12" width="3.5703125" style="9" bestFit="1" customWidth="1"/>
    <col min="13" max="13" width="6.7109375" style="7" bestFit="1" customWidth="1"/>
    <col min="14" max="14" width="6.28515625" style="7" bestFit="1" customWidth="1"/>
    <col min="15" max="15" width="3.5703125" style="7" bestFit="1" customWidth="1"/>
    <col min="16" max="16" width="3.5703125" style="9" bestFit="1" customWidth="1"/>
    <col min="17" max="17" width="3.5703125" style="7" bestFit="1" customWidth="1"/>
    <col min="18" max="19" width="3.5703125" style="6" bestFit="1" customWidth="1"/>
    <col min="20" max="20" width="3.5703125" style="7" bestFit="1" customWidth="1"/>
    <col min="21" max="28" width="3.85546875" style="2" customWidth="1"/>
    <col min="29" max="16384" width="11.28515625" style="2"/>
  </cols>
  <sheetData>
    <row r="1" spans="1:20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4</v>
      </c>
      <c r="E1" s="48" t="s">
        <v>5</v>
      </c>
      <c r="F1" s="47" t="s">
        <v>6</v>
      </c>
      <c r="G1" s="47" t="s">
        <v>7</v>
      </c>
      <c r="H1" s="45" t="s">
        <v>9</v>
      </c>
      <c r="I1" s="48" t="s">
        <v>10</v>
      </c>
      <c r="J1" s="46" t="s">
        <v>11</v>
      </c>
      <c r="K1" s="46" t="s">
        <v>12</v>
      </c>
      <c r="L1" s="47" t="s">
        <v>14</v>
      </c>
      <c r="M1" s="46" t="s">
        <v>108</v>
      </c>
      <c r="N1" s="46" t="s">
        <v>15</v>
      </c>
      <c r="O1" s="46" t="s">
        <v>16</v>
      </c>
      <c r="P1" s="47" t="s">
        <v>17</v>
      </c>
      <c r="Q1" s="46" t="s">
        <v>37</v>
      </c>
      <c r="R1" s="49" t="s">
        <v>40</v>
      </c>
      <c r="S1" s="49" t="s">
        <v>41</v>
      </c>
      <c r="T1" s="46" t="s">
        <v>50</v>
      </c>
    </row>
    <row r="2" spans="1:20" s="33" customFormat="1" ht="15" customHeight="1" x14ac:dyDescent="0.5">
      <c r="A2" s="22" t="s">
        <v>79</v>
      </c>
      <c r="B2" s="23">
        <v>43145</v>
      </c>
      <c r="C2" s="104" t="s">
        <v>99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</row>
    <row r="3" spans="1:20" s="33" customFormat="1" ht="15" customHeight="1" x14ac:dyDescent="0.5">
      <c r="A3" s="22" t="s">
        <v>79</v>
      </c>
      <c r="B3" s="23">
        <v>43222</v>
      </c>
      <c r="C3" s="104" t="s">
        <v>99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6"/>
    </row>
    <row r="4" spans="1:20" s="33" customFormat="1" ht="15" customHeight="1" x14ac:dyDescent="0.5">
      <c r="A4" s="22" t="s">
        <v>79</v>
      </c>
      <c r="B4" s="23">
        <v>43327</v>
      </c>
      <c r="C4" s="104" t="s">
        <v>99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6"/>
    </row>
    <row r="5" spans="1:20" s="33" customFormat="1" ht="15" customHeight="1" x14ac:dyDescent="0.5">
      <c r="A5" s="22" t="s">
        <v>79</v>
      </c>
      <c r="B5" s="23">
        <v>43418</v>
      </c>
      <c r="C5" s="104" t="s">
        <v>99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6"/>
    </row>
    <row r="6" spans="1:20" s="54" customFormat="1" ht="15" customHeight="1" x14ac:dyDescent="0.5">
      <c r="B6" s="55"/>
      <c r="C6" s="62"/>
      <c r="D6" s="57"/>
      <c r="E6" s="57"/>
      <c r="F6" s="56"/>
      <c r="G6" s="56"/>
      <c r="H6" s="62"/>
      <c r="I6" s="57"/>
      <c r="J6" s="58"/>
      <c r="K6" s="58"/>
      <c r="L6" s="56"/>
      <c r="M6" s="58"/>
      <c r="N6" s="58"/>
      <c r="O6" s="58"/>
      <c r="P6" s="56"/>
      <c r="Q6" s="58"/>
      <c r="R6" s="59"/>
      <c r="S6" s="59"/>
      <c r="T6" s="58"/>
    </row>
  </sheetData>
  <mergeCells count="4">
    <mergeCell ref="C2:T2"/>
    <mergeCell ref="C3:T3"/>
    <mergeCell ref="C4:T4"/>
    <mergeCell ref="C5:T5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32 - RT-EAST (E215957) Data&amp;R&amp;"Times New Roman,Regular"&amp;8Annual Report, 2018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V15"/>
  <sheetViews>
    <sheetView zoomScaleNormal="100" workbookViewId="0">
      <selection activeCell="B6" activeCellId="3" sqref="B2 B3 B5 B6"/>
    </sheetView>
  </sheetViews>
  <sheetFormatPr defaultColWidth="11.28515625" defaultRowHeight="15.75" x14ac:dyDescent="0.25"/>
  <cols>
    <col min="1" max="1" width="26.7109375" style="2" customWidth="1"/>
    <col min="2" max="2" width="10.140625" style="3" bestFit="1" customWidth="1"/>
    <col min="3" max="3" width="9.85546875" style="9" bestFit="1" customWidth="1"/>
    <col min="4" max="5" width="6.28515625" style="10" bestFit="1" customWidth="1"/>
    <col min="6" max="6" width="5.7109375" style="9" bestFit="1" customWidth="1"/>
    <col min="7" max="7" width="4.5703125" style="9" bestFit="1" customWidth="1"/>
    <col min="8" max="8" width="3.5703125" style="11" bestFit="1" customWidth="1"/>
    <col min="9" max="9" width="6.28515625" style="10" bestFit="1" customWidth="1"/>
    <col min="10" max="10" width="7.5703125" style="7" bestFit="1" customWidth="1"/>
    <col min="11" max="11" width="6.7109375" style="7" bestFit="1" customWidth="1"/>
    <col min="12" max="12" width="5.7109375" style="9" bestFit="1" customWidth="1"/>
    <col min="13" max="13" width="6.7109375" style="7" bestFit="1" customWidth="1"/>
    <col min="14" max="15" width="7.5703125" style="7" bestFit="1" customWidth="1"/>
    <col min="16" max="16" width="5.42578125" style="9" bestFit="1" customWidth="1"/>
    <col min="17" max="17" width="6.7109375" style="7" bestFit="1" customWidth="1"/>
    <col min="18" max="18" width="8.5703125" style="6" bestFit="1" customWidth="1"/>
    <col min="19" max="19" width="7.85546875" style="6" bestFit="1" customWidth="1"/>
    <col min="20" max="20" width="7.5703125" style="7" bestFit="1" customWidth="1"/>
    <col min="21" max="28" width="3.85546875" style="2" customWidth="1"/>
    <col min="29" max="16384" width="11.28515625" style="2"/>
  </cols>
  <sheetData>
    <row r="1" spans="1:22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4</v>
      </c>
      <c r="E1" s="48" t="s">
        <v>5</v>
      </c>
      <c r="F1" s="47" t="s">
        <v>6</v>
      </c>
      <c r="G1" s="47" t="s">
        <v>7</v>
      </c>
      <c r="H1" s="45" t="s">
        <v>9</v>
      </c>
      <c r="I1" s="48" t="s">
        <v>10</v>
      </c>
      <c r="J1" s="46" t="s">
        <v>11</v>
      </c>
      <c r="K1" s="46" t="s">
        <v>12</v>
      </c>
      <c r="L1" s="47" t="s">
        <v>14</v>
      </c>
      <c r="M1" s="46" t="s">
        <v>108</v>
      </c>
      <c r="N1" s="46" t="s">
        <v>15</v>
      </c>
      <c r="O1" s="46" t="s">
        <v>16</v>
      </c>
      <c r="P1" s="47" t="s">
        <v>17</v>
      </c>
      <c r="Q1" s="46" t="s">
        <v>37</v>
      </c>
      <c r="R1" s="49" t="s">
        <v>40</v>
      </c>
      <c r="S1" s="49" t="s">
        <v>41</v>
      </c>
      <c r="T1" s="46" t="s">
        <v>50</v>
      </c>
      <c r="V1" s="103"/>
    </row>
    <row r="2" spans="1:22" s="33" customFormat="1" ht="15" customHeight="1" x14ac:dyDescent="0.5">
      <c r="A2" s="22" t="s">
        <v>55</v>
      </c>
      <c r="B2" s="23">
        <v>43124.5</v>
      </c>
      <c r="C2" s="24" t="s">
        <v>100</v>
      </c>
      <c r="D2" s="27">
        <v>0.3</v>
      </c>
      <c r="E2" s="27">
        <v>88.4</v>
      </c>
      <c r="F2" s="24">
        <v>37.200000000000003</v>
      </c>
      <c r="G2" s="24">
        <v>7.56</v>
      </c>
      <c r="H2" s="25">
        <v>80</v>
      </c>
      <c r="I2" s="27">
        <v>0.23</v>
      </c>
      <c r="J2" s="35">
        <f>0.5* 0.005</f>
        <v>2.5000000000000001E-3</v>
      </c>
      <c r="K2" s="28">
        <v>8.3900000000000002E-2</v>
      </c>
      <c r="L2" s="24">
        <v>14.2</v>
      </c>
      <c r="M2" s="26">
        <v>0</v>
      </c>
      <c r="N2" s="35">
        <f>0.5* 0.005</f>
        <v>2.5000000000000001E-3</v>
      </c>
      <c r="O2" s="35">
        <f>0.5* 0.005</f>
        <v>2.5000000000000001E-3</v>
      </c>
      <c r="P2" s="36">
        <f>0.5* 0.5</f>
        <v>0.25</v>
      </c>
      <c r="Q2" s="28">
        <v>7.5000000000000002E-4</v>
      </c>
      <c r="R2" s="40">
        <f>0.5* 0.0001</f>
        <v>5.0000000000000002E-5</v>
      </c>
      <c r="S2" s="29">
        <v>1E-3</v>
      </c>
      <c r="T2" s="35">
        <f>0.5* 0.001</f>
        <v>5.0000000000000001E-4</v>
      </c>
    </row>
    <row r="3" spans="1:22" s="33" customFormat="1" ht="15" customHeight="1" x14ac:dyDescent="0.5">
      <c r="A3" s="22" t="s">
        <v>55</v>
      </c>
      <c r="B3" s="23">
        <v>43215</v>
      </c>
      <c r="C3" s="85" t="s">
        <v>53</v>
      </c>
      <c r="D3" s="27">
        <v>0.1</v>
      </c>
      <c r="E3" s="27">
        <v>80.599999999999994</v>
      </c>
      <c r="F3" s="24">
        <v>34.6</v>
      </c>
      <c r="G3" s="24">
        <v>7.5</v>
      </c>
      <c r="H3" s="25">
        <v>94</v>
      </c>
      <c r="I3" s="27">
        <v>4.26</v>
      </c>
      <c r="J3" s="35">
        <f>0.5* 0.005</f>
        <v>2.5000000000000001E-3</v>
      </c>
      <c r="K3" s="28">
        <v>9.98E-2</v>
      </c>
      <c r="L3" s="24">
        <v>10.6</v>
      </c>
      <c r="M3" s="26">
        <v>0</v>
      </c>
      <c r="N3" s="35">
        <f>0.5* 0.005</f>
        <v>2.5000000000000001E-3</v>
      </c>
      <c r="O3" s="35">
        <f>0.5* 0.005</f>
        <v>2.5000000000000001E-3</v>
      </c>
      <c r="P3" s="24">
        <v>0.57999999999999996</v>
      </c>
      <c r="Q3" s="28">
        <v>1.6000000000000001E-3</v>
      </c>
      <c r="R3" s="29">
        <v>1.2E-4</v>
      </c>
      <c r="S3" s="29">
        <v>2.65E-3</v>
      </c>
      <c r="T3" s="35">
        <f>0.5* 0.001</f>
        <v>5.0000000000000001E-4</v>
      </c>
    </row>
    <row r="4" spans="1:22" s="33" customFormat="1" ht="15" customHeight="1" x14ac:dyDescent="0.5">
      <c r="A4" s="22"/>
      <c r="B4" s="23">
        <v>43243</v>
      </c>
      <c r="C4" s="25">
        <v>28836</v>
      </c>
      <c r="D4" s="85" t="s">
        <v>53</v>
      </c>
      <c r="E4" s="85" t="s">
        <v>53</v>
      </c>
      <c r="F4" s="85" t="s">
        <v>53</v>
      </c>
      <c r="G4" s="85" t="s">
        <v>53</v>
      </c>
      <c r="H4" s="85" t="s">
        <v>53</v>
      </c>
      <c r="I4" s="85" t="s">
        <v>53</v>
      </c>
      <c r="J4" s="85" t="s">
        <v>53</v>
      </c>
      <c r="K4" s="85" t="s">
        <v>53</v>
      </c>
      <c r="L4" s="85" t="s">
        <v>53</v>
      </c>
      <c r="M4" s="85" t="s">
        <v>53</v>
      </c>
      <c r="N4" s="85" t="s">
        <v>53</v>
      </c>
      <c r="O4" s="85" t="s">
        <v>53</v>
      </c>
      <c r="P4" s="85" t="s">
        <v>53</v>
      </c>
      <c r="Q4" s="85" t="s">
        <v>53</v>
      </c>
      <c r="R4" s="85" t="s">
        <v>53</v>
      </c>
      <c r="S4" s="85" t="s">
        <v>53</v>
      </c>
      <c r="T4" s="85" t="s">
        <v>53</v>
      </c>
    </row>
    <row r="5" spans="1:22" s="33" customFormat="1" ht="15" customHeight="1" x14ac:dyDescent="0.5">
      <c r="A5" s="22" t="s">
        <v>55</v>
      </c>
      <c r="B5" s="23">
        <v>43306.5</v>
      </c>
      <c r="C5" s="25">
        <v>861.25688910199995</v>
      </c>
      <c r="D5" s="27">
        <v>9.9</v>
      </c>
      <c r="E5" s="27">
        <v>74.900000000000006</v>
      </c>
      <c r="F5" s="24">
        <v>30.4</v>
      </c>
      <c r="G5" s="24">
        <v>7.86</v>
      </c>
      <c r="H5" s="25">
        <v>73</v>
      </c>
      <c r="I5" s="27">
        <v>0.41</v>
      </c>
      <c r="J5" s="35">
        <f>0.5* 0.005</f>
        <v>2.5000000000000001E-3</v>
      </c>
      <c r="K5" s="28">
        <v>1.4500000000000001E-2</v>
      </c>
      <c r="L5" s="24">
        <v>5.85</v>
      </c>
      <c r="M5" s="26">
        <v>0</v>
      </c>
      <c r="N5" s="35">
        <f>0.5* 0.005</f>
        <v>2.5000000000000001E-3</v>
      </c>
      <c r="O5" s="35">
        <f>0.5* 0.005</f>
        <v>2.5000000000000001E-3</v>
      </c>
      <c r="P5" s="24">
        <v>0.71</v>
      </c>
      <c r="Q5" s="28">
        <v>9.8999999999999999E-4</v>
      </c>
      <c r="R5" s="40">
        <f>0.5* 0.0001</f>
        <v>5.0000000000000002E-5</v>
      </c>
      <c r="S5" s="29">
        <v>1.58E-3</v>
      </c>
      <c r="T5" s="28">
        <v>1.5E-3</v>
      </c>
    </row>
    <row r="6" spans="1:22" s="33" customFormat="1" ht="15" customHeight="1" x14ac:dyDescent="0.5">
      <c r="A6" s="22" t="s">
        <v>55</v>
      </c>
      <c r="B6" s="23">
        <v>43397</v>
      </c>
      <c r="C6" s="25">
        <v>501.49135314799997</v>
      </c>
      <c r="D6" s="27">
        <v>2.9</v>
      </c>
      <c r="E6" s="27">
        <v>82.7</v>
      </c>
      <c r="F6" s="24">
        <v>34.799999999999997</v>
      </c>
      <c r="G6" s="24">
        <v>7.66</v>
      </c>
      <c r="H6" s="25">
        <v>79</v>
      </c>
      <c r="I6" s="27">
        <v>0.54</v>
      </c>
      <c r="J6" s="35">
        <f>0.5* 0.005</f>
        <v>2.5000000000000001E-3</v>
      </c>
      <c r="K6" s="28">
        <v>2.01E-2</v>
      </c>
      <c r="L6" s="24">
        <v>10.1</v>
      </c>
      <c r="M6" s="26">
        <v>0</v>
      </c>
      <c r="N6" s="35">
        <f>0.5* 0.005</f>
        <v>2.5000000000000001E-3</v>
      </c>
      <c r="O6" s="35">
        <f>0.5* 0.005</f>
        <v>2.5000000000000001E-3</v>
      </c>
      <c r="P6" s="36">
        <f>0.5* 0.5</f>
        <v>0.25</v>
      </c>
      <c r="Q6" s="28">
        <v>7.6999999999999996E-4</v>
      </c>
      <c r="R6" s="40">
        <f>0.5* 0.0001</f>
        <v>5.0000000000000002E-5</v>
      </c>
      <c r="S6" s="29">
        <v>1.1900000000000001E-3</v>
      </c>
      <c r="T6" s="35">
        <f>0.5* 0.001</f>
        <v>5.0000000000000001E-4</v>
      </c>
    </row>
    <row r="7" spans="1:22" ht="15" customHeight="1" x14ac:dyDescent="0.5">
      <c r="A7" s="1"/>
      <c r="B7" s="13" t="s">
        <v>93</v>
      </c>
      <c r="C7" s="15">
        <f t="shared" ref="C7:T7" si="0">MIN(C2:C6)</f>
        <v>501.49135314799997</v>
      </c>
      <c r="D7" s="17">
        <f t="shared" si="0"/>
        <v>0.1</v>
      </c>
      <c r="E7" s="17">
        <f t="shared" si="0"/>
        <v>74.900000000000006</v>
      </c>
      <c r="F7" s="14">
        <f t="shared" si="0"/>
        <v>30.4</v>
      </c>
      <c r="G7" s="14">
        <f t="shared" si="0"/>
        <v>7.5</v>
      </c>
      <c r="H7" s="15">
        <f t="shared" si="0"/>
        <v>73</v>
      </c>
      <c r="I7" s="17">
        <f t="shared" si="0"/>
        <v>0.23</v>
      </c>
      <c r="J7" s="16">
        <f t="shared" si="0"/>
        <v>2.5000000000000001E-3</v>
      </c>
      <c r="K7" s="16">
        <f t="shared" si="0"/>
        <v>1.4500000000000001E-2</v>
      </c>
      <c r="L7" s="14">
        <f t="shared" si="0"/>
        <v>5.85</v>
      </c>
      <c r="M7" s="16">
        <f t="shared" si="0"/>
        <v>0</v>
      </c>
      <c r="N7" s="16">
        <f t="shared" si="0"/>
        <v>2.5000000000000001E-3</v>
      </c>
      <c r="O7" s="16">
        <f t="shared" si="0"/>
        <v>2.5000000000000001E-3</v>
      </c>
      <c r="P7" s="14">
        <f t="shared" si="0"/>
        <v>0.25</v>
      </c>
      <c r="Q7" s="16">
        <f t="shared" si="0"/>
        <v>7.5000000000000002E-4</v>
      </c>
      <c r="R7" s="18">
        <f t="shared" si="0"/>
        <v>5.0000000000000002E-5</v>
      </c>
      <c r="S7" s="18">
        <f t="shared" si="0"/>
        <v>1E-3</v>
      </c>
      <c r="T7" s="16">
        <f t="shared" si="0"/>
        <v>5.0000000000000001E-4</v>
      </c>
    </row>
    <row r="8" spans="1:22" ht="15" customHeight="1" x14ac:dyDescent="0.5">
      <c r="A8" s="1"/>
      <c r="B8" s="13" t="s">
        <v>94</v>
      </c>
      <c r="C8" s="15">
        <f t="shared" ref="C8:T8" si="1">MAX(C2:C6)</f>
        <v>28836</v>
      </c>
      <c r="D8" s="17">
        <f t="shared" si="1"/>
        <v>9.9</v>
      </c>
      <c r="E8" s="17">
        <f t="shared" si="1"/>
        <v>88.4</v>
      </c>
      <c r="F8" s="14">
        <f t="shared" si="1"/>
        <v>37.200000000000003</v>
      </c>
      <c r="G8" s="14">
        <f t="shared" si="1"/>
        <v>7.86</v>
      </c>
      <c r="H8" s="15">
        <f t="shared" si="1"/>
        <v>94</v>
      </c>
      <c r="I8" s="17">
        <f t="shared" si="1"/>
        <v>4.26</v>
      </c>
      <c r="J8" s="16">
        <f t="shared" si="1"/>
        <v>2.5000000000000001E-3</v>
      </c>
      <c r="K8" s="16">
        <f t="shared" si="1"/>
        <v>9.98E-2</v>
      </c>
      <c r="L8" s="14">
        <f t="shared" si="1"/>
        <v>14.2</v>
      </c>
      <c r="M8" s="16">
        <f t="shared" si="1"/>
        <v>0</v>
      </c>
      <c r="N8" s="16">
        <f t="shared" si="1"/>
        <v>2.5000000000000001E-3</v>
      </c>
      <c r="O8" s="16">
        <f t="shared" si="1"/>
        <v>2.5000000000000001E-3</v>
      </c>
      <c r="P8" s="14">
        <f t="shared" si="1"/>
        <v>0.71</v>
      </c>
      <c r="Q8" s="16">
        <f t="shared" si="1"/>
        <v>1.6000000000000001E-3</v>
      </c>
      <c r="R8" s="18">
        <f t="shared" si="1"/>
        <v>1.2E-4</v>
      </c>
      <c r="S8" s="18">
        <f t="shared" si="1"/>
        <v>2.65E-3</v>
      </c>
      <c r="T8" s="16">
        <f t="shared" si="1"/>
        <v>1.5E-3</v>
      </c>
    </row>
    <row r="9" spans="1:22" ht="15" customHeight="1" x14ac:dyDescent="0.5">
      <c r="A9" s="1"/>
      <c r="B9" s="13" t="s">
        <v>95</v>
      </c>
      <c r="C9" s="15">
        <f t="shared" ref="C9:T9" si="2">AVERAGE(C2:C6)</f>
        <v>10066.249414083333</v>
      </c>
      <c r="D9" s="17">
        <f t="shared" si="2"/>
        <v>3.3000000000000003</v>
      </c>
      <c r="E9" s="17">
        <f t="shared" si="2"/>
        <v>81.650000000000006</v>
      </c>
      <c r="F9" s="14">
        <f t="shared" si="2"/>
        <v>34.25</v>
      </c>
      <c r="G9" s="14">
        <f t="shared" si="2"/>
        <v>7.6449999999999996</v>
      </c>
      <c r="H9" s="15">
        <f t="shared" si="2"/>
        <v>81.5</v>
      </c>
      <c r="I9" s="17">
        <f t="shared" si="2"/>
        <v>1.36</v>
      </c>
      <c r="J9" s="16">
        <f t="shared" si="2"/>
        <v>2.5000000000000001E-3</v>
      </c>
      <c r="K9" s="16">
        <f t="shared" si="2"/>
        <v>5.4575000000000005E-2</v>
      </c>
      <c r="L9" s="14">
        <f t="shared" si="2"/>
        <v>10.1875</v>
      </c>
      <c r="M9" s="16">
        <f t="shared" si="2"/>
        <v>0</v>
      </c>
      <c r="N9" s="16">
        <f t="shared" si="2"/>
        <v>2.5000000000000001E-3</v>
      </c>
      <c r="O9" s="16">
        <f t="shared" si="2"/>
        <v>2.5000000000000001E-3</v>
      </c>
      <c r="P9" s="14">
        <f t="shared" si="2"/>
        <v>0.44750000000000001</v>
      </c>
      <c r="Q9" s="16">
        <f t="shared" si="2"/>
        <v>1.0275E-3</v>
      </c>
      <c r="R9" s="18">
        <f t="shared" si="2"/>
        <v>6.7500000000000001E-5</v>
      </c>
      <c r="S9" s="18">
        <f t="shared" si="2"/>
        <v>1.6050000000000001E-3</v>
      </c>
      <c r="T9" s="16">
        <f t="shared" si="2"/>
        <v>7.5000000000000002E-4</v>
      </c>
    </row>
    <row r="10" spans="1:22" ht="15" customHeight="1" x14ac:dyDescent="0.5">
      <c r="A10" s="1"/>
      <c r="B10" s="13" t="s">
        <v>96</v>
      </c>
      <c r="C10" s="15">
        <f t="shared" ref="C10:T10" si="3">_xlfn.STDEV.P(C2:C6)</f>
        <v>13273.030565859337</v>
      </c>
      <c r="D10" s="17">
        <f t="shared" si="3"/>
        <v>3.967366884975474</v>
      </c>
      <c r="E10" s="17">
        <f t="shared" si="3"/>
        <v>4.8303726564313862</v>
      </c>
      <c r="F10" s="14">
        <f t="shared" si="3"/>
        <v>2.4469368606484325</v>
      </c>
      <c r="G10" s="14">
        <f t="shared" si="3"/>
        <v>0.13665650368716467</v>
      </c>
      <c r="H10" s="15">
        <f t="shared" si="3"/>
        <v>7.6974021591703261</v>
      </c>
      <c r="I10" s="17">
        <f t="shared" si="3"/>
        <v>1.6779302726871574</v>
      </c>
      <c r="J10" s="16">
        <f t="shared" si="3"/>
        <v>0</v>
      </c>
      <c r="K10" s="16">
        <f t="shared" si="3"/>
        <v>3.7748468511980708E-2</v>
      </c>
      <c r="L10" s="14">
        <f t="shared" si="3"/>
        <v>2.9619197744030794</v>
      </c>
      <c r="M10" s="16">
        <f t="shared" si="3"/>
        <v>0</v>
      </c>
      <c r="N10" s="16">
        <f t="shared" si="3"/>
        <v>0</v>
      </c>
      <c r="O10" s="16">
        <f t="shared" si="3"/>
        <v>0</v>
      </c>
      <c r="P10" s="14">
        <f t="shared" si="3"/>
        <v>0.20277758751893665</v>
      </c>
      <c r="Q10" s="16">
        <f t="shared" si="3"/>
        <v>3.4368408458932168E-4</v>
      </c>
      <c r="R10" s="18">
        <f t="shared" si="3"/>
        <v>3.0310889132455351E-5</v>
      </c>
      <c r="S10" s="18">
        <f t="shared" si="3"/>
        <v>6.3853347602142209E-4</v>
      </c>
      <c r="T10" s="16">
        <f t="shared" si="3"/>
        <v>4.3301270189221935E-4</v>
      </c>
    </row>
    <row r="11" spans="1:22" s="60" customFormat="1" ht="15" customHeight="1" x14ac:dyDescent="0.5">
      <c r="B11" s="61"/>
      <c r="C11" s="107" t="s">
        <v>116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</row>
    <row r="12" spans="1:22" s="60" customFormat="1" ht="15" customHeight="1" x14ac:dyDescent="0.5">
      <c r="B12" s="61"/>
      <c r="C12" s="108" t="s">
        <v>129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</row>
    <row r="13" spans="1:22" s="60" customFormat="1" ht="15" customHeight="1" x14ac:dyDescent="0.5">
      <c r="B13" s="61"/>
      <c r="C13" s="107" t="s">
        <v>110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</row>
    <row r="14" spans="1:22" s="60" customFormat="1" ht="1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</row>
    <row r="15" spans="1:22" s="54" customFormat="1" ht="15" customHeight="1" x14ac:dyDescent="0.5">
      <c r="B15" s="55"/>
      <c r="C15" s="56"/>
      <c r="D15" s="57"/>
      <c r="E15" s="57"/>
      <c r="F15" s="56"/>
      <c r="G15" s="56"/>
      <c r="H15" s="62"/>
      <c r="I15" s="57"/>
      <c r="J15" s="58"/>
      <c r="K15" s="58"/>
      <c r="L15" s="56"/>
      <c r="M15" s="58"/>
      <c r="N15" s="58"/>
      <c r="O15" s="58"/>
      <c r="P15" s="56"/>
      <c r="Q15" s="58"/>
      <c r="R15" s="59"/>
      <c r="S15" s="59"/>
      <c r="T15" s="58"/>
    </row>
  </sheetData>
  <mergeCells count="4">
    <mergeCell ref="C11:T11"/>
    <mergeCell ref="C13:T13"/>
    <mergeCell ref="C14:T14"/>
    <mergeCell ref="C12:T12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6 - CAHILL-1 (E206635) Data&amp;R&amp;"Times New Roman,Regular"&amp;8Annual Report, 2018</oddHead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AG15"/>
  <sheetViews>
    <sheetView zoomScaleNormal="100" workbookViewId="0">
      <selection activeCell="C13" sqref="C13:AG13"/>
    </sheetView>
  </sheetViews>
  <sheetFormatPr defaultColWidth="11.28515625" defaultRowHeight="15.75" x14ac:dyDescent="0.25"/>
  <cols>
    <col min="1" max="1" width="12" style="2" customWidth="1"/>
    <col min="2" max="2" width="22.42578125" style="3" customWidth="1"/>
    <col min="3" max="3" width="3.5703125" style="11" bestFit="1" customWidth="1"/>
    <col min="4" max="4" width="6.28515625" style="10" bestFit="1" customWidth="1"/>
    <col min="5" max="5" width="7.28515625" style="10" bestFit="1" customWidth="1"/>
    <col min="6" max="6" width="8.28515625" style="9" bestFit="1" customWidth="1"/>
    <col min="7" max="7" width="4.5703125" style="9" bestFit="1" customWidth="1"/>
    <col min="8" max="8" width="4.5703125" style="10" bestFit="1" customWidth="1"/>
    <col min="9" max="9" width="5.7109375" style="11" bestFit="1" customWidth="1"/>
    <col min="10" max="10" width="6.28515625" style="10" bestFit="1" customWidth="1"/>
    <col min="11" max="11" width="6.7109375" style="7" bestFit="1" customWidth="1"/>
    <col min="12" max="13" width="7.5703125" style="7" bestFit="1" customWidth="1"/>
    <col min="14" max="14" width="8.28515625" style="9" bestFit="1" customWidth="1"/>
    <col min="15" max="17" width="6.7109375" style="7" bestFit="1" customWidth="1"/>
    <col min="18" max="18" width="6.7109375" style="9" bestFit="1" customWidth="1"/>
    <col min="19" max="19" width="7.5703125" style="7" bestFit="1" customWidth="1"/>
    <col min="20" max="20" width="7.85546875" style="6" bestFit="1" customWidth="1"/>
    <col min="21" max="21" width="10.7109375" style="12" bestFit="1" customWidth="1"/>
    <col min="22" max="22" width="8.5703125" style="6" bestFit="1" customWidth="1"/>
    <col min="23" max="23" width="9.7109375" style="5" bestFit="1" customWidth="1"/>
    <col min="24" max="24" width="10.7109375" style="12" bestFit="1" customWidth="1"/>
    <col min="25" max="25" width="8.85546875" style="5" bestFit="1" customWidth="1"/>
    <col min="26" max="26" width="9.7109375" style="5" bestFit="1" customWidth="1"/>
    <col min="27" max="27" width="8.5703125" style="6" bestFit="1" customWidth="1"/>
    <col min="28" max="28" width="6.42578125" style="8" bestFit="1" customWidth="1"/>
    <col min="29" max="29" width="6.7109375" style="7" bestFit="1" customWidth="1"/>
    <col min="30" max="30" width="7.85546875" style="6" bestFit="1" customWidth="1"/>
    <col min="31" max="31" width="8.5703125" style="6" bestFit="1" customWidth="1"/>
    <col min="32" max="32" width="5.42578125" style="9" bestFit="1" customWidth="1"/>
    <col min="33" max="33" width="7.5703125" style="7" bestFit="1" customWidth="1"/>
    <col min="34" max="16384" width="11.28515625" style="2"/>
  </cols>
  <sheetData>
    <row r="1" spans="1:33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4</v>
      </c>
      <c r="E1" s="48" t="s">
        <v>5</v>
      </c>
      <c r="F1" s="47" t="s">
        <v>6</v>
      </c>
      <c r="G1" s="47" t="s">
        <v>7</v>
      </c>
      <c r="H1" s="48" t="s">
        <v>8</v>
      </c>
      <c r="I1" s="45" t="s">
        <v>9</v>
      </c>
      <c r="J1" s="48" t="s">
        <v>10</v>
      </c>
      <c r="K1" s="46" t="s">
        <v>11</v>
      </c>
      <c r="L1" s="46" t="s">
        <v>12</v>
      </c>
      <c r="M1" s="46" t="s">
        <v>13</v>
      </c>
      <c r="N1" s="47" t="s">
        <v>14</v>
      </c>
      <c r="O1" s="46" t="s">
        <v>108</v>
      </c>
      <c r="P1" s="46" t="s">
        <v>15</v>
      </c>
      <c r="Q1" s="46" t="s">
        <v>16</v>
      </c>
      <c r="R1" s="47" t="s">
        <v>17</v>
      </c>
      <c r="S1" s="46" t="s">
        <v>19</v>
      </c>
      <c r="T1" s="49" t="s">
        <v>20</v>
      </c>
      <c r="U1" s="51" t="s">
        <v>22</v>
      </c>
      <c r="V1" s="49" t="s">
        <v>25</v>
      </c>
      <c r="W1" s="52" t="s">
        <v>27</v>
      </c>
      <c r="X1" s="51" t="s">
        <v>29</v>
      </c>
      <c r="Y1" s="52" t="s">
        <v>30</v>
      </c>
      <c r="Z1" s="52" t="s">
        <v>32</v>
      </c>
      <c r="AA1" s="49" t="s">
        <v>33</v>
      </c>
      <c r="AB1" s="50" t="s">
        <v>35</v>
      </c>
      <c r="AC1" s="46" t="s">
        <v>37</v>
      </c>
      <c r="AD1" s="49" t="s">
        <v>40</v>
      </c>
      <c r="AE1" s="49" t="s">
        <v>41</v>
      </c>
      <c r="AF1" s="47" t="s">
        <v>42</v>
      </c>
      <c r="AG1" s="46" t="s">
        <v>50</v>
      </c>
    </row>
    <row r="2" spans="1:33" s="33" customFormat="1" ht="15" customHeight="1" x14ac:dyDescent="0.5">
      <c r="A2" s="22" t="s">
        <v>80</v>
      </c>
      <c r="B2" s="23">
        <v>43117</v>
      </c>
      <c r="C2" s="25"/>
      <c r="D2" s="27">
        <v>8.1999999999999993</v>
      </c>
      <c r="E2" s="27">
        <v>3280</v>
      </c>
      <c r="F2" s="24">
        <v>1720</v>
      </c>
      <c r="G2" s="24">
        <v>8.07</v>
      </c>
      <c r="H2" s="27">
        <v>20.2</v>
      </c>
      <c r="I2" s="25">
        <v>3000</v>
      </c>
      <c r="J2" s="27">
        <v>35.4</v>
      </c>
      <c r="K2" s="28">
        <v>8.19</v>
      </c>
      <c r="L2" s="35">
        <f>0.5* 0.1</f>
        <v>0.05</v>
      </c>
      <c r="M2" s="35">
        <f>0.5* 0.02</f>
        <v>0.01</v>
      </c>
      <c r="N2" s="24">
        <v>1850</v>
      </c>
      <c r="O2" s="26">
        <v>0.2928</v>
      </c>
      <c r="P2" s="28">
        <v>1.0200000000000001E-2</v>
      </c>
      <c r="Q2" s="28">
        <v>0.30299999999999999</v>
      </c>
      <c r="R2" s="24">
        <v>139</v>
      </c>
      <c r="S2" s="28">
        <v>2.3E-2</v>
      </c>
      <c r="T2" s="29">
        <v>0.22700000000000001</v>
      </c>
      <c r="U2" s="39">
        <f>0.5* 0.000025</f>
        <v>1.2500000000000001E-5</v>
      </c>
      <c r="V2" s="40">
        <f>0.5* 0.0025</f>
        <v>1.25E-3</v>
      </c>
      <c r="W2" s="38">
        <f>0.5* 0.00025</f>
        <v>1.25E-4</v>
      </c>
      <c r="X2" s="39">
        <f>0.5* 0.000025</f>
        <v>1.2500000000000001E-5</v>
      </c>
      <c r="Y2" s="32">
        <v>1.0699999999999999E-2</v>
      </c>
      <c r="Z2" s="38">
        <f>0.5* 0.00025</f>
        <v>1.25E-4</v>
      </c>
      <c r="AA2" s="40">
        <f>0.5* 0.00005</f>
        <v>2.5000000000000001E-5</v>
      </c>
      <c r="AB2" s="37">
        <f>0.5* 0.015</f>
        <v>7.4999999999999997E-3</v>
      </c>
      <c r="AC2" s="28">
        <v>1.83E-2</v>
      </c>
      <c r="AD2" s="29">
        <v>1.42</v>
      </c>
      <c r="AE2" s="40">
        <f>0.5* 0.0004</f>
        <v>2.0000000000000001E-4</v>
      </c>
      <c r="AF2" s="36">
        <f>0.5* 0.02</f>
        <v>0.01</v>
      </c>
      <c r="AG2" s="35">
        <f>0.5* 0.002</f>
        <v>1E-3</v>
      </c>
    </row>
    <row r="3" spans="1:33" s="33" customFormat="1" ht="15" customHeight="1" x14ac:dyDescent="0.5">
      <c r="A3" s="22" t="s">
        <v>80</v>
      </c>
      <c r="B3" s="23">
        <v>43173</v>
      </c>
      <c r="C3" s="25">
        <v>21.803971875999999</v>
      </c>
      <c r="D3" s="27">
        <v>3</v>
      </c>
      <c r="E3" s="27">
        <v>3570</v>
      </c>
      <c r="F3" s="24">
        <v>1770</v>
      </c>
      <c r="G3" s="24">
        <v>8.15</v>
      </c>
      <c r="H3" s="27">
        <v>22.1</v>
      </c>
      <c r="I3" s="25">
        <v>3240</v>
      </c>
      <c r="J3" s="27">
        <v>24.7</v>
      </c>
      <c r="K3" s="86" t="s">
        <v>53</v>
      </c>
      <c r="L3" s="35">
        <f>0.5* 0.1</f>
        <v>0.05</v>
      </c>
      <c r="M3" s="28">
        <v>4.3999999999999997E-2</v>
      </c>
      <c r="N3" s="24">
        <v>1920</v>
      </c>
      <c r="O3" s="26">
        <v>0.47849999999999998</v>
      </c>
      <c r="P3" s="28">
        <v>2.5499999999999998E-2</v>
      </c>
      <c r="Q3" s="28">
        <v>0.504</v>
      </c>
      <c r="R3" s="86" t="s">
        <v>53</v>
      </c>
      <c r="S3" s="35">
        <f>0.5* 0.006</f>
        <v>3.0000000000000001E-3</v>
      </c>
      <c r="T3" s="29">
        <v>0.193</v>
      </c>
      <c r="U3" s="39">
        <f>0.5* 0.00001</f>
        <v>5.0000000000000004E-6</v>
      </c>
      <c r="V3" s="40">
        <f>0.5* 0.001</f>
        <v>5.0000000000000001E-4</v>
      </c>
      <c r="W3" s="38">
        <f>0.5* 0.0001</f>
        <v>5.0000000000000002E-5</v>
      </c>
      <c r="X3" s="86" t="s">
        <v>53</v>
      </c>
      <c r="Y3" s="32">
        <v>1.11E-2</v>
      </c>
      <c r="Z3" s="32">
        <v>3.6999999999999999E-4</v>
      </c>
      <c r="AA3" s="40">
        <f>0.5* 0.00002</f>
        <v>1.0000000000000001E-5</v>
      </c>
      <c r="AB3" s="37">
        <f>0.5* 0.006</f>
        <v>3.0000000000000001E-3</v>
      </c>
      <c r="AC3" s="28">
        <v>1.9E-2</v>
      </c>
      <c r="AD3" s="29">
        <v>1.49</v>
      </c>
      <c r="AE3" s="40">
        <f>0.5* 0.0004</f>
        <v>2.0000000000000001E-4</v>
      </c>
      <c r="AF3" s="36">
        <f>0.5* 0.02</f>
        <v>0.01</v>
      </c>
      <c r="AG3" s="35">
        <f>0.5* 0.002</f>
        <v>1E-3</v>
      </c>
    </row>
    <row r="4" spans="1:33" s="33" customFormat="1" ht="15" customHeight="1" x14ac:dyDescent="0.5">
      <c r="A4" s="22" t="s">
        <v>80</v>
      </c>
      <c r="B4" s="23">
        <v>43208.5</v>
      </c>
      <c r="C4" s="25">
        <v>16.352978907000001</v>
      </c>
      <c r="D4" s="27">
        <v>6.6</v>
      </c>
      <c r="E4" s="27">
        <v>3580</v>
      </c>
      <c r="F4" s="24">
        <v>1800</v>
      </c>
      <c r="G4" s="24">
        <v>8.15</v>
      </c>
      <c r="H4" s="27">
        <v>22.1</v>
      </c>
      <c r="I4" s="25">
        <v>3600</v>
      </c>
      <c r="J4" s="27">
        <v>7.48</v>
      </c>
      <c r="K4" s="28">
        <v>7.16</v>
      </c>
      <c r="L4" s="28">
        <v>2.92</v>
      </c>
      <c r="M4" s="28">
        <v>0.59499999999999997</v>
      </c>
      <c r="N4" s="24">
        <v>2080</v>
      </c>
      <c r="O4" s="26">
        <v>0.55069999999999997</v>
      </c>
      <c r="P4" s="28">
        <v>3.0300000000000001E-2</v>
      </c>
      <c r="Q4" s="28">
        <v>0.58099999999999996</v>
      </c>
      <c r="R4" s="24">
        <v>44.5</v>
      </c>
      <c r="S4" s="28">
        <v>7.0000000000000001E-3</v>
      </c>
      <c r="T4" s="29">
        <v>6.0299999999999999E-2</v>
      </c>
      <c r="U4" s="31">
        <v>4.6999999999999997E-5</v>
      </c>
      <c r="V4" s="40">
        <f>0.5* 0.001</f>
        <v>5.0000000000000001E-4</v>
      </c>
      <c r="W4" s="38">
        <f>0.5* 0.0001</f>
        <v>5.0000000000000002E-5</v>
      </c>
      <c r="X4" s="39">
        <f>0.5* 0.000005</f>
        <v>2.5000000000000002E-6</v>
      </c>
      <c r="Y4" s="32">
        <v>1.0999999999999999E-2</v>
      </c>
      <c r="Z4" s="32">
        <v>9.3000000000000005E-4</v>
      </c>
      <c r="AA4" s="40">
        <f>0.5* 0.00002</f>
        <v>1.0000000000000001E-5</v>
      </c>
      <c r="AB4" s="37">
        <f>0.5* 0.006</f>
        <v>3.0000000000000001E-3</v>
      </c>
      <c r="AC4" s="28">
        <v>1.5800000000000002E-2</v>
      </c>
      <c r="AD4" s="29">
        <v>2</v>
      </c>
      <c r="AE4" s="29">
        <v>4.8000000000000001E-4</v>
      </c>
      <c r="AF4" s="36">
        <f>0.5* 0.02</f>
        <v>0.01</v>
      </c>
      <c r="AG4" s="35">
        <f>0.5* 0.002</f>
        <v>1E-3</v>
      </c>
    </row>
    <row r="5" spans="1:33" s="33" customFormat="1" ht="15" customHeight="1" x14ac:dyDescent="0.5">
      <c r="A5" s="22" t="s">
        <v>80</v>
      </c>
      <c r="B5" s="23">
        <v>43299.5</v>
      </c>
      <c r="C5" s="25">
        <v>27.254964844999996</v>
      </c>
      <c r="D5" s="27">
        <v>10.7</v>
      </c>
      <c r="E5" s="27">
        <v>3570</v>
      </c>
      <c r="F5" s="24">
        <v>1580</v>
      </c>
      <c r="G5" s="24">
        <v>8.17</v>
      </c>
      <c r="H5" s="27">
        <v>13</v>
      </c>
      <c r="I5" s="25">
        <v>3480</v>
      </c>
      <c r="J5" s="27">
        <v>21.3</v>
      </c>
      <c r="K5" s="28">
        <v>9.7799999999999994</v>
      </c>
      <c r="L5" s="28">
        <v>0.12</v>
      </c>
      <c r="M5" s="28">
        <v>2.7E-2</v>
      </c>
      <c r="N5" s="24">
        <v>1990</v>
      </c>
      <c r="O5" s="26">
        <v>0.52100000000000002</v>
      </c>
      <c r="P5" s="28">
        <v>2.3E-2</v>
      </c>
      <c r="Q5" s="28">
        <v>0.54400000000000004</v>
      </c>
      <c r="R5" s="24">
        <v>75.099999999999994</v>
      </c>
      <c r="S5" s="35">
        <f>0.5* 0.015</f>
        <v>7.4999999999999997E-3</v>
      </c>
      <c r="T5" s="29">
        <v>0.14499999999999999</v>
      </c>
      <c r="U5" s="39">
        <f>0.5* 0.000025</f>
        <v>1.2500000000000001E-5</v>
      </c>
      <c r="V5" s="40">
        <f>0.5* 0.0025</f>
        <v>1.25E-3</v>
      </c>
      <c r="W5" s="38">
        <f>0.5* 0.00025</f>
        <v>1.25E-4</v>
      </c>
      <c r="X5" s="39">
        <f>0.5* 0.000005</f>
        <v>2.5000000000000002E-6</v>
      </c>
      <c r="Y5" s="32">
        <v>1.1599999999999999E-2</v>
      </c>
      <c r="Z5" s="32">
        <v>5.9999999999999995E-4</v>
      </c>
      <c r="AA5" s="40">
        <f>0.5* 0.00005</f>
        <v>2.5000000000000001E-5</v>
      </c>
      <c r="AB5" s="37">
        <f>0.5* 0.015</f>
        <v>7.4999999999999997E-3</v>
      </c>
      <c r="AC5" s="28">
        <v>5.79E-2</v>
      </c>
      <c r="AD5" s="29">
        <v>1.38</v>
      </c>
      <c r="AE5" s="40">
        <f>0.5* 0.001</f>
        <v>5.0000000000000001E-4</v>
      </c>
      <c r="AF5" s="36">
        <f>0.5* 0.05</f>
        <v>2.5000000000000001E-2</v>
      </c>
      <c r="AG5" s="35">
        <f>0.5* 0.005</f>
        <v>2.5000000000000001E-3</v>
      </c>
    </row>
    <row r="6" spans="1:33" s="33" customFormat="1" ht="15" customHeight="1" x14ac:dyDescent="0.5">
      <c r="A6" s="22" t="s">
        <v>80</v>
      </c>
      <c r="B6" s="23">
        <v>43390.5</v>
      </c>
      <c r="C6" s="25"/>
      <c r="D6" s="27">
        <v>5.8</v>
      </c>
      <c r="E6" s="27">
        <v>3430</v>
      </c>
      <c r="F6" s="24">
        <v>1540</v>
      </c>
      <c r="G6" s="24">
        <v>8.07</v>
      </c>
      <c r="H6" s="27">
        <v>31.3</v>
      </c>
      <c r="I6" s="25">
        <v>3000</v>
      </c>
      <c r="J6" s="27">
        <v>34.5</v>
      </c>
      <c r="K6" s="28">
        <v>6.62</v>
      </c>
      <c r="L6" s="35">
        <f>0.5* 0.1</f>
        <v>0.05</v>
      </c>
      <c r="M6" s="35">
        <f>0.5* 0.02</f>
        <v>0.01</v>
      </c>
      <c r="N6" s="24">
        <v>1780</v>
      </c>
      <c r="O6" s="26">
        <v>0.46009999999999995</v>
      </c>
      <c r="P6" s="28">
        <v>8.8999999999999999E-3</v>
      </c>
      <c r="Q6" s="28">
        <v>0.46899999999999997</v>
      </c>
      <c r="R6" s="24">
        <v>96.7</v>
      </c>
      <c r="S6" s="28">
        <v>9.5999999999999992E-3</v>
      </c>
      <c r="T6" s="29">
        <v>0.215</v>
      </c>
      <c r="U6" s="39">
        <f>0.5* 0.00001</f>
        <v>5.0000000000000004E-6</v>
      </c>
      <c r="V6" s="40">
        <f>0.5* 0.001</f>
        <v>5.0000000000000001E-4</v>
      </c>
      <c r="W6" s="38">
        <f>0.5* 0.0001</f>
        <v>5.0000000000000002E-5</v>
      </c>
      <c r="X6" s="39">
        <f>0.5* 0.000005</f>
        <v>2.5000000000000002E-6</v>
      </c>
      <c r="Y6" s="32">
        <v>9.4299999999999991E-3</v>
      </c>
      <c r="Z6" s="32">
        <v>2.3000000000000001E-4</v>
      </c>
      <c r="AA6" s="40">
        <f>0.5* 0.00002</f>
        <v>1.0000000000000001E-5</v>
      </c>
      <c r="AB6" s="37">
        <f>0.5* 0.006</f>
        <v>3.0000000000000001E-3</v>
      </c>
      <c r="AC6" s="28">
        <v>3.3300000000000003E-2</v>
      </c>
      <c r="AD6" s="29">
        <v>1.35</v>
      </c>
      <c r="AE6" s="40">
        <f>0.5* 0.0004</f>
        <v>2.0000000000000001E-4</v>
      </c>
      <c r="AF6" s="36">
        <f>0.5* 0.02</f>
        <v>0.01</v>
      </c>
      <c r="AG6" s="35">
        <f>0.5* 0.002</f>
        <v>1E-3</v>
      </c>
    </row>
    <row r="7" spans="1:33" s="33" customFormat="1" ht="15" customHeight="1" x14ac:dyDescent="0.5">
      <c r="A7" s="22" t="s">
        <v>80</v>
      </c>
      <c r="B7" s="23">
        <v>43418.5</v>
      </c>
      <c r="C7" s="25">
        <v>1.6352978906999998</v>
      </c>
      <c r="D7" s="27">
        <v>2.4</v>
      </c>
      <c r="E7" s="27">
        <v>3470</v>
      </c>
      <c r="F7" s="24">
        <v>1710</v>
      </c>
      <c r="G7" s="24">
        <v>8.0500000000000007</v>
      </c>
      <c r="H7" s="27">
        <v>11.5</v>
      </c>
      <c r="I7" s="25">
        <v>3170</v>
      </c>
      <c r="J7" s="27">
        <v>18.2</v>
      </c>
      <c r="K7" s="86" t="s">
        <v>53</v>
      </c>
      <c r="L7" s="35">
        <f>0.5* 0.1</f>
        <v>0.05</v>
      </c>
      <c r="M7" s="35">
        <f>0.5* 0.02</f>
        <v>0.01</v>
      </c>
      <c r="N7" s="24">
        <v>1930</v>
      </c>
      <c r="O7" s="26">
        <v>0.50409999999999999</v>
      </c>
      <c r="P7" s="28">
        <v>1.3899999999999999E-2</v>
      </c>
      <c r="Q7" s="28">
        <v>0.51800000000000002</v>
      </c>
      <c r="R7" s="86" t="s">
        <v>53</v>
      </c>
      <c r="S7" s="35">
        <f>0.5* 0.006</f>
        <v>3.0000000000000001E-3</v>
      </c>
      <c r="T7" s="29">
        <v>9.7199999999999995E-2</v>
      </c>
      <c r="U7" s="39">
        <f>0.5* 0.00001</f>
        <v>5.0000000000000004E-6</v>
      </c>
      <c r="V7" s="40">
        <f>0.5* 0.001</f>
        <v>5.0000000000000001E-4</v>
      </c>
      <c r="W7" s="38">
        <f>0.5* 0.0001</f>
        <v>5.0000000000000002E-5</v>
      </c>
      <c r="X7" s="86" t="s">
        <v>53</v>
      </c>
      <c r="Y7" s="32">
        <v>1.0800000000000001E-2</v>
      </c>
      <c r="Z7" s="32">
        <v>2.9999999999999997E-4</v>
      </c>
      <c r="AA7" s="40">
        <f>0.5* 0.00002</f>
        <v>1.0000000000000001E-5</v>
      </c>
      <c r="AB7" s="37">
        <f>0.5* 0.006</f>
        <v>3.0000000000000001E-3</v>
      </c>
      <c r="AC7" s="28">
        <v>4.5199999999999997E-2</v>
      </c>
      <c r="AD7" s="29">
        <v>1.48</v>
      </c>
      <c r="AE7" s="40">
        <f>0.5* 0.0004</f>
        <v>2.0000000000000001E-4</v>
      </c>
      <c r="AF7" s="36">
        <f>0.5* 0.02</f>
        <v>0.01</v>
      </c>
      <c r="AG7" s="35">
        <f>0.5* 0.002</f>
        <v>1E-3</v>
      </c>
    </row>
    <row r="8" spans="1:33" ht="15" customHeight="1" x14ac:dyDescent="0.5">
      <c r="A8" s="1"/>
      <c r="B8" s="13" t="s">
        <v>93</v>
      </c>
      <c r="C8" s="15">
        <f t="shared" ref="C8:AG8" si="0">MIN(C2:C7)</f>
        <v>1.6352978906999998</v>
      </c>
      <c r="D8" s="17">
        <f t="shared" si="0"/>
        <v>2.4</v>
      </c>
      <c r="E8" s="17">
        <f t="shared" si="0"/>
        <v>3280</v>
      </c>
      <c r="F8" s="14">
        <f t="shared" si="0"/>
        <v>1540</v>
      </c>
      <c r="G8" s="14">
        <f t="shared" si="0"/>
        <v>8.0500000000000007</v>
      </c>
      <c r="H8" s="17">
        <f t="shared" si="0"/>
        <v>11.5</v>
      </c>
      <c r="I8" s="15">
        <f t="shared" si="0"/>
        <v>3000</v>
      </c>
      <c r="J8" s="17">
        <f t="shared" si="0"/>
        <v>7.48</v>
      </c>
      <c r="K8" s="16">
        <f t="shared" si="0"/>
        <v>6.62</v>
      </c>
      <c r="L8" s="16">
        <f t="shared" si="0"/>
        <v>0.05</v>
      </c>
      <c r="M8" s="16">
        <f t="shared" si="0"/>
        <v>0.01</v>
      </c>
      <c r="N8" s="14">
        <f t="shared" si="0"/>
        <v>1780</v>
      </c>
      <c r="O8" s="16">
        <f t="shared" si="0"/>
        <v>0.2928</v>
      </c>
      <c r="P8" s="16">
        <f t="shared" si="0"/>
        <v>8.8999999999999999E-3</v>
      </c>
      <c r="Q8" s="16">
        <f t="shared" si="0"/>
        <v>0.30299999999999999</v>
      </c>
      <c r="R8" s="14">
        <f t="shared" si="0"/>
        <v>44.5</v>
      </c>
      <c r="S8" s="16">
        <f t="shared" si="0"/>
        <v>3.0000000000000001E-3</v>
      </c>
      <c r="T8" s="18">
        <f t="shared" si="0"/>
        <v>6.0299999999999999E-2</v>
      </c>
      <c r="U8" s="20">
        <f t="shared" si="0"/>
        <v>5.0000000000000004E-6</v>
      </c>
      <c r="V8" s="18">
        <f t="shared" si="0"/>
        <v>5.0000000000000001E-4</v>
      </c>
      <c r="W8" s="21">
        <f t="shared" si="0"/>
        <v>5.0000000000000002E-5</v>
      </c>
      <c r="X8" s="20">
        <f t="shared" si="0"/>
        <v>2.5000000000000002E-6</v>
      </c>
      <c r="Y8" s="21">
        <f t="shared" si="0"/>
        <v>9.4299999999999991E-3</v>
      </c>
      <c r="Z8" s="21">
        <f t="shared" si="0"/>
        <v>1.25E-4</v>
      </c>
      <c r="AA8" s="18">
        <f t="shared" si="0"/>
        <v>1.0000000000000001E-5</v>
      </c>
      <c r="AB8" s="19">
        <f t="shared" si="0"/>
        <v>3.0000000000000001E-3</v>
      </c>
      <c r="AC8" s="16">
        <f t="shared" si="0"/>
        <v>1.5800000000000002E-2</v>
      </c>
      <c r="AD8" s="18">
        <f t="shared" si="0"/>
        <v>1.35</v>
      </c>
      <c r="AE8" s="18">
        <f t="shared" si="0"/>
        <v>2.0000000000000001E-4</v>
      </c>
      <c r="AF8" s="14">
        <f t="shared" si="0"/>
        <v>0.01</v>
      </c>
      <c r="AG8" s="16">
        <f t="shared" si="0"/>
        <v>1E-3</v>
      </c>
    </row>
    <row r="9" spans="1:33" ht="15" customHeight="1" x14ac:dyDescent="0.5">
      <c r="A9" s="1"/>
      <c r="B9" s="13" t="s">
        <v>94</v>
      </c>
      <c r="C9" s="15">
        <f t="shared" ref="C9:AG9" si="1">MAX(C2:C7)</f>
        <v>27.254964844999996</v>
      </c>
      <c r="D9" s="17">
        <f t="shared" si="1"/>
        <v>10.7</v>
      </c>
      <c r="E9" s="17">
        <f t="shared" si="1"/>
        <v>3580</v>
      </c>
      <c r="F9" s="14">
        <f t="shared" si="1"/>
        <v>1800</v>
      </c>
      <c r="G9" s="14">
        <f t="shared" si="1"/>
        <v>8.17</v>
      </c>
      <c r="H9" s="17">
        <f t="shared" si="1"/>
        <v>31.3</v>
      </c>
      <c r="I9" s="15">
        <f t="shared" si="1"/>
        <v>3600</v>
      </c>
      <c r="J9" s="17">
        <f t="shared" si="1"/>
        <v>35.4</v>
      </c>
      <c r="K9" s="16">
        <f t="shared" si="1"/>
        <v>9.7799999999999994</v>
      </c>
      <c r="L9" s="16">
        <f t="shared" si="1"/>
        <v>2.92</v>
      </c>
      <c r="M9" s="16">
        <f t="shared" si="1"/>
        <v>0.59499999999999997</v>
      </c>
      <c r="N9" s="14">
        <f t="shared" si="1"/>
        <v>2080</v>
      </c>
      <c r="O9" s="16">
        <f t="shared" si="1"/>
        <v>0.55069999999999997</v>
      </c>
      <c r="P9" s="16">
        <f t="shared" si="1"/>
        <v>3.0300000000000001E-2</v>
      </c>
      <c r="Q9" s="16">
        <f t="shared" si="1"/>
        <v>0.58099999999999996</v>
      </c>
      <c r="R9" s="14">
        <f t="shared" si="1"/>
        <v>139</v>
      </c>
      <c r="S9" s="16">
        <f t="shared" si="1"/>
        <v>2.3E-2</v>
      </c>
      <c r="T9" s="18">
        <f t="shared" si="1"/>
        <v>0.22700000000000001</v>
      </c>
      <c r="U9" s="20">
        <f t="shared" si="1"/>
        <v>4.6999999999999997E-5</v>
      </c>
      <c r="V9" s="18">
        <f t="shared" si="1"/>
        <v>1.25E-3</v>
      </c>
      <c r="W9" s="21">
        <f t="shared" si="1"/>
        <v>1.25E-4</v>
      </c>
      <c r="X9" s="20">
        <f t="shared" si="1"/>
        <v>1.2500000000000001E-5</v>
      </c>
      <c r="Y9" s="21">
        <f t="shared" si="1"/>
        <v>1.1599999999999999E-2</v>
      </c>
      <c r="Z9" s="21">
        <f t="shared" si="1"/>
        <v>9.3000000000000005E-4</v>
      </c>
      <c r="AA9" s="18">
        <f t="shared" si="1"/>
        <v>2.5000000000000001E-5</v>
      </c>
      <c r="AB9" s="19">
        <f t="shared" si="1"/>
        <v>7.4999999999999997E-3</v>
      </c>
      <c r="AC9" s="16">
        <f t="shared" si="1"/>
        <v>5.79E-2</v>
      </c>
      <c r="AD9" s="18">
        <f t="shared" si="1"/>
        <v>2</v>
      </c>
      <c r="AE9" s="18">
        <f t="shared" si="1"/>
        <v>5.0000000000000001E-4</v>
      </c>
      <c r="AF9" s="14">
        <f t="shared" si="1"/>
        <v>2.5000000000000001E-2</v>
      </c>
      <c r="AG9" s="16">
        <f t="shared" si="1"/>
        <v>2.5000000000000001E-3</v>
      </c>
    </row>
    <row r="10" spans="1:33" ht="15" customHeight="1" x14ac:dyDescent="0.5">
      <c r="A10" s="1"/>
      <c r="B10" s="13" t="s">
        <v>95</v>
      </c>
      <c r="C10" s="15">
        <f t="shared" ref="C10:AG10" si="2">AVERAGE(C2:C7)</f>
        <v>16.761803379675001</v>
      </c>
      <c r="D10" s="17">
        <f t="shared" si="2"/>
        <v>6.1166666666666663</v>
      </c>
      <c r="E10" s="17">
        <f t="shared" si="2"/>
        <v>3483.3333333333335</v>
      </c>
      <c r="F10" s="14">
        <f t="shared" si="2"/>
        <v>1686.6666666666667</v>
      </c>
      <c r="G10" s="14">
        <f t="shared" si="2"/>
        <v>8.11</v>
      </c>
      <c r="H10" s="17">
        <f t="shared" si="2"/>
        <v>20.033333333333335</v>
      </c>
      <c r="I10" s="15">
        <f t="shared" si="2"/>
        <v>3248.3333333333335</v>
      </c>
      <c r="J10" s="17">
        <f t="shared" si="2"/>
        <v>23.596666666666664</v>
      </c>
      <c r="K10" s="16">
        <f t="shared" si="2"/>
        <v>7.9375</v>
      </c>
      <c r="L10" s="16">
        <f t="shared" si="2"/>
        <v>0.53999999999999992</v>
      </c>
      <c r="M10" s="16">
        <f t="shared" si="2"/>
        <v>0.11600000000000001</v>
      </c>
      <c r="N10" s="14">
        <f t="shared" si="2"/>
        <v>1925</v>
      </c>
      <c r="O10" s="16">
        <f t="shared" si="2"/>
        <v>0.46786666666666665</v>
      </c>
      <c r="P10" s="16">
        <f t="shared" si="2"/>
        <v>1.8633333333333332E-2</v>
      </c>
      <c r="Q10" s="16">
        <f t="shared" si="2"/>
        <v>0.48649999999999993</v>
      </c>
      <c r="R10" s="14">
        <f t="shared" si="2"/>
        <v>88.825000000000003</v>
      </c>
      <c r="S10" s="16">
        <f t="shared" si="2"/>
        <v>8.8500000000000002E-3</v>
      </c>
      <c r="T10" s="18">
        <f t="shared" si="2"/>
        <v>0.15625</v>
      </c>
      <c r="U10" s="20">
        <f t="shared" si="2"/>
        <v>1.45E-5</v>
      </c>
      <c r="V10" s="18">
        <f t="shared" si="2"/>
        <v>7.5000000000000012E-4</v>
      </c>
      <c r="W10" s="21">
        <f t="shared" si="2"/>
        <v>7.5000000000000007E-5</v>
      </c>
      <c r="X10" s="20">
        <f t="shared" si="2"/>
        <v>5.0000000000000004E-6</v>
      </c>
      <c r="Y10" s="21">
        <f t="shared" si="2"/>
        <v>1.0771666666666666E-2</v>
      </c>
      <c r="Z10" s="21">
        <f t="shared" si="2"/>
        <v>4.2583333333333335E-4</v>
      </c>
      <c r="AA10" s="18">
        <f t="shared" si="2"/>
        <v>1.5E-5</v>
      </c>
      <c r="AB10" s="19">
        <f t="shared" si="2"/>
        <v>4.4999999999999997E-3</v>
      </c>
      <c r="AC10" s="16">
        <f t="shared" si="2"/>
        <v>3.1583333333333331E-2</v>
      </c>
      <c r="AD10" s="18">
        <f t="shared" si="2"/>
        <v>1.5200000000000002</v>
      </c>
      <c r="AE10" s="18">
        <f t="shared" si="2"/>
        <v>2.966666666666667E-4</v>
      </c>
      <c r="AF10" s="14">
        <f t="shared" si="2"/>
        <v>1.2499999999999999E-2</v>
      </c>
      <c r="AG10" s="16">
        <f t="shared" si="2"/>
        <v>1.25E-3</v>
      </c>
    </row>
    <row r="11" spans="1:33" ht="15" customHeight="1" x14ac:dyDescent="0.5">
      <c r="A11" s="1"/>
      <c r="B11" s="13" t="s">
        <v>96</v>
      </c>
      <c r="C11" s="15">
        <f t="shared" ref="C11:AG11" si="3">_xlfn.STDEV.P(C2:C7)</f>
        <v>9.5460490052188902</v>
      </c>
      <c r="D11" s="17">
        <f t="shared" si="3"/>
        <v>2.8638067129065972</v>
      </c>
      <c r="E11" s="17">
        <f t="shared" si="3"/>
        <v>107.03062905334882</v>
      </c>
      <c r="F11" s="14">
        <f t="shared" si="3"/>
        <v>95.160682824134653</v>
      </c>
      <c r="G11" s="14">
        <f t="shared" si="3"/>
        <v>4.7609522856952191E-2</v>
      </c>
      <c r="H11" s="17">
        <f t="shared" si="3"/>
        <v>6.5548116338729034</v>
      </c>
      <c r="I11" s="15">
        <f t="shared" si="3"/>
        <v>226.15751639559147</v>
      </c>
      <c r="J11" s="17">
        <f t="shared" si="3"/>
        <v>9.6052445165244116</v>
      </c>
      <c r="K11" s="16">
        <f t="shared" si="3"/>
        <v>1.2040426695096824</v>
      </c>
      <c r="L11" s="16">
        <f t="shared" si="3"/>
        <v>1.0646752243446511</v>
      </c>
      <c r="M11" s="16">
        <f t="shared" si="3"/>
        <v>0.21457477329204691</v>
      </c>
      <c r="N11" s="14">
        <f t="shared" si="3"/>
        <v>95.699181466370618</v>
      </c>
      <c r="O11" s="16">
        <f t="shared" si="3"/>
        <v>8.3485620851071793E-2</v>
      </c>
      <c r="P11" s="16">
        <f t="shared" si="3"/>
        <v>8.068388246043251E-3</v>
      </c>
      <c r="Q11" s="16">
        <f t="shared" si="3"/>
        <v>8.8988295110462218E-2</v>
      </c>
      <c r="R11" s="14">
        <f t="shared" si="3"/>
        <v>34.397047475037731</v>
      </c>
      <c r="S11" s="16">
        <f t="shared" si="3"/>
        <v>6.7635666133581702E-3</v>
      </c>
      <c r="T11" s="18">
        <f t="shared" si="3"/>
        <v>6.1410578621819471E-2</v>
      </c>
      <c r="U11" s="20">
        <f t="shared" si="3"/>
        <v>1.4916433890176295E-5</v>
      </c>
      <c r="V11" s="18">
        <f t="shared" si="3"/>
        <v>3.5355339059327376E-4</v>
      </c>
      <c r="W11" s="21">
        <f t="shared" si="3"/>
        <v>3.5355339059327377E-5</v>
      </c>
      <c r="X11" s="20">
        <f t="shared" si="3"/>
        <v>4.3301270189221934E-6</v>
      </c>
      <c r="Y11" s="21">
        <f t="shared" si="3"/>
        <v>6.6484125089293989E-4</v>
      </c>
      <c r="Z11" s="21">
        <f t="shared" si="3"/>
        <v>2.6842777841017536E-4</v>
      </c>
      <c r="AA11" s="18">
        <f t="shared" si="3"/>
        <v>7.0710678118654756E-6</v>
      </c>
      <c r="AB11" s="19">
        <f t="shared" si="3"/>
        <v>2.1213203435596442E-3</v>
      </c>
      <c r="AC11" s="16">
        <f t="shared" si="3"/>
        <v>1.5624917777561448E-2</v>
      </c>
      <c r="AD11" s="18">
        <f t="shared" si="3"/>
        <v>0.22037846234753972</v>
      </c>
      <c r="AE11" s="18">
        <f t="shared" si="3"/>
        <v>1.3682917167849194E-4</v>
      </c>
      <c r="AF11" s="14">
        <f t="shared" si="3"/>
        <v>5.5901699437494769E-3</v>
      </c>
      <c r="AG11" s="16">
        <f t="shared" si="3"/>
        <v>5.5901699437494747E-4</v>
      </c>
    </row>
    <row r="12" spans="1:33" s="60" customFormat="1" ht="15" customHeight="1" x14ac:dyDescent="0.5">
      <c r="B12" s="61"/>
      <c r="C12" s="107" t="s">
        <v>116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</row>
    <row r="13" spans="1:33" s="60" customFormat="1" ht="15" customHeight="1" x14ac:dyDescent="0.5">
      <c r="B13" s="61"/>
      <c r="C13" s="108" t="s">
        <v>129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</row>
    <row r="14" spans="1:33" s="60" customFormat="1" ht="15" customHeight="1" x14ac:dyDescent="0.5">
      <c r="B14" s="61"/>
      <c r="C14" s="107" t="s">
        <v>110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</row>
    <row r="15" spans="1:33" s="54" customFormat="1" ht="15" customHeight="1" x14ac:dyDescent="0.5">
      <c r="B15" s="55"/>
      <c r="C15" s="107" t="s">
        <v>112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</sheetData>
  <mergeCells count="4">
    <mergeCell ref="C12:AG12"/>
    <mergeCell ref="C14:AG14"/>
    <mergeCell ref="C15:AG15"/>
    <mergeCell ref="C13:AG13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33 - RT-WEST (E215956) Data&amp;R&amp;"Times New Roman,Regular"&amp;8Annual Report, 2018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T22"/>
  <sheetViews>
    <sheetView zoomScaleNormal="100" workbookViewId="0">
      <selection activeCell="C19" sqref="C19:T19"/>
    </sheetView>
  </sheetViews>
  <sheetFormatPr defaultColWidth="11.28515625" defaultRowHeight="15.75" x14ac:dyDescent="0.25"/>
  <cols>
    <col min="1" max="1" width="26.7109375" style="2" customWidth="1"/>
    <col min="2" max="2" width="21" style="3" customWidth="1"/>
    <col min="3" max="4" width="6.28515625" style="10" bestFit="1" customWidth="1"/>
    <col min="5" max="5" width="6.7109375" style="9" bestFit="1" customWidth="1"/>
    <col min="6" max="6" width="4.5703125" style="9" bestFit="1" customWidth="1"/>
    <col min="7" max="7" width="4.28515625" style="10" bestFit="1" customWidth="1"/>
    <col min="8" max="8" width="4" style="11" bestFit="1" customWidth="1"/>
    <col min="9" max="9" width="6.28515625" style="10" bestFit="1" customWidth="1"/>
    <col min="10" max="10" width="7.5703125" style="7" bestFit="1" customWidth="1"/>
    <col min="11" max="11" width="6.7109375" style="7" bestFit="1" customWidth="1"/>
    <col min="12" max="12" width="6.7109375" style="9" bestFit="1" customWidth="1"/>
    <col min="13" max="13" width="6.7109375" style="7" bestFit="1" customWidth="1"/>
    <col min="14" max="15" width="7.5703125" style="7" bestFit="1" customWidth="1"/>
    <col min="16" max="16" width="5.42578125" style="9" bestFit="1" customWidth="1"/>
    <col min="17" max="17" width="6.7109375" style="7" bestFit="1" customWidth="1"/>
    <col min="18" max="18" width="8.5703125" style="6" bestFit="1" customWidth="1"/>
    <col min="19" max="19" width="7.85546875" style="6" bestFit="1" customWidth="1"/>
    <col min="20" max="20" width="7.5703125" style="7" customWidth="1"/>
    <col min="21" max="16384" width="11.28515625" style="2"/>
  </cols>
  <sheetData>
    <row r="1" spans="1:20" s="53" customFormat="1" ht="75.95" customHeight="1" x14ac:dyDescent="0.25">
      <c r="A1" s="43" t="s">
        <v>0</v>
      </c>
      <c r="B1" s="44" t="s">
        <v>1</v>
      </c>
      <c r="C1" s="48" t="s">
        <v>4</v>
      </c>
      <c r="D1" s="48" t="s">
        <v>5</v>
      </c>
      <c r="E1" s="47" t="s">
        <v>6</v>
      </c>
      <c r="F1" s="47" t="s">
        <v>7</v>
      </c>
      <c r="G1" s="48" t="s">
        <v>8</v>
      </c>
      <c r="H1" s="45" t="s">
        <v>9</v>
      </c>
      <c r="I1" s="48" t="s">
        <v>10</v>
      </c>
      <c r="J1" s="46" t="s">
        <v>11</v>
      </c>
      <c r="K1" s="46" t="s">
        <v>12</v>
      </c>
      <c r="L1" s="47" t="s">
        <v>14</v>
      </c>
      <c r="M1" s="46" t="s">
        <v>108</v>
      </c>
      <c r="N1" s="46" t="s">
        <v>15</v>
      </c>
      <c r="O1" s="46" t="s">
        <v>16</v>
      </c>
      <c r="P1" s="47" t="s">
        <v>17</v>
      </c>
      <c r="Q1" s="46" t="s">
        <v>37</v>
      </c>
      <c r="R1" s="49" t="s">
        <v>40</v>
      </c>
      <c r="S1" s="49" t="s">
        <v>41</v>
      </c>
      <c r="T1" s="46" t="s">
        <v>50</v>
      </c>
    </row>
    <row r="2" spans="1:20" s="33" customFormat="1" ht="15" customHeight="1" x14ac:dyDescent="0.5">
      <c r="A2" s="22" t="s">
        <v>81</v>
      </c>
      <c r="B2" s="23">
        <v>43124.5</v>
      </c>
      <c r="C2" s="27">
        <v>0.6</v>
      </c>
      <c r="D2" s="27">
        <v>564</v>
      </c>
      <c r="E2" s="24">
        <v>294</v>
      </c>
      <c r="F2" s="24">
        <v>8.15</v>
      </c>
      <c r="G2" s="34">
        <f>0.5* 3</f>
        <v>1.5</v>
      </c>
      <c r="H2" s="25">
        <v>419</v>
      </c>
      <c r="I2" s="27">
        <v>0.11</v>
      </c>
      <c r="J2" s="35">
        <f t="shared" ref="J2:J13" si="0">0.5* 0.005</f>
        <v>2.5000000000000001E-3</v>
      </c>
      <c r="K2" s="28">
        <v>1.1299999999999999</v>
      </c>
      <c r="L2" s="24">
        <v>195</v>
      </c>
      <c r="M2" s="26">
        <v>0</v>
      </c>
      <c r="N2" s="35">
        <f t="shared" ref="N2:O13" si="1">0.5* 0.005</f>
        <v>2.5000000000000001E-3</v>
      </c>
      <c r="O2" s="35">
        <f t="shared" si="1"/>
        <v>2.5000000000000001E-3</v>
      </c>
      <c r="P2" s="36">
        <f t="shared" ref="P2:P7" si="2">0.5* 0.5</f>
        <v>0.25</v>
      </c>
      <c r="Q2" s="28">
        <v>2.1700000000000001E-2</v>
      </c>
      <c r="R2" s="29">
        <v>1.83E-3</v>
      </c>
      <c r="S2" s="29">
        <v>4.4999999999999999E-4</v>
      </c>
      <c r="T2" s="35">
        <f t="shared" ref="T2:T13" si="3">0.5* 0.001</f>
        <v>5.0000000000000001E-4</v>
      </c>
    </row>
    <row r="3" spans="1:20" s="33" customFormat="1" ht="15" customHeight="1" x14ac:dyDescent="0.5">
      <c r="A3" s="22" t="s">
        <v>81</v>
      </c>
      <c r="B3" s="23">
        <v>43152.5</v>
      </c>
      <c r="C3" s="27">
        <v>-0.8</v>
      </c>
      <c r="D3" s="27">
        <v>604</v>
      </c>
      <c r="E3" s="24">
        <v>351</v>
      </c>
      <c r="F3" s="24">
        <v>8.07</v>
      </c>
      <c r="G3" s="85" t="s">
        <v>53</v>
      </c>
      <c r="H3" s="25">
        <v>432</v>
      </c>
      <c r="I3" s="27">
        <v>0.17</v>
      </c>
      <c r="J3" s="35">
        <f t="shared" si="0"/>
        <v>2.5000000000000001E-3</v>
      </c>
      <c r="K3" s="28">
        <v>1.27</v>
      </c>
      <c r="L3" s="24">
        <v>211</v>
      </c>
      <c r="M3" s="26">
        <v>0</v>
      </c>
      <c r="N3" s="35">
        <f t="shared" si="1"/>
        <v>2.5000000000000001E-3</v>
      </c>
      <c r="O3" s="35">
        <f t="shared" si="1"/>
        <v>2.5000000000000001E-3</v>
      </c>
      <c r="P3" s="36">
        <f t="shared" si="2"/>
        <v>0.25</v>
      </c>
      <c r="Q3" s="28">
        <v>2.29E-2</v>
      </c>
      <c r="R3" s="29">
        <v>2.15E-3</v>
      </c>
      <c r="S3" s="29">
        <v>4.6999999999999999E-4</v>
      </c>
      <c r="T3" s="35">
        <f t="shared" si="3"/>
        <v>5.0000000000000001E-4</v>
      </c>
    </row>
    <row r="4" spans="1:20" s="33" customFormat="1" ht="15" customHeight="1" x14ac:dyDescent="0.5">
      <c r="A4" s="22" t="s">
        <v>81</v>
      </c>
      <c r="B4" s="23">
        <v>43180.5</v>
      </c>
      <c r="C4" s="27">
        <v>0.6</v>
      </c>
      <c r="D4" s="27">
        <v>575</v>
      </c>
      <c r="E4" s="24">
        <v>317</v>
      </c>
      <c r="F4" s="24">
        <v>8.1</v>
      </c>
      <c r="G4" s="85" t="s">
        <v>53</v>
      </c>
      <c r="H4" s="25">
        <v>434</v>
      </c>
      <c r="I4" s="27">
        <v>0.15</v>
      </c>
      <c r="J4" s="35">
        <f t="shared" si="0"/>
        <v>2.5000000000000001E-3</v>
      </c>
      <c r="K4" s="28">
        <v>1.22</v>
      </c>
      <c r="L4" s="24">
        <v>203</v>
      </c>
      <c r="M4" s="26">
        <v>0</v>
      </c>
      <c r="N4" s="35">
        <f t="shared" si="1"/>
        <v>2.5000000000000001E-3</v>
      </c>
      <c r="O4" s="35">
        <f t="shared" si="1"/>
        <v>2.5000000000000001E-3</v>
      </c>
      <c r="P4" s="36">
        <f t="shared" si="2"/>
        <v>0.25</v>
      </c>
      <c r="Q4" s="28">
        <v>2.1299999999999999E-2</v>
      </c>
      <c r="R4" s="29">
        <v>1.98E-3</v>
      </c>
      <c r="S4" s="29">
        <v>4.4000000000000002E-4</v>
      </c>
      <c r="T4" s="35">
        <f t="shared" si="3"/>
        <v>5.0000000000000001E-4</v>
      </c>
    </row>
    <row r="5" spans="1:20" s="33" customFormat="1" ht="15" customHeight="1" x14ac:dyDescent="0.5">
      <c r="A5" s="22" t="s">
        <v>81</v>
      </c>
      <c r="B5" s="23">
        <v>43215</v>
      </c>
      <c r="C5" s="27">
        <v>1</v>
      </c>
      <c r="D5" s="27">
        <v>505</v>
      </c>
      <c r="E5" s="24">
        <v>215</v>
      </c>
      <c r="F5" s="24">
        <v>8.23</v>
      </c>
      <c r="G5" s="34">
        <f>0.5* 3</f>
        <v>1.5</v>
      </c>
      <c r="H5" s="25">
        <v>351</v>
      </c>
      <c r="I5" s="27">
        <v>0.19</v>
      </c>
      <c r="J5" s="35">
        <f t="shared" si="0"/>
        <v>2.5000000000000001E-3</v>
      </c>
      <c r="K5" s="28">
        <v>0.94499999999999995</v>
      </c>
      <c r="L5" s="24">
        <v>157</v>
      </c>
      <c r="M5" s="26">
        <v>0</v>
      </c>
      <c r="N5" s="35">
        <f t="shared" si="1"/>
        <v>2.5000000000000001E-3</v>
      </c>
      <c r="O5" s="35">
        <f t="shared" si="1"/>
        <v>2.5000000000000001E-3</v>
      </c>
      <c r="P5" s="36">
        <f t="shared" si="2"/>
        <v>0.25</v>
      </c>
      <c r="Q5" s="28">
        <v>2.2200000000000001E-2</v>
      </c>
      <c r="R5" s="29">
        <v>1.1000000000000001E-3</v>
      </c>
      <c r="S5" s="29">
        <v>6.0999999999999997E-4</v>
      </c>
      <c r="T5" s="35">
        <f t="shared" si="3"/>
        <v>5.0000000000000001E-4</v>
      </c>
    </row>
    <row r="6" spans="1:20" s="33" customFormat="1" ht="15" customHeight="1" x14ac:dyDescent="0.5">
      <c r="A6" s="22" t="s">
        <v>81</v>
      </c>
      <c r="B6" s="23">
        <v>43243</v>
      </c>
      <c r="C6" s="27">
        <v>5.6</v>
      </c>
      <c r="D6" s="27">
        <v>373</v>
      </c>
      <c r="E6" s="24">
        <v>197</v>
      </c>
      <c r="F6" s="24">
        <v>7.93</v>
      </c>
      <c r="G6" s="85" t="s">
        <v>53</v>
      </c>
      <c r="H6" s="25">
        <v>278</v>
      </c>
      <c r="I6" s="27">
        <v>1</v>
      </c>
      <c r="J6" s="35">
        <f t="shared" si="0"/>
        <v>2.5000000000000001E-3</v>
      </c>
      <c r="K6" s="28">
        <v>0.85699999999999998</v>
      </c>
      <c r="L6" s="24">
        <v>127</v>
      </c>
      <c r="M6" s="26">
        <v>0</v>
      </c>
      <c r="N6" s="35">
        <f t="shared" si="1"/>
        <v>2.5000000000000001E-3</v>
      </c>
      <c r="O6" s="35">
        <f t="shared" si="1"/>
        <v>2.5000000000000001E-3</v>
      </c>
      <c r="P6" s="36">
        <f t="shared" si="2"/>
        <v>0.25</v>
      </c>
      <c r="Q6" s="28">
        <v>2.5000000000000001E-2</v>
      </c>
      <c r="R6" s="29">
        <v>2.5999999999999998E-4</v>
      </c>
      <c r="S6" s="29">
        <v>1.1800000000000001E-3</v>
      </c>
      <c r="T6" s="35">
        <f t="shared" si="3"/>
        <v>5.0000000000000001E-4</v>
      </c>
    </row>
    <row r="7" spans="1:20" s="33" customFormat="1" ht="15" customHeight="1" x14ac:dyDescent="0.5">
      <c r="A7" s="22" t="s">
        <v>81</v>
      </c>
      <c r="B7" s="23">
        <v>43271</v>
      </c>
      <c r="C7" s="27">
        <v>8.9</v>
      </c>
      <c r="D7" s="27">
        <v>418</v>
      </c>
      <c r="E7" s="24">
        <v>220</v>
      </c>
      <c r="F7" s="24">
        <v>8.1300000000000008</v>
      </c>
      <c r="G7" s="85" t="s">
        <v>53</v>
      </c>
      <c r="H7" s="25">
        <v>307</v>
      </c>
      <c r="I7" s="27">
        <v>0.27</v>
      </c>
      <c r="J7" s="35">
        <f t="shared" si="0"/>
        <v>2.5000000000000001E-3</v>
      </c>
      <c r="K7" s="28">
        <v>0.748</v>
      </c>
      <c r="L7" s="24">
        <v>136</v>
      </c>
      <c r="M7" s="26">
        <v>0</v>
      </c>
      <c r="N7" s="35">
        <f t="shared" si="1"/>
        <v>2.5000000000000001E-3</v>
      </c>
      <c r="O7" s="35">
        <f t="shared" si="1"/>
        <v>2.5000000000000001E-3</v>
      </c>
      <c r="P7" s="36">
        <f t="shared" si="2"/>
        <v>0.25</v>
      </c>
      <c r="Q7" s="28">
        <v>2.8000000000000001E-2</v>
      </c>
      <c r="R7" s="29">
        <v>7.1000000000000002E-4</v>
      </c>
      <c r="S7" s="29">
        <v>9.5E-4</v>
      </c>
      <c r="T7" s="35">
        <f t="shared" si="3"/>
        <v>5.0000000000000001E-4</v>
      </c>
    </row>
    <row r="8" spans="1:20" s="33" customFormat="1" ht="15" customHeight="1" x14ac:dyDescent="0.5">
      <c r="A8" s="22" t="s">
        <v>81</v>
      </c>
      <c r="B8" s="23">
        <v>43306.5</v>
      </c>
      <c r="C8" s="27">
        <v>8.6</v>
      </c>
      <c r="D8" s="27">
        <v>574</v>
      </c>
      <c r="E8" s="24">
        <v>299</v>
      </c>
      <c r="F8" s="24">
        <v>8.17</v>
      </c>
      <c r="G8" s="34">
        <f>0.5* 3</f>
        <v>1.5</v>
      </c>
      <c r="H8" s="25">
        <v>448</v>
      </c>
      <c r="I8" s="27">
        <v>0.18</v>
      </c>
      <c r="J8" s="35">
        <f t="shared" si="0"/>
        <v>2.5000000000000001E-3</v>
      </c>
      <c r="K8" s="28">
        <v>1.03</v>
      </c>
      <c r="L8" s="24">
        <v>200</v>
      </c>
      <c r="M8" s="26">
        <v>0</v>
      </c>
      <c r="N8" s="35">
        <f t="shared" si="1"/>
        <v>2.5000000000000001E-3</v>
      </c>
      <c r="O8" s="35">
        <f t="shared" si="1"/>
        <v>2.5000000000000001E-3</v>
      </c>
      <c r="P8" s="24">
        <v>0.86</v>
      </c>
      <c r="Q8" s="28">
        <v>2.5399999999999999E-2</v>
      </c>
      <c r="R8" s="29">
        <v>1.3500000000000001E-3</v>
      </c>
      <c r="S8" s="29">
        <v>6.9999999999999999E-4</v>
      </c>
      <c r="T8" s="35">
        <f t="shared" si="3"/>
        <v>5.0000000000000001E-4</v>
      </c>
    </row>
    <row r="9" spans="1:20" s="33" customFormat="1" ht="15" customHeight="1" x14ac:dyDescent="0.5">
      <c r="A9" s="22" t="s">
        <v>81</v>
      </c>
      <c r="B9" s="23">
        <v>43334.5</v>
      </c>
      <c r="C9" s="27">
        <v>9</v>
      </c>
      <c r="D9" s="27">
        <v>648</v>
      </c>
      <c r="E9" s="24">
        <v>342</v>
      </c>
      <c r="F9" s="24">
        <v>8.2200000000000006</v>
      </c>
      <c r="G9" s="85" t="s">
        <v>53</v>
      </c>
      <c r="H9" s="25">
        <v>507</v>
      </c>
      <c r="I9" s="27">
        <v>0.15</v>
      </c>
      <c r="J9" s="35">
        <f t="shared" si="0"/>
        <v>2.5000000000000001E-3</v>
      </c>
      <c r="K9" s="28">
        <v>1.39</v>
      </c>
      <c r="L9" s="24">
        <v>298</v>
      </c>
      <c r="M9" s="26">
        <v>0</v>
      </c>
      <c r="N9" s="35">
        <f t="shared" si="1"/>
        <v>2.5000000000000001E-3</v>
      </c>
      <c r="O9" s="35">
        <f t="shared" si="1"/>
        <v>2.5000000000000001E-3</v>
      </c>
      <c r="P9" s="24">
        <v>1.1599999999999999</v>
      </c>
      <c r="Q9" s="28">
        <v>2.4299999999999999E-2</v>
      </c>
      <c r="R9" s="29">
        <v>1.8400000000000001E-3</v>
      </c>
      <c r="S9" s="29">
        <v>6.7000000000000002E-4</v>
      </c>
      <c r="T9" s="35">
        <f t="shared" si="3"/>
        <v>5.0000000000000001E-4</v>
      </c>
    </row>
    <row r="10" spans="1:20" s="33" customFormat="1" ht="15" customHeight="1" x14ac:dyDescent="0.5">
      <c r="A10" s="22" t="s">
        <v>81</v>
      </c>
      <c r="B10" s="23">
        <v>43362.5</v>
      </c>
      <c r="C10" s="27">
        <v>4.4000000000000004</v>
      </c>
      <c r="D10" s="27">
        <v>622</v>
      </c>
      <c r="E10" s="24">
        <v>334</v>
      </c>
      <c r="F10" s="24">
        <v>8.1999999999999993</v>
      </c>
      <c r="G10" s="85" t="s">
        <v>53</v>
      </c>
      <c r="H10" s="25">
        <v>483</v>
      </c>
      <c r="I10" s="27">
        <v>0.3</v>
      </c>
      <c r="J10" s="35">
        <f t="shared" si="0"/>
        <v>2.5000000000000001E-3</v>
      </c>
      <c r="K10" s="28">
        <v>1.0900000000000001</v>
      </c>
      <c r="L10" s="24">
        <v>223</v>
      </c>
      <c r="M10" s="26">
        <v>0</v>
      </c>
      <c r="N10" s="35">
        <f t="shared" si="1"/>
        <v>2.5000000000000001E-3</v>
      </c>
      <c r="O10" s="35">
        <f t="shared" si="1"/>
        <v>2.5000000000000001E-3</v>
      </c>
      <c r="P10" s="24">
        <v>0.54</v>
      </c>
      <c r="Q10" s="28">
        <v>2.2700000000000001E-2</v>
      </c>
      <c r="R10" s="29">
        <v>1.8799999999999999E-3</v>
      </c>
      <c r="S10" s="29">
        <v>5.5999999999999995E-4</v>
      </c>
      <c r="T10" s="35">
        <f t="shared" si="3"/>
        <v>5.0000000000000001E-4</v>
      </c>
    </row>
    <row r="11" spans="1:20" s="33" customFormat="1" ht="15" customHeight="1" x14ac:dyDescent="0.5">
      <c r="A11" s="22" t="s">
        <v>81</v>
      </c>
      <c r="B11" s="23">
        <v>43397</v>
      </c>
      <c r="C11" s="27">
        <v>3.9</v>
      </c>
      <c r="D11" s="27">
        <v>624</v>
      </c>
      <c r="E11" s="24">
        <v>304</v>
      </c>
      <c r="F11" s="24">
        <v>8.18</v>
      </c>
      <c r="G11" s="27">
        <v>3.8</v>
      </c>
      <c r="H11" s="25">
        <v>495</v>
      </c>
      <c r="I11" s="27">
        <v>0.16</v>
      </c>
      <c r="J11" s="35">
        <f t="shared" si="0"/>
        <v>2.5000000000000001E-3</v>
      </c>
      <c r="K11" s="28">
        <v>1.1100000000000001</v>
      </c>
      <c r="L11" s="24">
        <v>222</v>
      </c>
      <c r="M11" s="26">
        <v>0</v>
      </c>
      <c r="N11" s="35">
        <f t="shared" si="1"/>
        <v>2.5000000000000001E-3</v>
      </c>
      <c r="O11" s="35">
        <f t="shared" si="1"/>
        <v>2.5000000000000001E-3</v>
      </c>
      <c r="P11" s="36">
        <f>0.5* 0.5</f>
        <v>0.25</v>
      </c>
      <c r="Q11" s="28">
        <v>2.3199999999999998E-2</v>
      </c>
      <c r="R11" s="29">
        <v>1.8400000000000001E-3</v>
      </c>
      <c r="S11" s="29">
        <v>5.5000000000000003E-4</v>
      </c>
      <c r="T11" s="35">
        <f t="shared" si="3"/>
        <v>5.0000000000000001E-4</v>
      </c>
    </row>
    <row r="12" spans="1:20" s="33" customFormat="1" ht="15" customHeight="1" x14ac:dyDescent="0.5">
      <c r="A12" s="22" t="s">
        <v>81</v>
      </c>
      <c r="B12" s="23">
        <v>43425.5</v>
      </c>
      <c r="C12" s="27">
        <v>0.8</v>
      </c>
      <c r="D12" s="27">
        <v>483</v>
      </c>
      <c r="E12" s="24">
        <v>241</v>
      </c>
      <c r="F12" s="24">
        <v>8.1300000000000008</v>
      </c>
      <c r="G12" s="85" t="s">
        <v>53</v>
      </c>
      <c r="H12" s="25">
        <v>363</v>
      </c>
      <c r="I12" s="27">
        <v>0.13</v>
      </c>
      <c r="J12" s="35">
        <f t="shared" si="0"/>
        <v>2.5000000000000001E-3</v>
      </c>
      <c r="K12" s="28">
        <v>0.85799999999999998</v>
      </c>
      <c r="L12" s="24">
        <v>162</v>
      </c>
      <c r="M12" s="26">
        <v>0</v>
      </c>
      <c r="N12" s="35">
        <f t="shared" si="1"/>
        <v>2.5000000000000001E-3</v>
      </c>
      <c r="O12" s="35">
        <f t="shared" si="1"/>
        <v>2.5000000000000001E-3</v>
      </c>
      <c r="P12" s="36">
        <f>0.5* 0.5</f>
        <v>0.25</v>
      </c>
      <c r="Q12" s="28">
        <v>2.7300000000000001E-2</v>
      </c>
      <c r="R12" s="29">
        <v>1.31E-3</v>
      </c>
      <c r="S12" s="29">
        <v>5.8E-4</v>
      </c>
      <c r="T12" s="35">
        <f t="shared" si="3"/>
        <v>5.0000000000000001E-4</v>
      </c>
    </row>
    <row r="13" spans="1:20" s="33" customFormat="1" ht="15" customHeight="1" x14ac:dyDescent="0.5">
      <c r="A13" s="22" t="s">
        <v>81</v>
      </c>
      <c r="B13" s="23">
        <v>43453.5</v>
      </c>
      <c r="C13" s="27">
        <v>0.5</v>
      </c>
      <c r="D13" s="27">
        <v>202</v>
      </c>
      <c r="E13" s="24">
        <v>96.1</v>
      </c>
      <c r="F13" s="24">
        <v>7.96</v>
      </c>
      <c r="G13" s="85" t="s">
        <v>53</v>
      </c>
      <c r="H13" s="25">
        <v>127</v>
      </c>
      <c r="I13" s="27">
        <v>0.22</v>
      </c>
      <c r="J13" s="35">
        <f t="shared" si="0"/>
        <v>2.5000000000000001E-3</v>
      </c>
      <c r="K13" s="28">
        <v>0.224</v>
      </c>
      <c r="L13" s="24">
        <v>33.299999999999997</v>
      </c>
      <c r="M13" s="26">
        <v>0</v>
      </c>
      <c r="N13" s="35">
        <f t="shared" si="1"/>
        <v>2.5000000000000001E-3</v>
      </c>
      <c r="O13" s="35">
        <f t="shared" si="1"/>
        <v>2.5000000000000001E-3</v>
      </c>
      <c r="P13" s="36">
        <f>0.5* 0.5</f>
        <v>0.25</v>
      </c>
      <c r="Q13" s="28">
        <v>2.64E-2</v>
      </c>
      <c r="R13" s="40">
        <f>0.5* 0.0001</f>
        <v>5.0000000000000002E-5</v>
      </c>
      <c r="S13" s="29">
        <v>4.6999999999999999E-4</v>
      </c>
      <c r="T13" s="35">
        <f t="shared" si="3"/>
        <v>5.0000000000000001E-4</v>
      </c>
    </row>
    <row r="14" spans="1:20" ht="15" customHeight="1" x14ac:dyDescent="0.5">
      <c r="A14" s="1"/>
      <c r="B14" s="13" t="s">
        <v>93</v>
      </c>
      <c r="C14" s="17">
        <f t="shared" ref="C14:T14" si="4">MIN(C2:C13)</f>
        <v>-0.8</v>
      </c>
      <c r="D14" s="17">
        <f t="shared" si="4"/>
        <v>202</v>
      </c>
      <c r="E14" s="14">
        <f t="shared" si="4"/>
        <v>96.1</v>
      </c>
      <c r="F14" s="14">
        <f t="shared" si="4"/>
        <v>7.93</v>
      </c>
      <c r="G14" s="17">
        <f t="shared" si="4"/>
        <v>1.5</v>
      </c>
      <c r="H14" s="15">
        <f t="shared" si="4"/>
        <v>127</v>
      </c>
      <c r="I14" s="17">
        <f t="shared" si="4"/>
        <v>0.11</v>
      </c>
      <c r="J14" s="16">
        <f t="shared" si="4"/>
        <v>2.5000000000000001E-3</v>
      </c>
      <c r="K14" s="16">
        <f t="shared" si="4"/>
        <v>0.224</v>
      </c>
      <c r="L14" s="14">
        <f t="shared" si="4"/>
        <v>33.299999999999997</v>
      </c>
      <c r="M14" s="16">
        <f t="shared" si="4"/>
        <v>0</v>
      </c>
      <c r="N14" s="16">
        <f t="shared" si="4"/>
        <v>2.5000000000000001E-3</v>
      </c>
      <c r="O14" s="16">
        <f t="shared" si="4"/>
        <v>2.5000000000000001E-3</v>
      </c>
      <c r="P14" s="14">
        <f t="shared" si="4"/>
        <v>0.25</v>
      </c>
      <c r="Q14" s="16">
        <f t="shared" si="4"/>
        <v>2.1299999999999999E-2</v>
      </c>
      <c r="R14" s="18">
        <f t="shared" si="4"/>
        <v>5.0000000000000002E-5</v>
      </c>
      <c r="S14" s="18">
        <f t="shared" si="4"/>
        <v>4.4000000000000002E-4</v>
      </c>
      <c r="T14" s="16">
        <f t="shared" si="4"/>
        <v>5.0000000000000001E-4</v>
      </c>
    </row>
    <row r="15" spans="1:20" ht="15" customHeight="1" x14ac:dyDescent="0.5">
      <c r="A15" s="1"/>
      <c r="B15" s="13" t="s">
        <v>94</v>
      </c>
      <c r="C15" s="17">
        <f t="shared" ref="C15:T15" si="5">MAX(C2:C13)</f>
        <v>9</v>
      </c>
      <c r="D15" s="17">
        <f t="shared" si="5"/>
        <v>648</v>
      </c>
      <c r="E15" s="14">
        <f t="shared" si="5"/>
        <v>351</v>
      </c>
      <c r="F15" s="14">
        <f t="shared" si="5"/>
        <v>8.23</v>
      </c>
      <c r="G15" s="17">
        <f t="shared" si="5"/>
        <v>3.8</v>
      </c>
      <c r="H15" s="15">
        <f t="shared" si="5"/>
        <v>507</v>
      </c>
      <c r="I15" s="17">
        <f t="shared" si="5"/>
        <v>1</v>
      </c>
      <c r="J15" s="16">
        <f t="shared" si="5"/>
        <v>2.5000000000000001E-3</v>
      </c>
      <c r="K15" s="16">
        <f t="shared" si="5"/>
        <v>1.39</v>
      </c>
      <c r="L15" s="14">
        <f t="shared" si="5"/>
        <v>298</v>
      </c>
      <c r="M15" s="16">
        <f t="shared" si="5"/>
        <v>0</v>
      </c>
      <c r="N15" s="16">
        <f t="shared" si="5"/>
        <v>2.5000000000000001E-3</v>
      </c>
      <c r="O15" s="16">
        <f t="shared" si="5"/>
        <v>2.5000000000000001E-3</v>
      </c>
      <c r="P15" s="14">
        <f t="shared" si="5"/>
        <v>1.1599999999999999</v>
      </c>
      <c r="Q15" s="16">
        <f t="shared" si="5"/>
        <v>2.8000000000000001E-2</v>
      </c>
      <c r="R15" s="18">
        <f t="shared" si="5"/>
        <v>2.15E-3</v>
      </c>
      <c r="S15" s="18">
        <f t="shared" si="5"/>
        <v>1.1800000000000001E-3</v>
      </c>
      <c r="T15" s="16">
        <f t="shared" si="5"/>
        <v>5.0000000000000001E-4</v>
      </c>
    </row>
    <row r="16" spans="1:20" ht="15" customHeight="1" x14ac:dyDescent="0.5">
      <c r="A16" s="1"/>
      <c r="B16" s="13" t="s">
        <v>95</v>
      </c>
      <c r="C16" s="17">
        <f t="shared" ref="C16:T16" si="6">AVERAGE(C2:C13)</f>
        <v>3.5916666666666663</v>
      </c>
      <c r="D16" s="17">
        <f t="shared" si="6"/>
        <v>516</v>
      </c>
      <c r="E16" s="14">
        <f t="shared" si="6"/>
        <v>267.50833333333333</v>
      </c>
      <c r="F16" s="14">
        <f t="shared" si="6"/>
        <v>8.1224999999999987</v>
      </c>
      <c r="G16" s="17">
        <f t="shared" si="6"/>
        <v>2.0750000000000002</v>
      </c>
      <c r="H16" s="15">
        <f t="shared" si="6"/>
        <v>387</v>
      </c>
      <c r="I16" s="17">
        <f t="shared" si="6"/>
        <v>0.2525</v>
      </c>
      <c r="J16" s="16">
        <f t="shared" si="6"/>
        <v>2.4999999999999996E-3</v>
      </c>
      <c r="K16" s="16">
        <f t="shared" si="6"/>
        <v>0.98933333333333351</v>
      </c>
      <c r="L16" s="14">
        <f t="shared" si="6"/>
        <v>180.60833333333335</v>
      </c>
      <c r="M16" s="16">
        <f t="shared" si="6"/>
        <v>0</v>
      </c>
      <c r="N16" s="16">
        <f t="shared" si="6"/>
        <v>2.4999999999999996E-3</v>
      </c>
      <c r="O16" s="16">
        <f t="shared" si="6"/>
        <v>2.4999999999999996E-3</v>
      </c>
      <c r="P16" s="14">
        <f t="shared" si="6"/>
        <v>0.40083333333333332</v>
      </c>
      <c r="Q16" s="16">
        <f t="shared" si="6"/>
        <v>2.4199999999999999E-2</v>
      </c>
      <c r="R16" s="18">
        <f t="shared" si="6"/>
        <v>1.3583333333333336E-3</v>
      </c>
      <c r="S16" s="18">
        <f t="shared" si="6"/>
        <v>6.3583333333333341E-4</v>
      </c>
      <c r="T16" s="16">
        <f t="shared" si="6"/>
        <v>5.0000000000000012E-4</v>
      </c>
    </row>
    <row r="17" spans="1:20" ht="15" customHeight="1" x14ac:dyDescent="0.5">
      <c r="A17" s="1"/>
      <c r="B17" s="13" t="s">
        <v>96</v>
      </c>
      <c r="C17" s="17">
        <f t="shared" ref="C17:T17" si="7">_xlfn.STDEV.P(C2:C13)</f>
        <v>3.5183941254814282</v>
      </c>
      <c r="D17" s="17">
        <f t="shared" si="7"/>
        <v>124.85858667575357</v>
      </c>
      <c r="E17" s="14">
        <f t="shared" si="7"/>
        <v>72.159954941935908</v>
      </c>
      <c r="F17" s="14">
        <f t="shared" si="7"/>
        <v>9.1389733194343833E-2</v>
      </c>
      <c r="G17" s="17">
        <f t="shared" si="7"/>
        <v>0.99592921435210369</v>
      </c>
      <c r="H17" s="15">
        <f t="shared" si="7"/>
        <v>104.88565202161828</v>
      </c>
      <c r="I17" s="17">
        <f t="shared" si="7"/>
        <v>0.23152123732680188</v>
      </c>
      <c r="J17" s="16">
        <f t="shared" si="7"/>
        <v>4.3368086899420177E-19</v>
      </c>
      <c r="K17" s="16">
        <f t="shared" si="7"/>
        <v>0.29145506610034322</v>
      </c>
      <c r="L17" s="14">
        <f t="shared" si="7"/>
        <v>62.427590833078071</v>
      </c>
      <c r="M17" s="16">
        <f t="shared" si="7"/>
        <v>0</v>
      </c>
      <c r="N17" s="16">
        <f t="shared" si="7"/>
        <v>4.3368086899420177E-19</v>
      </c>
      <c r="O17" s="16">
        <f t="shared" si="7"/>
        <v>4.3368086899420177E-19</v>
      </c>
      <c r="P17" s="14">
        <f t="shared" si="7"/>
        <v>0.29030037126320651</v>
      </c>
      <c r="Q17" s="16">
        <f t="shared" si="7"/>
        <v>2.1326821922952642E-3</v>
      </c>
      <c r="R17" s="18">
        <f t="shared" si="7"/>
        <v>6.6953756844224618E-4</v>
      </c>
      <c r="S17" s="18">
        <f t="shared" si="7"/>
        <v>2.1309068231363119E-4</v>
      </c>
      <c r="T17" s="16">
        <f t="shared" si="7"/>
        <v>1.0842021724855044E-19</v>
      </c>
    </row>
    <row r="18" spans="1:20" s="60" customFormat="1" ht="15" customHeight="1" x14ac:dyDescent="0.5">
      <c r="B18" s="61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</row>
    <row r="19" spans="1:20" s="60" customFormat="1" ht="15" customHeight="1" x14ac:dyDescent="0.5">
      <c r="B19" s="61"/>
      <c r="C19" s="108" t="s">
        <v>129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</row>
    <row r="20" spans="1:20" s="60" customFormat="1" ht="15" customHeight="1" x14ac:dyDescent="0.5">
      <c r="B20" s="61"/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</row>
    <row r="21" spans="1:20" s="60" customFormat="1" ht="15" customHeight="1" x14ac:dyDescent="0.5">
      <c r="C21" s="107" t="s">
        <v>112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</row>
    <row r="22" spans="1:20" s="54" customFormat="1" ht="15" customHeight="1" x14ac:dyDescent="0.5">
      <c r="B22" s="55"/>
      <c r="C22" s="57"/>
      <c r="D22" s="57"/>
      <c r="E22" s="56"/>
      <c r="F22" s="56"/>
      <c r="G22" s="57"/>
      <c r="H22" s="62"/>
      <c r="I22" s="57"/>
      <c r="J22" s="58"/>
      <c r="K22" s="58"/>
      <c r="L22" s="56"/>
      <c r="M22" s="58"/>
      <c r="N22" s="58"/>
      <c r="O22" s="58"/>
      <c r="P22" s="56"/>
      <c r="Q22" s="58"/>
      <c r="R22" s="59"/>
      <c r="S22" s="59"/>
      <c r="T22" s="58"/>
    </row>
  </sheetData>
  <mergeCells count="4">
    <mergeCell ref="C18:T18"/>
    <mergeCell ref="C20:T20"/>
    <mergeCell ref="C21:T21"/>
    <mergeCell ref="C19:T19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34 - SUNSET (E206634) Data&amp;R&amp;"Times New Roman,Regular"&amp;8Annual Report, 2018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F0"/>
  </sheetPr>
  <dimension ref="A1:R18"/>
  <sheetViews>
    <sheetView tabSelected="1" view="pageBreakPreview" topLeftCell="A4" zoomScale="130" zoomScaleNormal="100" zoomScaleSheetLayoutView="130" workbookViewId="0">
      <selection activeCell="H12" sqref="H12"/>
    </sheetView>
  </sheetViews>
  <sheetFormatPr defaultColWidth="11.28515625" defaultRowHeight="15.75" x14ac:dyDescent="0.25"/>
  <cols>
    <col min="1" max="1" width="31.42578125" style="2" customWidth="1"/>
    <col min="2" max="2" width="17.5703125" style="3" customWidth="1"/>
    <col min="3" max="4" width="6.28515625" style="10" bestFit="1" customWidth="1"/>
    <col min="5" max="5" width="4.5703125" style="9" bestFit="1" customWidth="1"/>
    <col min="6" max="6" width="3.5703125" style="11" bestFit="1" customWidth="1"/>
    <col min="7" max="7" width="6.28515625" style="10" bestFit="1" customWidth="1"/>
    <col min="8" max="8" width="7.5703125" style="7" bestFit="1" customWidth="1"/>
    <col min="9" max="9" width="6.7109375" style="7" bestFit="1" customWidth="1"/>
    <col min="10" max="10" width="4.5703125" style="9" bestFit="1" customWidth="1"/>
    <col min="11" max="11" width="6.7109375" style="7" bestFit="1" customWidth="1"/>
    <col min="12" max="13" width="7.5703125" style="7" bestFit="1" customWidth="1"/>
    <col min="14" max="14" width="4.5703125" style="9" bestFit="1" customWidth="1"/>
    <col min="15" max="15" width="6.7109375" style="7" bestFit="1" customWidth="1"/>
    <col min="16" max="16" width="8.5703125" style="6" bestFit="1" customWidth="1"/>
    <col min="17" max="17" width="7.85546875" style="6" bestFit="1" customWidth="1"/>
    <col min="18" max="18" width="6.7109375" style="7" bestFit="1" customWidth="1"/>
    <col min="19" max="16384" width="11.28515625" style="2"/>
  </cols>
  <sheetData>
    <row r="1" spans="1:18" s="53" customFormat="1" ht="75.95" customHeight="1" x14ac:dyDescent="0.25">
      <c r="A1" s="43" t="s">
        <v>0</v>
      </c>
      <c r="B1" s="44" t="s">
        <v>1</v>
      </c>
      <c r="C1" s="48" t="s">
        <v>4</v>
      </c>
      <c r="D1" s="48" t="s">
        <v>5</v>
      </c>
      <c r="E1" s="47" t="s">
        <v>7</v>
      </c>
      <c r="F1" s="45" t="s">
        <v>9</v>
      </c>
      <c r="G1" s="48" t="s">
        <v>10</v>
      </c>
      <c r="H1" s="46" t="s">
        <v>11</v>
      </c>
      <c r="I1" s="46" t="s">
        <v>12</v>
      </c>
      <c r="J1" s="47" t="s">
        <v>14</v>
      </c>
      <c r="K1" s="46" t="s">
        <v>108</v>
      </c>
      <c r="L1" s="46" t="s">
        <v>15</v>
      </c>
      <c r="M1" s="46" t="s">
        <v>16</v>
      </c>
      <c r="N1" s="47" t="s">
        <v>17</v>
      </c>
      <c r="O1" s="46" t="s">
        <v>37</v>
      </c>
      <c r="P1" s="49" t="s">
        <v>40</v>
      </c>
      <c r="Q1" s="49" t="s">
        <v>41</v>
      </c>
      <c r="R1" s="46" t="s">
        <v>50</v>
      </c>
    </row>
    <row r="2" spans="1:18" s="33" customFormat="1" ht="15" customHeight="1" x14ac:dyDescent="0.5">
      <c r="A2" s="22" t="s">
        <v>82</v>
      </c>
      <c r="B2" s="23">
        <v>43236.5</v>
      </c>
      <c r="C2" s="85" t="s">
        <v>53</v>
      </c>
      <c r="D2" s="27">
        <v>54</v>
      </c>
      <c r="E2" s="24">
        <v>7.68</v>
      </c>
      <c r="F2" s="25">
        <v>59</v>
      </c>
      <c r="G2" s="27">
        <v>3.72</v>
      </c>
      <c r="H2" s="35">
        <f>0.5* 0.005</f>
        <v>2.5000000000000001E-3</v>
      </c>
      <c r="I2" s="28">
        <v>0.17899999999999999</v>
      </c>
      <c r="J2" s="24">
        <v>2.73</v>
      </c>
      <c r="K2" s="26">
        <v>0</v>
      </c>
      <c r="L2" s="35">
        <f>0.5* 0.005</f>
        <v>2.5000000000000001E-3</v>
      </c>
      <c r="M2" s="35">
        <f>0.5* 0.005</f>
        <v>2.5000000000000001E-3</v>
      </c>
      <c r="N2" s="24">
        <v>0.59</v>
      </c>
      <c r="O2" s="28">
        <v>9.9000000000000008E-3</v>
      </c>
      <c r="P2" s="40">
        <f>0.5* 0.0001</f>
        <v>5.0000000000000002E-5</v>
      </c>
      <c r="Q2" s="29">
        <v>2.93E-2</v>
      </c>
      <c r="R2" s="28">
        <v>2.3999999999999998E-3</v>
      </c>
    </row>
    <row r="3" spans="1:18" s="33" customFormat="1" ht="15" customHeight="1" x14ac:dyDescent="0.5">
      <c r="A3" s="22" t="s">
        <v>82</v>
      </c>
      <c r="B3" s="23">
        <v>43243</v>
      </c>
      <c r="C3" s="27">
        <v>7</v>
      </c>
      <c r="D3" s="85" t="s">
        <v>53</v>
      </c>
      <c r="E3" s="85" t="s">
        <v>53</v>
      </c>
      <c r="F3" s="85" t="s">
        <v>53</v>
      </c>
      <c r="G3" s="85" t="s">
        <v>53</v>
      </c>
      <c r="H3" s="85" t="s">
        <v>53</v>
      </c>
      <c r="I3" s="85" t="s">
        <v>53</v>
      </c>
      <c r="J3" s="85" t="s">
        <v>53</v>
      </c>
      <c r="K3" s="85" t="s">
        <v>53</v>
      </c>
      <c r="L3" s="85" t="s">
        <v>53</v>
      </c>
      <c r="M3" s="85" t="s">
        <v>53</v>
      </c>
      <c r="N3" s="85" t="s">
        <v>53</v>
      </c>
      <c r="O3" s="85" t="s">
        <v>53</v>
      </c>
      <c r="P3" s="85" t="s">
        <v>53</v>
      </c>
      <c r="Q3" s="85" t="s">
        <v>53</v>
      </c>
      <c r="R3" s="85" t="s">
        <v>53</v>
      </c>
    </row>
    <row r="4" spans="1:18" s="60" customFormat="1" ht="22.5" customHeight="1" x14ac:dyDescent="0.5">
      <c r="B4" s="61"/>
      <c r="C4" s="107" t="s">
        <v>116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 s="60" customFormat="1" x14ac:dyDescent="0.5">
      <c r="B5" s="61"/>
      <c r="C5" s="108" t="s">
        <v>129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 s="60" customFormat="1" ht="15" customHeight="1" x14ac:dyDescent="0.5">
      <c r="B6" s="61"/>
      <c r="C6" s="107" t="s">
        <v>110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 s="60" customFormat="1" ht="27" customHeight="1" x14ac:dyDescent="0.5">
      <c r="C7" s="107" t="s">
        <v>112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 s="54" customFormat="1" ht="15" customHeight="1" x14ac:dyDescent="0.5">
      <c r="B8" s="55"/>
      <c r="C8" s="57"/>
      <c r="D8" s="57"/>
      <c r="E8" s="56"/>
      <c r="F8" s="62"/>
      <c r="G8" s="57"/>
      <c r="H8" s="58"/>
      <c r="I8" s="58"/>
      <c r="J8" s="56"/>
      <c r="K8" s="58"/>
      <c r="L8" s="58"/>
      <c r="M8" s="58"/>
      <c r="N8" s="56"/>
      <c r="O8" s="58"/>
      <c r="P8" s="59"/>
      <c r="Q8" s="59"/>
      <c r="R8" s="58"/>
    </row>
    <row r="12" spans="1:18" x14ac:dyDescent="0.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8" x14ac:dyDescent="0.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 x14ac:dyDescent="0.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mergeCells count="4">
    <mergeCell ref="C4:R4"/>
    <mergeCell ref="C6:R6"/>
    <mergeCell ref="C7:R7"/>
    <mergeCell ref="C5:R5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35 - UPPER-SS (E215954) Data&amp;R&amp;"Times New Roman,Regular"&amp;8Annual Report, 2018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96633"/>
  </sheetPr>
  <dimension ref="A1:S22"/>
  <sheetViews>
    <sheetView view="pageBreakPreview" zoomScale="60" zoomScaleNormal="100" workbookViewId="0">
      <selection activeCell="A19" sqref="A19:XFD19"/>
    </sheetView>
  </sheetViews>
  <sheetFormatPr defaultColWidth="11.28515625" defaultRowHeight="15.75" x14ac:dyDescent="0.25"/>
  <cols>
    <col min="1" max="1" width="26.7109375" style="2" customWidth="1"/>
    <col min="2" max="2" width="10.140625" style="3" customWidth="1"/>
    <col min="3" max="3" width="4" style="9" bestFit="1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7" width="7.85546875" style="7" bestFit="1" customWidth="1"/>
    <col min="8" max="8" width="7.5703125" style="7" bestFit="1" customWidth="1"/>
    <col min="9" max="9" width="8.2851562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6.7109375" style="9" bestFit="1" customWidth="1"/>
    <col min="14" max="14" width="6.7109375" style="7" bestFit="1" customWidth="1"/>
    <col min="15" max="15" width="7.85546875" style="6" bestFit="1" customWidth="1"/>
    <col min="16" max="16" width="8.5703125" style="6" bestFit="1" customWidth="1"/>
    <col min="17" max="17" width="5.42578125" style="9" bestFit="1" customWidth="1"/>
    <col min="18" max="18" width="6.7109375" style="7" bestFit="1" customWidth="1"/>
    <col min="19" max="19" width="7.5703125" style="7" customWidth="1"/>
    <col min="20" max="27" width="3.85546875" style="2" customWidth="1"/>
    <col min="28" max="16384" width="11.28515625" style="2"/>
  </cols>
  <sheetData>
    <row r="1" spans="1:19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6" t="s">
        <v>37</v>
      </c>
      <c r="O1" s="49" t="s">
        <v>40</v>
      </c>
      <c r="P1" s="49" t="s">
        <v>41</v>
      </c>
      <c r="Q1" s="47" t="s">
        <v>42</v>
      </c>
      <c r="R1" s="46" t="s">
        <v>46</v>
      </c>
      <c r="S1" s="46" t="s">
        <v>50</v>
      </c>
    </row>
    <row r="2" spans="1:19" s="33" customFormat="1" ht="15" customHeight="1" x14ac:dyDescent="0.5">
      <c r="A2" s="22" t="s">
        <v>83</v>
      </c>
      <c r="B2" s="23">
        <v>43110.5</v>
      </c>
      <c r="C2" s="25">
        <v>106.29436289549999</v>
      </c>
      <c r="D2" s="27">
        <v>4290</v>
      </c>
      <c r="E2" s="24">
        <v>1120</v>
      </c>
      <c r="F2" s="24">
        <v>7.67</v>
      </c>
      <c r="G2" s="28">
        <v>24.2</v>
      </c>
      <c r="H2" s="28">
        <v>0.63</v>
      </c>
      <c r="I2" s="24">
        <v>1780</v>
      </c>
      <c r="J2" s="26">
        <v>0.41399999999999998</v>
      </c>
      <c r="K2" s="28">
        <v>1.4E-2</v>
      </c>
      <c r="L2" s="28">
        <v>0.42799999999999999</v>
      </c>
      <c r="M2" s="24">
        <v>563</v>
      </c>
      <c r="N2" s="28">
        <v>0.36399999999999999</v>
      </c>
      <c r="O2" s="29">
        <v>0.97</v>
      </c>
      <c r="P2" s="40">
        <f>0.5* 0.001</f>
        <v>5.0000000000000001E-4</v>
      </c>
      <c r="Q2" s="24">
        <v>8.4000000000000005E-2</v>
      </c>
      <c r="R2" s="28">
        <v>1.04E-2</v>
      </c>
      <c r="S2" s="28">
        <v>7.7000000000000002E-3</v>
      </c>
    </row>
    <row r="3" spans="1:19" s="33" customFormat="1" ht="15" customHeight="1" x14ac:dyDescent="0.5">
      <c r="A3" s="22" t="s">
        <v>83</v>
      </c>
      <c r="B3" s="23">
        <v>43138.5</v>
      </c>
      <c r="C3" s="25">
        <v>131.91402984979999</v>
      </c>
      <c r="D3" s="27">
        <v>5000</v>
      </c>
      <c r="E3" s="24">
        <v>1330</v>
      </c>
      <c r="F3" s="24">
        <v>7.84</v>
      </c>
      <c r="G3" s="28">
        <v>27.8</v>
      </c>
      <c r="H3" s="28">
        <v>0.57999999999999996</v>
      </c>
      <c r="I3" s="24">
        <v>1970</v>
      </c>
      <c r="J3" s="26">
        <v>0.47759999999999997</v>
      </c>
      <c r="K3" s="28">
        <v>1.14E-2</v>
      </c>
      <c r="L3" s="28">
        <v>0.48899999999999999</v>
      </c>
      <c r="M3" s="24">
        <v>769</v>
      </c>
      <c r="N3" s="28">
        <v>0.41299999999999998</v>
      </c>
      <c r="O3" s="29">
        <v>1.49</v>
      </c>
      <c r="P3" s="40">
        <f>0.5* 0.001</f>
        <v>5.0000000000000001E-4</v>
      </c>
      <c r="Q3" s="24">
        <v>8.5000000000000006E-2</v>
      </c>
      <c r="R3" s="28">
        <v>1.4999999999999999E-2</v>
      </c>
      <c r="S3" s="28">
        <v>1.54E-2</v>
      </c>
    </row>
    <row r="4" spans="1:19" s="33" customFormat="1" ht="15" customHeight="1" x14ac:dyDescent="0.5">
      <c r="A4" s="22" t="s">
        <v>83</v>
      </c>
      <c r="B4" s="23">
        <v>43166.5</v>
      </c>
      <c r="C4" s="25">
        <v>104.11396570790001</v>
      </c>
      <c r="D4" s="27">
        <v>5400</v>
      </c>
      <c r="E4" s="24">
        <v>1270</v>
      </c>
      <c r="F4" s="24">
        <v>7.67</v>
      </c>
      <c r="G4" s="28">
        <v>38.299999999999997</v>
      </c>
      <c r="H4" s="28">
        <v>0.32</v>
      </c>
      <c r="I4" s="24">
        <v>2270</v>
      </c>
      <c r="J4" s="26">
        <v>0.53029999999999999</v>
      </c>
      <c r="K4" s="28">
        <v>6.7000000000000002E-3</v>
      </c>
      <c r="L4" s="28">
        <v>0.53700000000000003</v>
      </c>
      <c r="M4" s="24">
        <v>830</v>
      </c>
      <c r="N4" s="28">
        <v>0.622</v>
      </c>
      <c r="O4" s="29">
        <v>1.54</v>
      </c>
      <c r="P4" s="40">
        <f>0.5* 0.001</f>
        <v>5.0000000000000001E-4</v>
      </c>
      <c r="Q4" s="24">
        <v>0.14000000000000001</v>
      </c>
      <c r="R4" s="28">
        <v>1.46E-2</v>
      </c>
      <c r="S4" s="35">
        <f>0.5* 0.005</f>
        <v>2.5000000000000001E-3</v>
      </c>
    </row>
    <row r="5" spans="1:19" s="33" customFormat="1" ht="15" customHeight="1" x14ac:dyDescent="0.5">
      <c r="A5" s="22" t="s">
        <v>83</v>
      </c>
      <c r="B5" s="23">
        <v>43201</v>
      </c>
      <c r="C5" s="25">
        <v>462.78930306810003</v>
      </c>
      <c r="D5" s="27">
        <v>1430</v>
      </c>
      <c r="E5" s="24">
        <v>535</v>
      </c>
      <c r="F5" s="24">
        <v>8.16</v>
      </c>
      <c r="G5" s="28">
        <v>3.98</v>
      </c>
      <c r="H5" s="28">
        <v>1.64</v>
      </c>
      <c r="I5" s="24">
        <v>413</v>
      </c>
      <c r="J5" s="28">
        <v>0.113</v>
      </c>
      <c r="K5" s="35">
        <f>0.5* 0.005</f>
        <v>2.5000000000000001E-3</v>
      </c>
      <c r="L5" s="28">
        <v>0.113</v>
      </c>
      <c r="M5" s="24">
        <v>104</v>
      </c>
      <c r="N5" s="28">
        <v>0.09</v>
      </c>
      <c r="O5" s="29">
        <v>0.218</v>
      </c>
      <c r="P5" s="29">
        <v>3.29E-3</v>
      </c>
      <c r="Q5" s="24">
        <v>2.5999999999999999E-2</v>
      </c>
      <c r="R5" s="28">
        <v>4.2399999999999998E-3</v>
      </c>
      <c r="S5" s="28">
        <v>7.3000000000000001E-3</v>
      </c>
    </row>
    <row r="6" spans="1:19" s="33" customFormat="1" ht="15" customHeight="1" x14ac:dyDescent="0.5">
      <c r="A6" s="22" t="s">
        <v>83</v>
      </c>
      <c r="B6" s="23">
        <v>43229.5</v>
      </c>
      <c r="C6" s="25">
        <v>276.91044282519999</v>
      </c>
      <c r="D6" s="27">
        <v>3200</v>
      </c>
      <c r="E6" s="87" t="s">
        <v>53</v>
      </c>
      <c r="F6" s="24">
        <v>8.01</v>
      </c>
      <c r="G6" s="28">
        <v>24.4</v>
      </c>
      <c r="H6" s="28">
        <v>1.04</v>
      </c>
      <c r="I6" s="24">
        <v>1220</v>
      </c>
      <c r="J6" s="26">
        <v>0.433</v>
      </c>
      <c r="K6" s="28">
        <v>1.7999999999999999E-2</v>
      </c>
      <c r="L6" s="28">
        <v>0.45100000000000001</v>
      </c>
      <c r="M6" s="24">
        <v>843</v>
      </c>
      <c r="N6" s="28">
        <v>0.443</v>
      </c>
      <c r="O6" s="29">
        <v>0.67900000000000005</v>
      </c>
      <c r="P6" s="29">
        <v>1.07E-3</v>
      </c>
      <c r="Q6" s="24">
        <v>7.6999999999999999E-2</v>
      </c>
      <c r="R6" s="28">
        <v>9.7000000000000003E-3</v>
      </c>
      <c r="S6" s="28">
        <v>3.0999999999999999E-3</v>
      </c>
    </row>
    <row r="7" spans="1:19" s="33" customFormat="1" ht="15" customHeight="1" x14ac:dyDescent="0.5">
      <c r="A7" s="22" t="s">
        <v>83</v>
      </c>
      <c r="B7" s="23">
        <v>43257.5</v>
      </c>
      <c r="C7" s="25">
        <v>147.72190945989999</v>
      </c>
      <c r="D7" s="27">
        <v>2680</v>
      </c>
      <c r="E7" s="24">
        <v>950</v>
      </c>
      <c r="F7" s="24">
        <v>8.2100000000000009</v>
      </c>
      <c r="G7" s="28">
        <v>37.9</v>
      </c>
      <c r="H7" s="28">
        <v>1.19</v>
      </c>
      <c r="I7" s="24">
        <v>1030</v>
      </c>
      <c r="J7" s="28">
        <v>0.47</v>
      </c>
      <c r="K7" s="35">
        <f>0.5* 0.01</f>
        <v>5.0000000000000001E-3</v>
      </c>
      <c r="L7" s="28">
        <v>0.47</v>
      </c>
      <c r="M7" s="24">
        <v>391</v>
      </c>
      <c r="N7" s="28">
        <v>0.30299999999999999</v>
      </c>
      <c r="O7" s="29">
        <v>0.71599999999999997</v>
      </c>
      <c r="P7" s="40">
        <f>0.5* 0.0004</f>
        <v>2.0000000000000001E-4</v>
      </c>
      <c r="Q7" s="24">
        <v>9.0999999999999998E-2</v>
      </c>
      <c r="R7" s="28">
        <v>1.09E-2</v>
      </c>
      <c r="S7" s="28">
        <v>6.0000000000000001E-3</v>
      </c>
    </row>
    <row r="8" spans="1:19" s="33" customFormat="1" ht="15" customHeight="1" x14ac:dyDescent="0.5">
      <c r="A8" s="22" t="s">
        <v>83</v>
      </c>
      <c r="B8" s="23">
        <v>43292.5</v>
      </c>
      <c r="C8" s="25">
        <v>154.80820031959999</v>
      </c>
      <c r="D8" s="27">
        <v>5340</v>
      </c>
      <c r="E8" s="24">
        <v>1210</v>
      </c>
      <c r="F8" s="24">
        <v>7.88</v>
      </c>
      <c r="G8" s="28">
        <v>39.4</v>
      </c>
      <c r="H8" s="28">
        <v>0.32</v>
      </c>
      <c r="I8" s="24">
        <v>2230</v>
      </c>
      <c r="J8" s="26">
        <v>0.70099999999999996</v>
      </c>
      <c r="K8" s="28">
        <v>1.4E-2</v>
      </c>
      <c r="L8" s="28">
        <v>0.71499999999999997</v>
      </c>
      <c r="M8" s="24">
        <v>734</v>
      </c>
      <c r="N8" s="28">
        <v>0.94299999999999995</v>
      </c>
      <c r="O8" s="29">
        <v>1.1399999999999999</v>
      </c>
      <c r="P8" s="40">
        <f t="shared" ref="P8:P13" si="0">0.5* 0.001</f>
        <v>5.0000000000000001E-4</v>
      </c>
      <c r="Q8" s="24">
        <v>0.19600000000000001</v>
      </c>
      <c r="R8" s="28">
        <v>1.2500000000000001E-2</v>
      </c>
      <c r="S8" s="35">
        <f>0.5* 0.005</f>
        <v>2.5000000000000001E-3</v>
      </c>
    </row>
    <row r="9" spans="1:19" s="33" customFormat="1" ht="15" customHeight="1" x14ac:dyDescent="0.5">
      <c r="A9" s="22" t="s">
        <v>83</v>
      </c>
      <c r="B9" s="23">
        <v>43320.5</v>
      </c>
      <c r="C9" s="25">
        <v>139</v>
      </c>
      <c r="D9" s="27">
        <v>4270</v>
      </c>
      <c r="E9" s="24">
        <v>1190</v>
      </c>
      <c r="F9" s="24">
        <v>7.65</v>
      </c>
      <c r="G9" s="28">
        <v>23.4</v>
      </c>
      <c r="H9" s="28">
        <v>0.28999999999999998</v>
      </c>
      <c r="I9" s="24">
        <v>1630</v>
      </c>
      <c r="J9" s="26">
        <v>0.52770000000000006</v>
      </c>
      <c r="K9" s="28">
        <v>1.5299999999999999E-2</v>
      </c>
      <c r="L9" s="28">
        <v>0.54300000000000004</v>
      </c>
      <c r="M9" s="24">
        <v>568</v>
      </c>
      <c r="N9" s="28">
        <v>0.16</v>
      </c>
      <c r="O9" s="29">
        <v>1.06</v>
      </c>
      <c r="P9" s="40">
        <f t="shared" si="0"/>
        <v>5.0000000000000001E-4</v>
      </c>
      <c r="Q9" s="36">
        <f>0.5* 0.05</f>
        <v>2.5000000000000001E-2</v>
      </c>
      <c r="R9" s="28">
        <v>1.2800000000000001E-2</v>
      </c>
      <c r="S9" s="28">
        <v>1.0200000000000001E-2</v>
      </c>
    </row>
    <row r="10" spans="1:19" s="33" customFormat="1" ht="15" customHeight="1" x14ac:dyDescent="0.5">
      <c r="A10" s="22" t="s">
        <v>83</v>
      </c>
      <c r="B10" s="23">
        <v>43348.5</v>
      </c>
      <c r="C10" s="25">
        <v>125.37283828699999</v>
      </c>
      <c r="D10" s="27">
        <v>5890</v>
      </c>
      <c r="E10" s="24">
        <v>1300</v>
      </c>
      <c r="F10" s="24">
        <v>7.77</v>
      </c>
      <c r="G10" s="28">
        <v>41.7</v>
      </c>
      <c r="H10" s="35">
        <f>0.5* 0.25</f>
        <v>0.125</v>
      </c>
      <c r="I10" s="24">
        <v>2700</v>
      </c>
      <c r="J10" s="26">
        <v>0.75309999999999999</v>
      </c>
      <c r="K10" s="28">
        <v>8.8999999999999999E-3</v>
      </c>
      <c r="L10" s="28">
        <v>0.76200000000000001</v>
      </c>
      <c r="M10" s="24">
        <v>868</v>
      </c>
      <c r="N10" s="28">
        <v>1.1200000000000001</v>
      </c>
      <c r="O10" s="29">
        <v>1.22</v>
      </c>
      <c r="P10" s="40">
        <f t="shared" si="0"/>
        <v>5.0000000000000001E-4</v>
      </c>
      <c r="Q10" s="24">
        <v>0.24299999999999999</v>
      </c>
      <c r="R10" s="28">
        <v>1.2200000000000001E-2</v>
      </c>
      <c r="S10" s="35">
        <f>0.5* 0.005</f>
        <v>2.5000000000000001E-3</v>
      </c>
    </row>
    <row r="11" spans="1:19" s="33" customFormat="1" ht="15" customHeight="1" x14ac:dyDescent="0.5">
      <c r="A11" s="22" t="s">
        <v>83</v>
      </c>
      <c r="B11" s="23">
        <v>43383.5</v>
      </c>
      <c r="C11" s="25">
        <v>0</v>
      </c>
      <c r="D11" s="27">
        <v>5320</v>
      </c>
      <c r="E11" s="24">
        <v>1270</v>
      </c>
      <c r="F11" s="24">
        <v>7.64</v>
      </c>
      <c r="G11" s="28">
        <v>32.4</v>
      </c>
      <c r="H11" s="28">
        <v>0.11</v>
      </c>
      <c r="I11" s="24">
        <v>1860</v>
      </c>
      <c r="J11" s="26">
        <v>0.69369999999999998</v>
      </c>
      <c r="K11" s="28">
        <v>8.3000000000000001E-3</v>
      </c>
      <c r="L11" s="28">
        <v>0.70199999999999996</v>
      </c>
      <c r="M11" s="24">
        <v>717</v>
      </c>
      <c r="N11" s="28">
        <v>0.373</v>
      </c>
      <c r="O11" s="29">
        <v>1.43</v>
      </c>
      <c r="P11" s="40">
        <f t="shared" si="0"/>
        <v>5.0000000000000001E-4</v>
      </c>
      <c r="Q11" s="24">
        <v>0.14199999999999999</v>
      </c>
      <c r="R11" s="28">
        <v>1.3599999999999999E-2</v>
      </c>
      <c r="S11" s="35">
        <f>0.5* 0.005</f>
        <v>2.5000000000000001E-3</v>
      </c>
    </row>
    <row r="12" spans="1:19" s="33" customFormat="1" ht="15" customHeight="1" x14ac:dyDescent="0.5">
      <c r="A12" s="22" t="s">
        <v>83</v>
      </c>
      <c r="B12" s="23">
        <v>43411.5</v>
      </c>
      <c r="C12" s="25">
        <v>112.8355544583</v>
      </c>
      <c r="D12" s="27">
        <v>4940</v>
      </c>
      <c r="E12" s="24">
        <v>1130</v>
      </c>
      <c r="F12" s="24">
        <v>7.52</v>
      </c>
      <c r="G12" s="28">
        <v>37.1</v>
      </c>
      <c r="H12" s="28">
        <v>0.22</v>
      </c>
      <c r="I12" s="24">
        <v>2180</v>
      </c>
      <c r="J12" s="28">
        <v>0.434</v>
      </c>
      <c r="K12" s="35">
        <f>0.5* 0.005</f>
        <v>2.5000000000000001E-3</v>
      </c>
      <c r="L12" s="28">
        <v>0.434</v>
      </c>
      <c r="M12" s="24">
        <v>688</v>
      </c>
      <c r="N12" s="28">
        <v>0.61299999999999999</v>
      </c>
      <c r="O12" s="29">
        <v>0.97599999999999998</v>
      </c>
      <c r="P12" s="40">
        <f t="shared" si="0"/>
        <v>5.0000000000000001E-4</v>
      </c>
      <c r="Q12" s="24">
        <v>0.17</v>
      </c>
      <c r="R12" s="28">
        <v>1.0999999999999999E-2</v>
      </c>
      <c r="S12" s="35">
        <f>0.5* 0.005</f>
        <v>2.5000000000000001E-3</v>
      </c>
    </row>
    <row r="13" spans="1:19" s="33" customFormat="1" ht="15" customHeight="1" x14ac:dyDescent="0.5">
      <c r="A13" s="22" t="s">
        <v>83</v>
      </c>
      <c r="B13" s="23">
        <v>43439.5</v>
      </c>
      <c r="C13" s="25">
        <v>112.2904551614</v>
      </c>
      <c r="D13" s="27">
        <v>5260</v>
      </c>
      <c r="E13" s="24">
        <v>1260</v>
      </c>
      <c r="F13" s="24">
        <v>7.91</v>
      </c>
      <c r="G13" s="28">
        <v>32.799999999999997</v>
      </c>
      <c r="H13" s="28">
        <v>0.14000000000000001</v>
      </c>
      <c r="I13" s="24">
        <v>2120</v>
      </c>
      <c r="J13" s="26">
        <v>0.63339999999999996</v>
      </c>
      <c r="K13" s="28">
        <v>8.6E-3</v>
      </c>
      <c r="L13" s="28">
        <v>0.64200000000000002</v>
      </c>
      <c r="M13" s="24">
        <v>804</v>
      </c>
      <c r="N13" s="28">
        <v>0.60599999999999998</v>
      </c>
      <c r="O13" s="29">
        <v>1.3</v>
      </c>
      <c r="P13" s="40">
        <f t="shared" si="0"/>
        <v>5.0000000000000001E-4</v>
      </c>
      <c r="Q13" s="24">
        <v>0.16900000000000001</v>
      </c>
      <c r="R13" s="28">
        <v>1.2999999999999999E-2</v>
      </c>
      <c r="S13" s="35">
        <f>0.5* 0.005</f>
        <v>2.5000000000000001E-3</v>
      </c>
    </row>
    <row r="14" spans="1:19" ht="15" customHeight="1" x14ac:dyDescent="0.5">
      <c r="A14" s="1"/>
      <c r="B14" s="13" t="s">
        <v>93</v>
      </c>
      <c r="C14" s="15">
        <f t="shared" ref="C14:S14" si="1">MIN(C2:C13)</f>
        <v>0</v>
      </c>
      <c r="D14" s="17">
        <f t="shared" si="1"/>
        <v>1430</v>
      </c>
      <c r="E14" s="14">
        <f t="shared" si="1"/>
        <v>535</v>
      </c>
      <c r="F14" s="14">
        <f t="shared" si="1"/>
        <v>7.52</v>
      </c>
      <c r="G14" s="16">
        <f t="shared" si="1"/>
        <v>3.98</v>
      </c>
      <c r="H14" s="16">
        <f t="shared" si="1"/>
        <v>0.11</v>
      </c>
      <c r="I14" s="14">
        <f t="shared" si="1"/>
        <v>413</v>
      </c>
      <c r="J14" s="16">
        <f t="shared" si="1"/>
        <v>0.113</v>
      </c>
      <c r="K14" s="16">
        <f t="shared" si="1"/>
        <v>2.5000000000000001E-3</v>
      </c>
      <c r="L14" s="16">
        <f t="shared" si="1"/>
        <v>0.113</v>
      </c>
      <c r="M14" s="14">
        <f t="shared" si="1"/>
        <v>104</v>
      </c>
      <c r="N14" s="16">
        <f t="shared" si="1"/>
        <v>0.09</v>
      </c>
      <c r="O14" s="18">
        <f t="shared" si="1"/>
        <v>0.218</v>
      </c>
      <c r="P14" s="18">
        <f t="shared" si="1"/>
        <v>2.0000000000000001E-4</v>
      </c>
      <c r="Q14" s="14">
        <f t="shared" si="1"/>
        <v>2.5000000000000001E-2</v>
      </c>
      <c r="R14" s="16">
        <f t="shared" si="1"/>
        <v>4.2399999999999998E-3</v>
      </c>
      <c r="S14" s="16">
        <f t="shared" si="1"/>
        <v>2.5000000000000001E-3</v>
      </c>
    </row>
    <row r="15" spans="1:19" ht="15" customHeight="1" x14ac:dyDescent="0.5">
      <c r="A15" s="1"/>
      <c r="B15" s="13" t="s">
        <v>94</v>
      </c>
      <c r="C15" s="15">
        <f t="shared" ref="C15:S15" si="2">MAX(C2:C13)</f>
        <v>462.78930306810003</v>
      </c>
      <c r="D15" s="17">
        <f t="shared" si="2"/>
        <v>5890</v>
      </c>
      <c r="E15" s="14">
        <f t="shared" si="2"/>
        <v>1330</v>
      </c>
      <c r="F15" s="14">
        <f t="shared" si="2"/>
        <v>8.2100000000000009</v>
      </c>
      <c r="G15" s="16">
        <f t="shared" si="2"/>
        <v>41.7</v>
      </c>
      <c r="H15" s="16">
        <f t="shared" si="2"/>
        <v>1.64</v>
      </c>
      <c r="I15" s="14">
        <f t="shared" si="2"/>
        <v>2700</v>
      </c>
      <c r="J15" s="16">
        <f t="shared" si="2"/>
        <v>0.75309999999999999</v>
      </c>
      <c r="K15" s="16">
        <f t="shared" si="2"/>
        <v>1.7999999999999999E-2</v>
      </c>
      <c r="L15" s="16">
        <f t="shared" si="2"/>
        <v>0.76200000000000001</v>
      </c>
      <c r="M15" s="14">
        <f t="shared" si="2"/>
        <v>868</v>
      </c>
      <c r="N15" s="16">
        <f t="shared" si="2"/>
        <v>1.1200000000000001</v>
      </c>
      <c r="O15" s="18">
        <f t="shared" si="2"/>
        <v>1.54</v>
      </c>
      <c r="P15" s="18">
        <f t="shared" si="2"/>
        <v>3.29E-3</v>
      </c>
      <c r="Q15" s="14">
        <f t="shared" si="2"/>
        <v>0.24299999999999999</v>
      </c>
      <c r="R15" s="16">
        <f t="shared" si="2"/>
        <v>1.4999999999999999E-2</v>
      </c>
      <c r="S15" s="16">
        <f t="shared" si="2"/>
        <v>1.54E-2</v>
      </c>
    </row>
    <row r="16" spans="1:19" ht="15" customHeight="1" x14ac:dyDescent="0.5">
      <c r="A16" s="1"/>
      <c r="B16" s="13" t="s">
        <v>95</v>
      </c>
      <c r="C16" s="15">
        <f t="shared" ref="C16:S16" si="3">AVERAGE(C2:C13)</f>
        <v>156.17092183605831</v>
      </c>
      <c r="D16" s="17">
        <f t="shared" si="3"/>
        <v>4418.333333333333</v>
      </c>
      <c r="E16" s="14">
        <f t="shared" si="3"/>
        <v>1142.2727272727273</v>
      </c>
      <c r="F16" s="14">
        <f t="shared" si="3"/>
        <v>7.8274999999999997</v>
      </c>
      <c r="G16" s="16">
        <f t="shared" si="3"/>
        <v>30.28166666666667</v>
      </c>
      <c r="H16" s="16">
        <f t="shared" si="3"/>
        <v>0.55041666666666667</v>
      </c>
      <c r="I16" s="14">
        <f t="shared" si="3"/>
        <v>1783.5833333333333</v>
      </c>
      <c r="J16" s="16">
        <f t="shared" si="3"/>
        <v>0.51506666666666667</v>
      </c>
      <c r="K16" s="16">
        <f t="shared" si="3"/>
        <v>9.5999999999999992E-3</v>
      </c>
      <c r="L16" s="16">
        <f t="shared" si="3"/>
        <v>0.52383333333333348</v>
      </c>
      <c r="M16" s="14">
        <f t="shared" si="3"/>
        <v>656.58333333333337</v>
      </c>
      <c r="N16" s="16">
        <f t="shared" si="3"/>
        <v>0.50416666666666676</v>
      </c>
      <c r="O16" s="18">
        <f t="shared" si="3"/>
        <v>1.0615833333333333</v>
      </c>
      <c r="P16" s="18">
        <f t="shared" si="3"/>
        <v>7.5500000000000014E-4</v>
      </c>
      <c r="Q16" s="14">
        <f t="shared" si="3"/>
        <v>0.12066666666666666</v>
      </c>
      <c r="R16" s="16">
        <f t="shared" si="3"/>
        <v>1.1661666666666669E-2</v>
      </c>
      <c r="S16" s="16">
        <f t="shared" si="3"/>
        <v>5.391666666666667E-3</v>
      </c>
    </row>
    <row r="17" spans="1:19" ht="15" customHeight="1" x14ac:dyDescent="0.5">
      <c r="A17" s="1"/>
      <c r="B17" s="13" t="s">
        <v>96</v>
      </c>
      <c r="C17" s="15">
        <f t="shared" ref="C17:S17" si="4">_xlfn.STDEV.P(C2:C13)</f>
        <v>109.50200524628613</v>
      </c>
      <c r="D17" s="17">
        <f t="shared" si="4"/>
        <v>1277.548650954458</v>
      </c>
      <c r="E17" s="14">
        <f t="shared" si="4"/>
        <v>217.39536287982983</v>
      </c>
      <c r="F17" s="14">
        <f t="shared" si="4"/>
        <v>0.2069671874154615</v>
      </c>
      <c r="G17" s="16">
        <f t="shared" si="4"/>
        <v>10.041780912213158</v>
      </c>
      <c r="H17" s="16">
        <f t="shared" si="4"/>
        <v>0.47167458032230464</v>
      </c>
      <c r="I17" s="14">
        <f t="shared" si="4"/>
        <v>603.75456635034152</v>
      </c>
      <c r="J17" s="16">
        <f t="shared" si="4"/>
        <v>0.16486078638927146</v>
      </c>
      <c r="K17" s="16">
        <f t="shared" si="4"/>
        <v>4.818194682658641E-3</v>
      </c>
      <c r="L17" s="16">
        <f t="shared" si="4"/>
        <v>0.16707524918098665</v>
      </c>
      <c r="M17" s="14">
        <f t="shared" si="4"/>
        <v>213.50427721450663</v>
      </c>
      <c r="N17" s="16">
        <f t="shared" si="4"/>
        <v>0.28683352701910941</v>
      </c>
      <c r="O17" s="18">
        <f t="shared" si="4"/>
        <v>0.36848642180622543</v>
      </c>
      <c r="P17" s="18">
        <f t="shared" si="4"/>
        <v>7.8627285340395674E-4</v>
      </c>
      <c r="Q17" s="14">
        <f t="shared" si="4"/>
        <v>6.4392459876051397E-2</v>
      </c>
      <c r="R17" s="16">
        <f t="shared" si="4"/>
        <v>2.7257104068888578E-3</v>
      </c>
      <c r="S17" s="16">
        <f t="shared" si="4"/>
        <v>3.9586315677123673E-3</v>
      </c>
    </row>
    <row r="18" spans="1:19" s="60" customFormat="1" ht="15" customHeight="1" x14ac:dyDescent="0.5">
      <c r="B18" s="61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</row>
    <row r="19" spans="1:19" s="60" customFormat="1" ht="15" customHeight="1" x14ac:dyDescent="0.5">
      <c r="B19" s="61"/>
      <c r="C19" s="107" t="s">
        <v>130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spans="1:19" s="60" customFormat="1" ht="15" customHeight="1" x14ac:dyDescent="0.5">
      <c r="B20" s="61"/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</row>
    <row r="21" spans="1:19" s="60" customFormat="1" ht="15" customHeight="1" x14ac:dyDescent="0.5">
      <c r="C21" s="107" t="s">
        <v>112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</row>
    <row r="22" spans="1:19" s="54" customFormat="1" ht="15" customHeight="1" x14ac:dyDescent="0.5">
      <c r="B22" s="55"/>
      <c r="C22" s="56"/>
      <c r="D22" s="57"/>
      <c r="E22" s="56"/>
      <c r="F22" s="56"/>
      <c r="G22" s="58"/>
      <c r="H22" s="58"/>
      <c r="I22" s="56"/>
      <c r="J22" s="58"/>
      <c r="K22" s="58"/>
      <c r="L22" s="58"/>
      <c r="M22" s="56"/>
      <c r="N22" s="58"/>
      <c r="O22" s="59"/>
      <c r="P22" s="59"/>
      <c r="Q22" s="56"/>
      <c r="R22" s="58"/>
      <c r="S22" s="58"/>
    </row>
  </sheetData>
  <mergeCells count="4">
    <mergeCell ref="C18:S18"/>
    <mergeCell ref="C20:S20"/>
    <mergeCell ref="C21:S21"/>
    <mergeCell ref="C19:S19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36 - W1 Data&amp;R&amp;"Times New Roman,Regular"&amp;8Annual Report, 2018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96633"/>
  </sheetPr>
  <dimension ref="A1:S23"/>
  <sheetViews>
    <sheetView view="pageBreakPreview" zoomScale="60" zoomScaleNormal="100" workbookViewId="0">
      <selection activeCell="A19" sqref="A19:XFD19"/>
    </sheetView>
  </sheetViews>
  <sheetFormatPr defaultColWidth="11.28515625" defaultRowHeight="15.75" x14ac:dyDescent="0.25"/>
  <cols>
    <col min="1" max="1" width="26.7109375" style="2" customWidth="1"/>
    <col min="2" max="2" width="10.140625" style="3" customWidth="1"/>
    <col min="3" max="3" width="13" style="9" bestFit="1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7" width="7.85546875" style="7" bestFit="1" customWidth="1"/>
    <col min="8" max="8" width="7.5703125" style="7" bestFit="1" customWidth="1"/>
    <col min="9" max="9" width="8.2851562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6.7109375" style="9" bestFit="1" customWidth="1"/>
    <col min="14" max="14" width="7.85546875" style="6" bestFit="1" customWidth="1"/>
    <col min="15" max="15" width="8.5703125" style="6" customWidth="1"/>
    <col min="16" max="16" width="5.42578125" style="9" customWidth="1"/>
    <col min="17" max="24" width="3.85546875" style="2" customWidth="1"/>
    <col min="25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86</v>
      </c>
      <c r="B2" s="23">
        <v>43110.5</v>
      </c>
      <c r="C2" s="24" t="s">
        <v>109</v>
      </c>
      <c r="D2" s="27">
        <v>6160</v>
      </c>
      <c r="E2" s="24">
        <v>1570</v>
      </c>
      <c r="F2" s="24">
        <v>7.47</v>
      </c>
      <c r="G2" s="28">
        <v>40.700000000000003</v>
      </c>
      <c r="H2" s="35">
        <f>0.5* 0.25</f>
        <v>0.125</v>
      </c>
      <c r="I2" s="24">
        <v>2970</v>
      </c>
      <c r="J2" s="26">
        <v>0.5484</v>
      </c>
      <c r="K2" s="28">
        <v>8.6E-3</v>
      </c>
      <c r="L2" s="28">
        <v>0.55700000000000005</v>
      </c>
      <c r="M2" s="24">
        <v>849</v>
      </c>
      <c r="N2" s="29">
        <v>1.49</v>
      </c>
      <c r="O2" s="40">
        <f>0.5* 0.001</f>
        <v>5.0000000000000001E-4</v>
      </c>
      <c r="P2" s="36">
        <f>0.5* 0.05</f>
        <v>2.5000000000000001E-2</v>
      </c>
    </row>
    <row r="3" spans="1:16" s="33" customFormat="1" ht="15" customHeight="1" x14ac:dyDescent="0.5">
      <c r="A3" s="22" t="s">
        <v>86</v>
      </c>
      <c r="B3" s="23">
        <v>43138.5</v>
      </c>
      <c r="C3" s="24" t="s">
        <v>109</v>
      </c>
      <c r="D3" s="27">
        <v>6120</v>
      </c>
      <c r="E3" s="24">
        <v>1600</v>
      </c>
      <c r="F3" s="24">
        <v>7.61</v>
      </c>
      <c r="G3" s="28">
        <v>40</v>
      </c>
      <c r="H3" s="35">
        <f>0.5* 0.25</f>
        <v>0.125</v>
      </c>
      <c r="I3" s="24">
        <v>2420</v>
      </c>
      <c r="J3" s="26">
        <v>0.47570000000000001</v>
      </c>
      <c r="K3" s="28">
        <v>1.5299999999999999E-2</v>
      </c>
      <c r="L3" s="28">
        <v>0.49099999999999999</v>
      </c>
      <c r="M3" s="24">
        <v>862</v>
      </c>
      <c r="N3" s="29">
        <v>1.6</v>
      </c>
      <c r="O3" s="40">
        <f>0.5* 0.001</f>
        <v>5.0000000000000001E-4</v>
      </c>
      <c r="P3" s="36">
        <f>0.5* 0.05</f>
        <v>2.5000000000000001E-2</v>
      </c>
    </row>
    <row r="4" spans="1:16" s="33" customFormat="1" ht="15" customHeight="1" x14ac:dyDescent="0.5">
      <c r="A4" s="22" t="s">
        <v>86</v>
      </c>
      <c r="B4" s="23">
        <v>43166.5</v>
      </c>
      <c r="C4" s="24" t="s">
        <v>109</v>
      </c>
      <c r="D4" s="27">
        <v>5940</v>
      </c>
      <c r="E4" s="24">
        <v>1460</v>
      </c>
      <c r="F4" s="24">
        <v>7.58</v>
      </c>
      <c r="G4" s="28">
        <v>42.7</v>
      </c>
      <c r="H4" s="35">
        <f>0.5* 0.1</f>
        <v>0.05</v>
      </c>
      <c r="I4" s="24">
        <v>2700</v>
      </c>
      <c r="J4" s="26">
        <v>0.40720000000000001</v>
      </c>
      <c r="K4" s="28">
        <v>8.8000000000000005E-3</v>
      </c>
      <c r="L4" s="28">
        <v>0.41599999999999998</v>
      </c>
      <c r="M4" s="24">
        <v>737</v>
      </c>
      <c r="N4" s="29">
        <v>1.54</v>
      </c>
      <c r="O4" s="40">
        <f>0.5* 0.001</f>
        <v>5.0000000000000001E-4</v>
      </c>
      <c r="P4" s="36">
        <f>0.5* 0.05</f>
        <v>2.5000000000000001E-2</v>
      </c>
    </row>
    <row r="5" spans="1:16" s="33" customFormat="1" ht="15" customHeight="1" x14ac:dyDescent="0.5">
      <c r="A5" s="22" t="s">
        <v>86</v>
      </c>
      <c r="B5" s="23">
        <v>43201</v>
      </c>
      <c r="C5" s="24" t="s">
        <v>109</v>
      </c>
      <c r="D5" s="27">
        <v>2960</v>
      </c>
      <c r="E5" s="24">
        <v>861</v>
      </c>
      <c r="F5" s="24">
        <v>7.92</v>
      </c>
      <c r="G5" s="28">
        <v>24.5</v>
      </c>
      <c r="H5" s="28">
        <v>1.1399999999999999</v>
      </c>
      <c r="I5" s="24">
        <v>1270</v>
      </c>
      <c r="J5" s="26">
        <v>0.32240000000000002</v>
      </c>
      <c r="K5" s="28">
        <v>1.06E-2</v>
      </c>
      <c r="L5" s="28">
        <v>0.33300000000000002</v>
      </c>
      <c r="M5" s="24">
        <v>212</v>
      </c>
      <c r="N5" s="29">
        <v>0.53400000000000003</v>
      </c>
      <c r="O5" s="29">
        <v>1.3699999999999999E-3</v>
      </c>
      <c r="P5" s="24">
        <v>9.5000000000000001E-2</v>
      </c>
    </row>
    <row r="6" spans="1:16" s="33" customFormat="1" ht="15" customHeight="1" x14ac:dyDescent="0.5">
      <c r="A6" s="22" t="s">
        <v>86</v>
      </c>
      <c r="B6" s="23">
        <v>43229.5</v>
      </c>
      <c r="C6" s="24" t="s">
        <v>109</v>
      </c>
      <c r="D6" s="27">
        <v>4190</v>
      </c>
      <c r="E6" s="87" t="s">
        <v>53</v>
      </c>
      <c r="F6" s="24">
        <v>7.74</v>
      </c>
      <c r="G6" s="28">
        <v>26</v>
      </c>
      <c r="H6" s="28">
        <v>0.31</v>
      </c>
      <c r="I6" s="24">
        <v>2040</v>
      </c>
      <c r="J6" s="28">
        <v>0.71199999999999997</v>
      </c>
      <c r="K6" s="35">
        <f>0.5* 0.01</f>
        <v>5.0000000000000001E-3</v>
      </c>
      <c r="L6" s="28">
        <v>0.71199999999999997</v>
      </c>
      <c r="M6" s="24">
        <v>312</v>
      </c>
      <c r="N6" s="29">
        <v>0.80200000000000005</v>
      </c>
      <c r="O6" s="29">
        <v>7.7999999999999999E-4</v>
      </c>
      <c r="P6" s="24">
        <v>0.16300000000000001</v>
      </c>
    </row>
    <row r="7" spans="1:16" s="33" customFormat="1" ht="15" customHeight="1" x14ac:dyDescent="0.5">
      <c r="A7" s="22" t="s">
        <v>86</v>
      </c>
      <c r="B7" s="23">
        <v>43257.5</v>
      </c>
      <c r="C7" s="24" t="s">
        <v>109</v>
      </c>
      <c r="D7" s="27">
        <v>4830</v>
      </c>
      <c r="E7" s="24">
        <v>1160</v>
      </c>
      <c r="F7" s="24">
        <v>7.95</v>
      </c>
      <c r="G7" s="28">
        <v>28.6</v>
      </c>
      <c r="H7" s="35">
        <f>0.5* 0.1</f>
        <v>0.05</v>
      </c>
      <c r="I7" s="24">
        <v>2220</v>
      </c>
      <c r="J7" s="26">
        <v>0.54399999999999993</v>
      </c>
      <c r="K7" s="28">
        <v>2.5000000000000001E-2</v>
      </c>
      <c r="L7" s="28">
        <v>0.56899999999999995</v>
      </c>
      <c r="M7" s="24">
        <v>463</v>
      </c>
      <c r="N7" s="29">
        <v>0.97</v>
      </c>
      <c r="O7" s="40">
        <f t="shared" ref="O7:O13" si="0">0.5* 0.001</f>
        <v>5.0000000000000001E-4</v>
      </c>
      <c r="P7" s="24">
        <v>6.2E-2</v>
      </c>
    </row>
    <row r="8" spans="1:16" s="33" customFormat="1" ht="15" customHeight="1" x14ac:dyDescent="0.5">
      <c r="A8" s="22" t="s">
        <v>86</v>
      </c>
      <c r="B8" s="23">
        <v>43292.5</v>
      </c>
      <c r="C8" s="24" t="s">
        <v>109</v>
      </c>
      <c r="D8" s="27">
        <v>5140</v>
      </c>
      <c r="E8" s="24">
        <v>1270</v>
      </c>
      <c r="F8" s="24">
        <v>7.94</v>
      </c>
      <c r="G8" s="28">
        <v>37.4</v>
      </c>
      <c r="H8" s="28">
        <v>0.12</v>
      </c>
      <c r="I8" s="24">
        <v>2400</v>
      </c>
      <c r="J8" s="26">
        <v>0.42910000000000004</v>
      </c>
      <c r="K8" s="28">
        <v>1.7899999999999999E-2</v>
      </c>
      <c r="L8" s="28">
        <v>0.44700000000000001</v>
      </c>
      <c r="M8" s="24">
        <v>552</v>
      </c>
      <c r="N8" s="29">
        <v>1.1100000000000001</v>
      </c>
      <c r="O8" s="40">
        <f t="shared" si="0"/>
        <v>5.0000000000000001E-4</v>
      </c>
      <c r="P8" s="36">
        <f>0.5* 0.05</f>
        <v>2.5000000000000001E-2</v>
      </c>
    </row>
    <row r="9" spans="1:16" s="33" customFormat="1" ht="15" customHeight="1" x14ac:dyDescent="0.5">
      <c r="A9" s="22" t="s">
        <v>86</v>
      </c>
      <c r="B9" s="23">
        <v>43320.5</v>
      </c>
      <c r="C9" s="24" t="s">
        <v>109</v>
      </c>
      <c r="D9" s="27">
        <v>5620</v>
      </c>
      <c r="E9" s="24">
        <v>1400</v>
      </c>
      <c r="F9" s="24">
        <v>7.5</v>
      </c>
      <c r="G9" s="28">
        <v>37.4</v>
      </c>
      <c r="H9" s="35">
        <f>0.5* 0.25</f>
        <v>0.125</v>
      </c>
      <c r="I9" s="24">
        <v>2560</v>
      </c>
      <c r="J9" s="26">
        <v>0.57739999999999991</v>
      </c>
      <c r="K9" s="28">
        <v>1.26E-2</v>
      </c>
      <c r="L9" s="28">
        <v>0.59</v>
      </c>
      <c r="M9" s="24">
        <v>637</v>
      </c>
      <c r="N9" s="29">
        <v>1.27</v>
      </c>
      <c r="O9" s="40">
        <f t="shared" si="0"/>
        <v>5.0000000000000001E-4</v>
      </c>
      <c r="P9" s="36">
        <f>0.5* 0.05</f>
        <v>2.5000000000000001E-2</v>
      </c>
    </row>
    <row r="10" spans="1:16" s="33" customFormat="1" ht="15" customHeight="1" x14ac:dyDescent="0.5">
      <c r="A10" s="22" t="s">
        <v>86</v>
      </c>
      <c r="B10" s="23">
        <v>43348.5</v>
      </c>
      <c r="C10" s="24" t="s">
        <v>109</v>
      </c>
      <c r="D10" s="27">
        <v>5660</v>
      </c>
      <c r="E10" s="24">
        <v>1400</v>
      </c>
      <c r="F10" s="24">
        <v>7.7</v>
      </c>
      <c r="G10" s="28">
        <v>38.700000000000003</v>
      </c>
      <c r="H10" s="35">
        <f>0.5* 0.25</f>
        <v>0.125</v>
      </c>
      <c r="I10" s="24">
        <v>2660</v>
      </c>
      <c r="J10" s="26">
        <v>0.47159999999999996</v>
      </c>
      <c r="K10" s="28">
        <v>1.24E-2</v>
      </c>
      <c r="L10" s="28">
        <v>0.48399999999999999</v>
      </c>
      <c r="M10" s="24">
        <v>705</v>
      </c>
      <c r="N10" s="29">
        <v>1.35</v>
      </c>
      <c r="O10" s="40">
        <f t="shared" si="0"/>
        <v>5.0000000000000001E-4</v>
      </c>
      <c r="P10" s="24">
        <v>7.5999999999999998E-2</v>
      </c>
    </row>
    <row r="11" spans="1:16" s="33" customFormat="1" ht="15" customHeight="1" x14ac:dyDescent="0.5">
      <c r="A11" s="22" t="s">
        <v>86</v>
      </c>
      <c r="B11" s="23">
        <v>43383.5</v>
      </c>
      <c r="C11" s="24" t="s">
        <v>109</v>
      </c>
      <c r="D11" s="27">
        <v>5770</v>
      </c>
      <c r="E11" s="24">
        <v>1410</v>
      </c>
      <c r="F11" s="24">
        <v>7.5</v>
      </c>
      <c r="G11" s="28">
        <v>36.700000000000003</v>
      </c>
      <c r="H11" s="35">
        <f>0.5* 0.25</f>
        <v>0.125</v>
      </c>
      <c r="I11" s="24">
        <v>2450</v>
      </c>
      <c r="J11" s="26">
        <v>0.57040000000000002</v>
      </c>
      <c r="K11" s="28">
        <v>1.5599999999999999E-2</v>
      </c>
      <c r="L11" s="28">
        <v>0.58599999999999997</v>
      </c>
      <c r="M11" s="24">
        <v>677</v>
      </c>
      <c r="N11" s="29">
        <v>1.41</v>
      </c>
      <c r="O11" s="40">
        <f t="shared" si="0"/>
        <v>5.0000000000000001E-4</v>
      </c>
      <c r="P11" s="36">
        <f>0.5* 0.05</f>
        <v>2.5000000000000001E-2</v>
      </c>
    </row>
    <row r="12" spans="1:16" s="33" customFormat="1" ht="15" customHeight="1" x14ac:dyDescent="0.5">
      <c r="A12" s="22" t="s">
        <v>86</v>
      </c>
      <c r="B12" s="23">
        <v>43411.5</v>
      </c>
      <c r="C12" s="24" t="s">
        <v>109</v>
      </c>
      <c r="D12" s="27">
        <v>5780</v>
      </c>
      <c r="E12" s="24">
        <v>1360</v>
      </c>
      <c r="F12" s="24">
        <v>7.62</v>
      </c>
      <c r="G12" s="28">
        <v>36</v>
      </c>
      <c r="H12" s="35">
        <f>0.5* 0.1</f>
        <v>0.05</v>
      </c>
      <c r="I12" s="24">
        <v>2550</v>
      </c>
      <c r="J12" s="26">
        <v>0.52280000000000004</v>
      </c>
      <c r="K12" s="28">
        <v>1.12E-2</v>
      </c>
      <c r="L12" s="28">
        <v>0.53400000000000003</v>
      </c>
      <c r="M12" s="24">
        <v>754</v>
      </c>
      <c r="N12" s="29">
        <v>1.28</v>
      </c>
      <c r="O12" s="40">
        <f t="shared" si="0"/>
        <v>5.0000000000000001E-4</v>
      </c>
      <c r="P12" s="36">
        <f>0.5* 0.05</f>
        <v>2.5000000000000001E-2</v>
      </c>
    </row>
    <row r="13" spans="1:16" s="33" customFormat="1" ht="15" customHeight="1" x14ac:dyDescent="0.5">
      <c r="A13" s="22" t="s">
        <v>86</v>
      </c>
      <c r="B13" s="23">
        <v>43439.5</v>
      </c>
      <c r="C13" s="24" t="s">
        <v>109</v>
      </c>
      <c r="D13" s="27">
        <v>5850</v>
      </c>
      <c r="E13" s="24">
        <v>1410</v>
      </c>
      <c r="F13" s="24">
        <v>7.84</v>
      </c>
      <c r="G13" s="28">
        <v>35.700000000000003</v>
      </c>
      <c r="H13" s="35">
        <f>0.5* 0.25</f>
        <v>0.125</v>
      </c>
      <c r="I13" s="24">
        <v>2600</v>
      </c>
      <c r="J13" s="28">
        <v>0.65</v>
      </c>
      <c r="K13" s="35">
        <f>0.5* 0.01</f>
        <v>5.0000000000000001E-3</v>
      </c>
      <c r="L13" s="28">
        <v>0.65</v>
      </c>
      <c r="M13" s="24">
        <v>805</v>
      </c>
      <c r="N13" s="29">
        <v>1.37</v>
      </c>
      <c r="O13" s="40">
        <f t="shared" si="0"/>
        <v>5.0000000000000001E-4</v>
      </c>
      <c r="P13" s="36">
        <f>0.5* 0.05</f>
        <v>2.5000000000000001E-2</v>
      </c>
    </row>
    <row r="14" spans="1:16" ht="15" customHeight="1" x14ac:dyDescent="0.5">
      <c r="A14" s="1"/>
      <c r="B14" s="13" t="s">
        <v>93</v>
      </c>
      <c r="C14" s="15"/>
      <c r="D14" s="17">
        <f t="shared" ref="D14:P14" si="1">MIN(D2:D13)</f>
        <v>2960</v>
      </c>
      <c r="E14" s="14">
        <f t="shared" si="1"/>
        <v>861</v>
      </c>
      <c r="F14" s="14">
        <f t="shared" si="1"/>
        <v>7.47</v>
      </c>
      <c r="G14" s="16">
        <f t="shared" si="1"/>
        <v>24.5</v>
      </c>
      <c r="H14" s="16">
        <f t="shared" si="1"/>
        <v>0.05</v>
      </c>
      <c r="I14" s="14">
        <f t="shared" si="1"/>
        <v>1270</v>
      </c>
      <c r="J14" s="16">
        <f t="shared" si="1"/>
        <v>0.32240000000000002</v>
      </c>
      <c r="K14" s="16">
        <f t="shared" si="1"/>
        <v>5.0000000000000001E-3</v>
      </c>
      <c r="L14" s="16">
        <f t="shared" si="1"/>
        <v>0.33300000000000002</v>
      </c>
      <c r="M14" s="14">
        <f t="shared" si="1"/>
        <v>212</v>
      </c>
      <c r="N14" s="18">
        <f t="shared" si="1"/>
        <v>0.53400000000000003</v>
      </c>
      <c r="O14" s="18">
        <f t="shared" si="1"/>
        <v>5.0000000000000001E-4</v>
      </c>
      <c r="P14" s="14">
        <f t="shared" si="1"/>
        <v>2.5000000000000001E-2</v>
      </c>
    </row>
    <row r="15" spans="1:16" ht="15" customHeight="1" x14ac:dyDescent="0.5">
      <c r="A15" s="1"/>
      <c r="B15" s="13" t="s">
        <v>94</v>
      </c>
      <c r="C15" s="15"/>
      <c r="D15" s="17">
        <f t="shared" ref="D15:P15" si="2">MAX(D2:D13)</f>
        <v>6160</v>
      </c>
      <c r="E15" s="14">
        <f t="shared" si="2"/>
        <v>1600</v>
      </c>
      <c r="F15" s="14">
        <f t="shared" si="2"/>
        <v>7.95</v>
      </c>
      <c r="G15" s="16">
        <f t="shared" si="2"/>
        <v>42.7</v>
      </c>
      <c r="H15" s="16">
        <f t="shared" si="2"/>
        <v>1.1399999999999999</v>
      </c>
      <c r="I15" s="14">
        <f t="shared" si="2"/>
        <v>2970</v>
      </c>
      <c r="J15" s="16">
        <f t="shared" si="2"/>
        <v>0.71199999999999997</v>
      </c>
      <c r="K15" s="16">
        <f t="shared" si="2"/>
        <v>2.5000000000000001E-2</v>
      </c>
      <c r="L15" s="16">
        <f t="shared" si="2"/>
        <v>0.71199999999999997</v>
      </c>
      <c r="M15" s="14">
        <f t="shared" si="2"/>
        <v>862</v>
      </c>
      <c r="N15" s="18">
        <f t="shared" si="2"/>
        <v>1.6</v>
      </c>
      <c r="O15" s="18">
        <f t="shared" si="2"/>
        <v>1.3699999999999999E-3</v>
      </c>
      <c r="P15" s="14">
        <f t="shared" si="2"/>
        <v>0.16300000000000001</v>
      </c>
    </row>
    <row r="16" spans="1:16" ht="15" customHeight="1" x14ac:dyDescent="0.5">
      <c r="A16" s="1"/>
      <c r="B16" s="13" t="s">
        <v>95</v>
      </c>
      <c r="C16" s="15"/>
      <c r="D16" s="17">
        <f t="shared" ref="D16:P16" si="3">AVERAGE(D2:D13)</f>
        <v>5335</v>
      </c>
      <c r="E16" s="14">
        <f t="shared" si="3"/>
        <v>1354.6363636363637</v>
      </c>
      <c r="F16" s="14">
        <f t="shared" si="3"/>
        <v>7.6975000000000007</v>
      </c>
      <c r="G16" s="16">
        <f t="shared" si="3"/>
        <v>35.366666666666667</v>
      </c>
      <c r="H16" s="16">
        <f t="shared" si="3"/>
        <v>0.20583333333333331</v>
      </c>
      <c r="I16" s="14">
        <f t="shared" si="3"/>
        <v>2403.3333333333335</v>
      </c>
      <c r="J16" s="16">
        <f t="shared" si="3"/>
        <v>0.51924999999999999</v>
      </c>
      <c r="K16" s="16">
        <f t="shared" si="3"/>
        <v>1.2333333333333333E-2</v>
      </c>
      <c r="L16" s="16">
        <f t="shared" si="3"/>
        <v>0.53075000000000006</v>
      </c>
      <c r="M16" s="14">
        <f t="shared" si="3"/>
        <v>630.41666666666663</v>
      </c>
      <c r="N16" s="18">
        <f t="shared" si="3"/>
        <v>1.2271666666666665</v>
      </c>
      <c r="O16" s="18">
        <f t="shared" si="3"/>
        <v>5.9583333333333352E-4</v>
      </c>
      <c r="P16" s="14">
        <f t="shared" si="3"/>
        <v>4.9666666666666671E-2</v>
      </c>
    </row>
    <row r="17" spans="1:19" ht="15" customHeight="1" x14ac:dyDescent="0.5">
      <c r="A17" s="1"/>
      <c r="B17" s="13" t="s">
        <v>96</v>
      </c>
      <c r="C17" s="15"/>
      <c r="D17" s="17">
        <f t="shared" ref="D17:P17" si="4">_xlfn.STDEV.P(D2:D13)</f>
        <v>901.24450992317657</v>
      </c>
      <c r="E17" s="14">
        <f t="shared" si="4"/>
        <v>194.62891158083502</v>
      </c>
      <c r="F17" s="14">
        <f t="shared" si="4"/>
        <v>0.17112982401284321</v>
      </c>
      <c r="G17" s="16">
        <f t="shared" si="4"/>
        <v>5.6048094426919572</v>
      </c>
      <c r="H17" s="16">
        <f t="shared" si="4"/>
        <v>0.28909941581093207</v>
      </c>
      <c r="I17" s="14">
        <f t="shared" si="4"/>
        <v>409.49833807829901</v>
      </c>
      <c r="J17" s="16">
        <f t="shared" si="4"/>
        <v>0.10219264079831444</v>
      </c>
      <c r="K17" s="16">
        <f t="shared" si="4"/>
        <v>5.3948020249948835E-3</v>
      </c>
      <c r="L17" s="16">
        <f t="shared" si="4"/>
        <v>9.9519784465200475E-2</v>
      </c>
      <c r="M17" s="14">
        <f t="shared" si="4"/>
        <v>199.36083631334304</v>
      </c>
      <c r="N17" s="18">
        <f t="shared" si="4"/>
        <v>0.30558736703091799</v>
      </c>
      <c r="O17" s="18">
        <f t="shared" si="4"/>
        <v>2.4581355852669218E-4</v>
      </c>
      <c r="P17" s="14">
        <f t="shared" si="4"/>
        <v>4.1445412559440425E-2</v>
      </c>
    </row>
    <row r="18" spans="1:19" s="60" customFormat="1" ht="15" customHeight="1" x14ac:dyDescent="0.5">
      <c r="B18" s="61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</row>
    <row r="19" spans="1:19" s="60" customFormat="1" ht="15" customHeight="1" x14ac:dyDescent="0.5">
      <c r="B19" s="61"/>
      <c r="C19" s="107" t="s">
        <v>130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spans="1:19" s="60" customFormat="1" ht="15" customHeight="1" x14ac:dyDescent="0.5">
      <c r="B20" s="61"/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</row>
    <row r="21" spans="1:19" s="60" customFormat="1" ht="24" customHeight="1" x14ac:dyDescent="0.5">
      <c r="C21" s="107" t="s">
        <v>112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</row>
    <row r="22" spans="1:19" s="60" customFormat="1" ht="15" customHeight="1" x14ac:dyDescent="0.5">
      <c r="C22" s="107" t="s">
        <v>113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</row>
    <row r="23" spans="1:19" s="54" customFormat="1" ht="15" customHeight="1" x14ac:dyDescent="0.5">
      <c r="B23" s="55"/>
      <c r="C23" s="56"/>
      <c r="D23" s="57"/>
      <c r="E23" s="56"/>
      <c r="F23" s="56"/>
      <c r="G23" s="58"/>
      <c r="H23" s="58"/>
      <c r="I23" s="56"/>
      <c r="J23" s="58"/>
      <c r="K23" s="58"/>
      <c r="L23" s="58"/>
      <c r="M23" s="56"/>
      <c r="N23" s="59"/>
      <c r="O23" s="59"/>
      <c r="P23" s="56"/>
    </row>
  </sheetData>
  <mergeCells count="5">
    <mergeCell ref="C18:P18"/>
    <mergeCell ref="C20:P20"/>
    <mergeCell ref="C21:P21"/>
    <mergeCell ref="C22:P22"/>
    <mergeCell ref="C19:S19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37 - W3_WELL Data&amp;R&amp;"Times New Roman,Regular"&amp;8Annual Report, 2018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96633"/>
  </sheetPr>
  <dimension ref="A1:S23"/>
  <sheetViews>
    <sheetView view="pageBreakPreview" zoomScale="60" zoomScaleNormal="100" workbookViewId="0">
      <selection activeCell="C19" sqref="C19:S19"/>
    </sheetView>
  </sheetViews>
  <sheetFormatPr defaultColWidth="11.28515625" defaultRowHeight="15.75" x14ac:dyDescent="0.25"/>
  <cols>
    <col min="1" max="1" width="26.7109375" style="2" customWidth="1"/>
    <col min="2" max="2" width="10.140625" style="3" customWidth="1"/>
    <col min="3" max="3" width="13" style="9" bestFit="1" customWidth="1"/>
    <col min="4" max="4" width="6.28515625" style="10" bestFit="1" customWidth="1"/>
    <col min="5" max="5" width="7.28515625" style="10" bestFit="1" customWidth="1"/>
    <col min="6" max="6" width="8.28515625" style="9" bestFit="1" customWidth="1"/>
    <col min="7" max="7" width="4.5703125" style="9" bestFit="1" customWidth="1"/>
    <col min="8" max="8" width="7.85546875" style="7" bestFit="1" customWidth="1"/>
    <col min="9" max="9" width="7.5703125" style="7" bestFit="1" customWidth="1"/>
    <col min="10" max="10" width="8.28515625" style="9" bestFit="1" customWidth="1"/>
    <col min="11" max="11" width="6.7109375" style="7" bestFit="1" customWidth="1"/>
    <col min="12" max="12" width="7.5703125" style="7" bestFit="1" customWidth="1"/>
    <col min="13" max="13" width="6.7109375" style="7" bestFit="1" customWidth="1"/>
    <col min="14" max="14" width="8.28515625" style="9" bestFit="1" customWidth="1"/>
    <col min="15" max="15" width="7.85546875" style="6" bestFit="1" customWidth="1"/>
    <col min="16" max="16" width="8.5703125" style="6" customWidth="1"/>
    <col min="17" max="17" width="5.42578125" style="9" bestFit="1" customWidth="1"/>
    <col min="18" max="25" width="3.85546875" style="2" customWidth="1"/>
    <col min="26" max="16384" width="11.28515625" style="2"/>
  </cols>
  <sheetData>
    <row r="1" spans="1:17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4</v>
      </c>
      <c r="E1" s="48" t="s">
        <v>5</v>
      </c>
      <c r="F1" s="47" t="s">
        <v>6</v>
      </c>
      <c r="G1" s="47" t="s">
        <v>7</v>
      </c>
      <c r="H1" s="46" t="s">
        <v>11</v>
      </c>
      <c r="I1" s="46" t="s">
        <v>12</v>
      </c>
      <c r="J1" s="47" t="s">
        <v>14</v>
      </c>
      <c r="K1" s="46" t="s">
        <v>108</v>
      </c>
      <c r="L1" s="46" t="s">
        <v>15</v>
      </c>
      <c r="M1" s="46" t="s">
        <v>16</v>
      </c>
      <c r="N1" s="47" t="s">
        <v>17</v>
      </c>
      <c r="O1" s="49" t="s">
        <v>40</v>
      </c>
      <c r="P1" s="49" t="s">
        <v>41</v>
      </c>
      <c r="Q1" s="47" t="s">
        <v>42</v>
      </c>
    </row>
    <row r="2" spans="1:17" s="33" customFormat="1" ht="15" customHeight="1" x14ac:dyDescent="0.5">
      <c r="A2" s="22" t="s">
        <v>87</v>
      </c>
      <c r="B2" s="23">
        <v>43110.5</v>
      </c>
      <c r="C2" s="24" t="s">
        <v>109</v>
      </c>
      <c r="D2" s="27">
        <v>6.2</v>
      </c>
      <c r="E2" s="27">
        <v>6650</v>
      </c>
      <c r="F2" s="24">
        <v>1580</v>
      </c>
      <c r="G2" s="24">
        <v>7.72</v>
      </c>
      <c r="H2" s="28">
        <v>58.5</v>
      </c>
      <c r="I2" s="35">
        <f>0.5* 0.25</f>
        <v>0.125</v>
      </c>
      <c r="J2" s="24">
        <v>2850</v>
      </c>
      <c r="K2" s="26">
        <v>0.85099999999999998</v>
      </c>
      <c r="L2" s="28">
        <v>1.4999999999999999E-2</v>
      </c>
      <c r="M2" s="28">
        <v>0.86599999999999999</v>
      </c>
      <c r="N2" s="24">
        <v>1440</v>
      </c>
      <c r="O2" s="29">
        <v>2.23</v>
      </c>
      <c r="P2" s="40">
        <f>0.5* 0.001</f>
        <v>5.0000000000000001E-4</v>
      </c>
      <c r="Q2" s="36">
        <f>0.5* 0.05</f>
        <v>2.5000000000000001E-2</v>
      </c>
    </row>
    <row r="3" spans="1:17" s="33" customFormat="1" ht="15" customHeight="1" x14ac:dyDescent="0.5">
      <c r="A3" s="22" t="s">
        <v>87</v>
      </c>
      <c r="B3" s="23">
        <v>43138.5</v>
      </c>
      <c r="C3" s="24" t="s">
        <v>109</v>
      </c>
      <c r="D3" s="27">
        <v>7.7</v>
      </c>
      <c r="E3" s="27">
        <v>6740</v>
      </c>
      <c r="F3" s="24">
        <v>1730</v>
      </c>
      <c r="G3" s="24">
        <v>7.73</v>
      </c>
      <c r="H3" s="28">
        <v>59.5</v>
      </c>
      <c r="I3" s="35">
        <f>0.5* 0.25</f>
        <v>0.125</v>
      </c>
      <c r="J3" s="24">
        <v>2100</v>
      </c>
      <c r="K3" s="26">
        <v>0.62429999999999997</v>
      </c>
      <c r="L3" s="28">
        <v>1.8700000000000001E-2</v>
      </c>
      <c r="M3" s="28">
        <v>0.64300000000000002</v>
      </c>
      <c r="N3" s="24">
        <v>1490</v>
      </c>
      <c r="O3" s="29">
        <v>2.5099999999999998</v>
      </c>
      <c r="P3" s="29">
        <v>1.1000000000000001E-3</v>
      </c>
      <c r="Q3" s="36">
        <f>0.5* 0.05</f>
        <v>2.5000000000000001E-2</v>
      </c>
    </row>
    <row r="4" spans="1:17" s="33" customFormat="1" ht="15" customHeight="1" x14ac:dyDescent="0.5">
      <c r="A4" s="22" t="s">
        <v>87</v>
      </c>
      <c r="B4" s="23">
        <v>43166.5</v>
      </c>
      <c r="C4" s="24" t="s">
        <v>109</v>
      </c>
      <c r="D4" s="27">
        <v>5.6</v>
      </c>
      <c r="E4" s="27">
        <v>6760</v>
      </c>
      <c r="F4" s="24">
        <v>1490</v>
      </c>
      <c r="G4" s="24">
        <v>7.68</v>
      </c>
      <c r="H4" s="28">
        <v>62.8</v>
      </c>
      <c r="I4" s="35">
        <f>0.5* 0.25</f>
        <v>0.125</v>
      </c>
      <c r="J4" s="24">
        <v>2470</v>
      </c>
      <c r="K4" s="26">
        <v>0.78710000000000002</v>
      </c>
      <c r="L4" s="28">
        <v>2.1899999999999999E-2</v>
      </c>
      <c r="M4" s="28">
        <v>0.80900000000000005</v>
      </c>
      <c r="N4" s="24">
        <v>1460</v>
      </c>
      <c r="O4" s="29">
        <v>2.52</v>
      </c>
      <c r="P4" s="40">
        <f>0.5* 0.001</f>
        <v>5.0000000000000001E-4</v>
      </c>
      <c r="Q4" s="36">
        <f>0.5* 0.05</f>
        <v>2.5000000000000001E-2</v>
      </c>
    </row>
    <row r="5" spans="1:17" s="33" customFormat="1" ht="15" customHeight="1" x14ac:dyDescent="0.5">
      <c r="A5" s="22" t="s">
        <v>87</v>
      </c>
      <c r="B5" s="23">
        <v>43201</v>
      </c>
      <c r="C5" s="24" t="s">
        <v>109</v>
      </c>
      <c r="D5" s="27">
        <v>7.5</v>
      </c>
      <c r="E5" s="27">
        <v>3130</v>
      </c>
      <c r="F5" s="24">
        <v>847</v>
      </c>
      <c r="G5" s="24">
        <v>7.86</v>
      </c>
      <c r="H5" s="28">
        <v>58.6</v>
      </c>
      <c r="I5" s="28">
        <v>1.97</v>
      </c>
      <c r="J5" s="24">
        <v>1040</v>
      </c>
      <c r="K5" s="26">
        <v>0.62909999999999999</v>
      </c>
      <c r="L5" s="28">
        <v>2.3900000000000001E-2</v>
      </c>
      <c r="M5" s="28">
        <v>0.65300000000000002</v>
      </c>
      <c r="N5" s="24">
        <v>553</v>
      </c>
      <c r="O5" s="29">
        <v>0.875</v>
      </c>
      <c r="P5" s="29">
        <v>1.42E-3</v>
      </c>
      <c r="Q5" s="36">
        <f>0.5* 0.02</f>
        <v>0.01</v>
      </c>
    </row>
    <row r="6" spans="1:17" s="33" customFormat="1" ht="15" customHeight="1" x14ac:dyDescent="0.5">
      <c r="A6" s="22" t="s">
        <v>87</v>
      </c>
      <c r="B6" s="23">
        <v>43229.5</v>
      </c>
      <c r="C6" s="24" t="s">
        <v>109</v>
      </c>
      <c r="D6" s="27">
        <v>7.8</v>
      </c>
      <c r="E6" s="27">
        <v>6740</v>
      </c>
      <c r="F6" s="87" t="s">
        <v>53</v>
      </c>
      <c r="G6" s="24">
        <v>7.82</v>
      </c>
      <c r="H6" s="28">
        <v>66.099999999999994</v>
      </c>
      <c r="I6" s="35">
        <f t="shared" ref="I6:I13" si="0">0.5* 0.25</f>
        <v>0.125</v>
      </c>
      <c r="J6" s="24">
        <v>2610</v>
      </c>
      <c r="K6" s="26">
        <v>1.1619999999999999</v>
      </c>
      <c r="L6" s="28">
        <v>1.7999999999999999E-2</v>
      </c>
      <c r="M6" s="28">
        <v>1.18</v>
      </c>
      <c r="N6" s="24">
        <v>1280</v>
      </c>
      <c r="O6" s="29">
        <v>2.4</v>
      </c>
      <c r="P6" s="40">
        <f>0.5* 0.001</f>
        <v>5.0000000000000001E-4</v>
      </c>
      <c r="Q6" s="36">
        <f>0.5* 0.05</f>
        <v>2.5000000000000001E-2</v>
      </c>
    </row>
    <row r="7" spans="1:17" s="33" customFormat="1" ht="15" customHeight="1" x14ac:dyDescent="0.5">
      <c r="A7" s="22" t="s">
        <v>87</v>
      </c>
      <c r="B7" s="23">
        <v>43257.5</v>
      </c>
      <c r="C7" s="24" t="s">
        <v>109</v>
      </c>
      <c r="D7" s="27">
        <v>9</v>
      </c>
      <c r="E7" s="27">
        <v>6730</v>
      </c>
      <c r="F7" s="24">
        <v>1500</v>
      </c>
      <c r="G7" s="24">
        <v>7.91</v>
      </c>
      <c r="H7" s="28">
        <v>58.9</v>
      </c>
      <c r="I7" s="35">
        <f t="shared" si="0"/>
        <v>0.125</v>
      </c>
      <c r="J7" s="24">
        <v>2380</v>
      </c>
      <c r="K7" s="26">
        <v>1.1890000000000001</v>
      </c>
      <c r="L7" s="28">
        <v>3.1E-2</v>
      </c>
      <c r="M7" s="28">
        <v>1.22</v>
      </c>
      <c r="N7" s="24">
        <v>1430</v>
      </c>
      <c r="O7" s="29">
        <v>2.34</v>
      </c>
      <c r="P7" s="29">
        <v>1.1999999999999999E-3</v>
      </c>
      <c r="Q7" s="24">
        <v>6.6000000000000003E-2</v>
      </c>
    </row>
    <row r="8" spans="1:17" s="33" customFormat="1" ht="15" customHeight="1" x14ac:dyDescent="0.5">
      <c r="A8" s="22" t="s">
        <v>87</v>
      </c>
      <c r="B8" s="23">
        <v>43292.5</v>
      </c>
      <c r="C8" s="24" t="s">
        <v>109</v>
      </c>
      <c r="D8" s="27">
        <v>8.9</v>
      </c>
      <c r="E8" s="27">
        <v>6820</v>
      </c>
      <c r="F8" s="24">
        <v>1540</v>
      </c>
      <c r="G8" s="24">
        <v>7.87</v>
      </c>
      <c r="H8" s="28">
        <v>64.2</v>
      </c>
      <c r="I8" s="35">
        <f t="shared" si="0"/>
        <v>0.125</v>
      </c>
      <c r="J8" s="24">
        <v>2560</v>
      </c>
      <c r="K8" s="28">
        <v>1.05</v>
      </c>
      <c r="L8" s="35">
        <f>0.5* 0.02</f>
        <v>0.01</v>
      </c>
      <c r="M8" s="28">
        <v>1.05</v>
      </c>
      <c r="N8" s="24">
        <v>1440</v>
      </c>
      <c r="O8" s="29">
        <v>2.37</v>
      </c>
      <c r="P8" s="40">
        <f>0.5* 0.001</f>
        <v>5.0000000000000001E-4</v>
      </c>
      <c r="Q8" s="36">
        <f t="shared" ref="Q8:Q13" si="1">0.5* 0.05</f>
        <v>2.5000000000000001E-2</v>
      </c>
    </row>
    <row r="9" spans="1:17" s="33" customFormat="1" ht="15" customHeight="1" x14ac:dyDescent="0.5">
      <c r="A9" s="22" t="s">
        <v>87</v>
      </c>
      <c r="B9" s="23">
        <v>43320.5</v>
      </c>
      <c r="C9" s="24" t="s">
        <v>109</v>
      </c>
      <c r="D9" s="27">
        <v>9.4</v>
      </c>
      <c r="E9" s="27">
        <v>7000</v>
      </c>
      <c r="F9" s="24">
        <v>1550</v>
      </c>
      <c r="G9" s="24">
        <v>7.71</v>
      </c>
      <c r="H9" s="28">
        <v>66.3</v>
      </c>
      <c r="I9" s="35">
        <f t="shared" si="0"/>
        <v>0.125</v>
      </c>
      <c r="J9" s="24">
        <v>2530</v>
      </c>
      <c r="K9" s="26">
        <v>0.90200000000000002</v>
      </c>
      <c r="L9" s="28">
        <v>1.7000000000000001E-2</v>
      </c>
      <c r="M9" s="28">
        <v>0.91900000000000004</v>
      </c>
      <c r="N9" s="24">
        <v>1460</v>
      </c>
      <c r="O9" s="29">
        <v>2.25</v>
      </c>
      <c r="P9" s="29">
        <v>1.4E-3</v>
      </c>
      <c r="Q9" s="36">
        <f t="shared" si="1"/>
        <v>2.5000000000000001E-2</v>
      </c>
    </row>
    <row r="10" spans="1:17" s="33" customFormat="1" ht="15" customHeight="1" x14ac:dyDescent="0.5">
      <c r="A10" s="22" t="s">
        <v>87</v>
      </c>
      <c r="B10" s="23">
        <v>43348.5</v>
      </c>
      <c r="C10" s="24" t="s">
        <v>109</v>
      </c>
      <c r="D10" s="27">
        <v>11.5</v>
      </c>
      <c r="E10" s="27">
        <v>6800</v>
      </c>
      <c r="F10" s="24">
        <v>1690</v>
      </c>
      <c r="G10" s="24">
        <v>7.75</v>
      </c>
      <c r="H10" s="28">
        <v>65.400000000000006</v>
      </c>
      <c r="I10" s="35">
        <f t="shared" si="0"/>
        <v>0.125</v>
      </c>
      <c r="J10" s="24">
        <v>2360</v>
      </c>
      <c r="K10" s="26">
        <v>0.81779999999999997</v>
      </c>
      <c r="L10" s="28">
        <v>3.32E-2</v>
      </c>
      <c r="M10" s="28">
        <v>0.85099999999999998</v>
      </c>
      <c r="N10" s="24">
        <v>1510</v>
      </c>
      <c r="O10" s="29">
        <v>2.62</v>
      </c>
      <c r="P10" s="40">
        <f>0.5* 0.001</f>
        <v>5.0000000000000001E-4</v>
      </c>
      <c r="Q10" s="36">
        <f t="shared" si="1"/>
        <v>2.5000000000000001E-2</v>
      </c>
    </row>
    <row r="11" spans="1:17" s="33" customFormat="1" ht="15" customHeight="1" x14ac:dyDescent="0.5">
      <c r="A11" s="22" t="s">
        <v>87</v>
      </c>
      <c r="B11" s="23">
        <v>43383.5</v>
      </c>
      <c r="C11" s="24" t="s">
        <v>109</v>
      </c>
      <c r="D11" s="27">
        <v>8.3000000000000007</v>
      </c>
      <c r="E11" s="27">
        <v>6910</v>
      </c>
      <c r="F11" s="24">
        <v>1500</v>
      </c>
      <c r="G11" s="24">
        <v>7.68</v>
      </c>
      <c r="H11" s="28">
        <v>64.400000000000006</v>
      </c>
      <c r="I11" s="35">
        <f t="shared" si="0"/>
        <v>0.125</v>
      </c>
      <c r="J11" s="24">
        <v>2420</v>
      </c>
      <c r="K11" s="26">
        <v>0.93759999999999999</v>
      </c>
      <c r="L11" s="28">
        <v>2.4400000000000002E-2</v>
      </c>
      <c r="M11" s="28">
        <v>0.96199999999999997</v>
      </c>
      <c r="N11" s="24">
        <v>1450</v>
      </c>
      <c r="O11" s="29">
        <v>2.38</v>
      </c>
      <c r="P11" s="29">
        <v>2.3E-3</v>
      </c>
      <c r="Q11" s="36">
        <f t="shared" si="1"/>
        <v>2.5000000000000001E-2</v>
      </c>
    </row>
    <row r="12" spans="1:17" s="33" customFormat="1" ht="15" customHeight="1" x14ac:dyDescent="0.5">
      <c r="A12" s="22" t="s">
        <v>87</v>
      </c>
      <c r="B12" s="23">
        <v>43411.5</v>
      </c>
      <c r="C12" s="24" t="s">
        <v>109</v>
      </c>
      <c r="D12" s="27">
        <v>5.6</v>
      </c>
      <c r="E12" s="27">
        <v>6800</v>
      </c>
      <c r="F12" s="24">
        <v>1470</v>
      </c>
      <c r="G12" s="24">
        <v>7.73</v>
      </c>
      <c r="H12" s="28">
        <v>56.1</v>
      </c>
      <c r="I12" s="35">
        <f t="shared" si="0"/>
        <v>0.125</v>
      </c>
      <c r="J12" s="24">
        <v>2590</v>
      </c>
      <c r="K12" s="26">
        <v>0.7006</v>
      </c>
      <c r="L12" s="28">
        <v>9.4000000000000004E-3</v>
      </c>
      <c r="M12" s="28">
        <v>0.71</v>
      </c>
      <c r="N12" s="24">
        <v>1510</v>
      </c>
      <c r="O12" s="29">
        <v>2.15</v>
      </c>
      <c r="P12" s="40">
        <f>0.5* 0.001</f>
        <v>5.0000000000000001E-4</v>
      </c>
      <c r="Q12" s="36">
        <f t="shared" si="1"/>
        <v>2.5000000000000001E-2</v>
      </c>
    </row>
    <row r="13" spans="1:17" s="33" customFormat="1" ht="15" customHeight="1" x14ac:dyDescent="0.5">
      <c r="A13" s="22" t="s">
        <v>87</v>
      </c>
      <c r="B13" s="23">
        <v>43439.5</v>
      </c>
      <c r="C13" s="24" t="s">
        <v>109</v>
      </c>
      <c r="D13" s="27">
        <v>6</v>
      </c>
      <c r="E13" s="27">
        <v>7050</v>
      </c>
      <c r="F13" s="24">
        <v>1480</v>
      </c>
      <c r="G13" s="24">
        <v>7.76</v>
      </c>
      <c r="H13" s="28">
        <v>78.099999999999994</v>
      </c>
      <c r="I13" s="35">
        <f t="shared" si="0"/>
        <v>0.125</v>
      </c>
      <c r="J13" s="24">
        <v>2440</v>
      </c>
      <c r="K13" s="26">
        <v>0.97099999999999997</v>
      </c>
      <c r="L13" s="28">
        <v>1.4E-2</v>
      </c>
      <c r="M13" s="28">
        <v>0.98499999999999999</v>
      </c>
      <c r="N13" s="24">
        <v>1450</v>
      </c>
      <c r="O13" s="29">
        <v>2.16</v>
      </c>
      <c r="P13" s="40">
        <f>0.5* 0.001</f>
        <v>5.0000000000000001E-4</v>
      </c>
      <c r="Q13" s="36">
        <f t="shared" si="1"/>
        <v>2.5000000000000001E-2</v>
      </c>
    </row>
    <row r="14" spans="1:17" ht="15" customHeight="1" x14ac:dyDescent="0.5">
      <c r="A14" s="1"/>
      <c r="B14" s="13" t="s">
        <v>93</v>
      </c>
      <c r="C14" s="15"/>
      <c r="D14" s="17">
        <f t="shared" ref="D14:Q14" si="2">MIN(D2:D13)</f>
        <v>5.6</v>
      </c>
      <c r="E14" s="17">
        <f t="shared" si="2"/>
        <v>3130</v>
      </c>
      <c r="F14" s="14">
        <f t="shared" si="2"/>
        <v>847</v>
      </c>
      <c r="G14" s="14">
        <f t="shared" si="2"/>
        <v>7.68</v>
      </c>
      <c r="H14" s="16">
        <f t="shared" si="2"/>
        <v>56.1</v>
      </c>
      <c r="I14" s="16">
        <f t="shared" si="2"/>
        <v>0.125</v>
      </c>
      <c r="J14" s="14">
        <f t="shared" si="2"/>
        <v>1040</v>
      </c>
      <c r="K14" s="16">
        <f t="shared" si="2"/>
        <v>0.62429999999999997</v>
      </c>
      <c r="L14" s="16">
        <f t="shared" si="2"/>
        <v>9.4000000000000004E-3</v>
      </c>
      <c r="M14" s="16">
        <f t="shared" si="2"/>
        <v>0.64300000000000002</v>
      </c>
      <c r="N14" s="14">
        <f t="shared" si="2"/>
        <v>553</v>
      </c>
      <c r="O14" s="18">
        <f t="shared" si="2"/>
        <v>0.875</v>
      </c>
      <c r="P14" s="18">
        <f t="shared" si="2"/>
        <v>5.0000000000000001E-4</v>
      </c>
      <c r="Q14" s="14">
        <f t="shared" si="2"/>
        <v>0.01</v>
      </c>
    </row>
    <row r="15" spans="1:17" ht="15" customHeight="1" x14ac:dyDescent="0.5">
      <c r="A15" s="1"/>
      <c r="B15" s="13" t="s">
        <v>94</v>
      </c>
      <c r="C15" s="15"/>
      <c r="D15" s="17">
        <f t="shared" ref="D15:Q15" si="3">MAX(D2:D13)</f>
        <v>11.5</v>
      </c>
      <c r="E15" s="17">
        <f t="shared" si="3"/>
        <v>7050</v>
      </c>
      <c r="F15" s="14">
        <f t="shared" si="3"/>
        <v>1730</v>
      </c>
      <c r="G15" s="14">
        <f t="shared" si="3"/>
        <v>7.91</v>
      </c>
      <c r="H15" s="16">
        <f t="shared" si="3"/>
        <v>78.099999999999994</v>
      </c>
      <c r="I15" s="16">
        <f t="shared" si="3"/>
        <v>1.97</v>
      </c>
      <c r="J15" s="14">
        <f t="shared" si="3"/>
        <v>2850</v>
      </c>
      <c r="K15" s="16">
        <f t="shared" si="3"/>
        <v>1.1890000000000001</v>
      </c>
      <c r="L15" s="16">
        <f t="shared" si="3"/>
        <v>3.32E-2</v>
      </c>
      <c r="M15" s="16">
        <f t="shared" si="3"/>
        <v>1.22</v>
      </c>
      <c r="N15" s="14">
        <f t="shared" si="3"/>
        <v>1510</v>
      </c>
      <c r="O15" s="18">
        <f t="shared" si="3"/>
        <v>2.62</v>
      </c>
      <c r="P15" s="18">
        <f t="shared" si="3"/>
        <v>2.3E-3</v>
      </c>
      <c r="Q15" s="14">
        <f t="shared" si="3"/>
        <v>6.6000000000000003E-2</v>
      </c>
    </row>
    <row r="16" spans="1:17" ht="15" customHeight="1" x14ac:dyDescent="0.5">
      <c r="A16" s="1"/>
      <c r="B16" s="13" t="s">
        <v>95</v>
      </c>
      <c r="C16" s="15"/>
      <c r="D16" s="17">
        <f t="shared" ref="D16:Q16" si="4">AVERAGE(D2:D13)</f>
        <v>7.7916666666666652</v>
      </c>
      <c r="E16" s="17">
        <f t="shared" si="4"/>
        <v>6510.833333333333</v>
      </c>
      <c r="F16" s="14">
        <f t="shared" si="4"/>
        <v>1488.8181818181818</v>
      </c>
      <c r="G16" s="14">
        <f t="shared" si="4"/>
        <v>7.7683333333333335</v>
      </c>
      <c r="H16" s="16">
        <f t="shared" si="4"/>
        <v>63.241666666666667</v>
      </c>
      <c r="I16" s="16">
        <f t="shared" si="4"/>
        <v>0.27875</v>
      </c>
      <c r="J16" s="14">
        <f t="shared" si="4"/>
        <v>2362.5</v>
      </c>
      <c r="K16" s="16">
        <f t="shared" si="4"/>
        <v>0.88512499999999994</v>
      </c>
      <c r="L16" s="16">
        <f t="shared" si="4"/>
        <v>1.9708333333333338E-2</v>
      </c>
      <c r="M16" s="16">
        <f t="shared" si="4"/>
        <v>0.90399999999999991</v>
      </c>
      <c r="N16" s="14">
        <f t="shared" si="4"/>
        <v>1372.75</v>
      </c>
      <c r="O16" s="18">
        <f t="shared" si="4"/>
        <v>2.2337500000000001</v>
      </c>
      <c r="P16" s="18">
        <f t="shared" si="4"/>
        <v>9.1000000000000022E-4</v>
      </c>
      <c r="Q16" s="14">
        <f t="shared" si="4"/>
        <v>2.7166666666666672E-2</v>
      </c>
    </row>
    <row r="17" spans="1:19" ht="15" customHeight="1" x14ac:dyDescent="0.5">
      <c r="A17" s="1"/>
      <c r="B17" s="13" t="s">
        <v>96</v>
      </c>
      <c r="C17" s="15"/>
      <c r="D17" s="17">
        <f t="shared" ref="D17:Q17" si="5">_xlfn.STDEV.P(D2:D13)</f>
        <v>1.7012046385494706</v>
      </c>
      <c r="E17" s="17">
        <f t="shared" si="5"/>
        <v>1025.3735769085442</v>
      </c>
      <c r="F17" s="14">
        <f t="shared" si="5"/>
        <v>218.6598928938057</v>
      </c>
      <c r="G17" s="14">
        <f t="shared" si="5"/>
        <v>7.4255564699818324E-2</v>
      </c>
      <c r="H17" s="16">
        <f t="shared" si="5"/>
        <v>5.5774035675711628</v>
      </c>
      <c r="I17" s="16">
        <f t="shared" si="5"/>
        <v>0.50993106151714274</v>
      </c>
      <c r="J17" s="14">
        <f t="shared" si="5"/>
        <v>433.66894055258325</v>
      </c>
      <c r="K17" s="16">
        <f t="shared" si="5"/>
        <v>0.18016901382220735</v>
      </c>
      <c r="L17" s="16">
        <f t="shared" si="5"/>
        <v>7.1905561135577091E-3</v>
      </c>
      <c r="M17" s="16">
        <f t="shared" si="5"/>
        <v>0.18016982729265898</v>
      </c>
      <c r="N17" s="14">
        <f t="shared" si="5"/>
        <v>253.55772682632517</v>
      </c>
      <c r="O17" s="18">
        <f t="shared" si="5"/>
        <v>0.43255599348523766</v>
      </c>
      <c r="P17" s="18">
        <f t="shared" si="5"/>
        <v>5.574644981222272E-4</v>
      </c>
      <c r="Q17" s="14">
        <f t="shared" si="5"/>
        <v>1.2415268377642461E-2</v>
      </c>
    </row>
    <row r="18" spans="1:19" s="60" customFormat="1" ht="15" customHeight="1" x14ac:dyDescent="0.5">
      <c r="B18" s="61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</row>
    <row r="19" spans="1:19" s="60" customFormat="1" ht="15" customHeight="1" x14ac:dyDescent="0.5">
      <c r="B19" s="61"/>
      <c r="C19" s="107" t="s">
        <v>130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spans="1:19" s="60" customFormat="1" ht="15" customHeight="1" x14ac:dyDescent="0.5">
      <c r="B20" s="61"/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</row>
    <row r="21" spans="1:19" s="60" customFormat="1" ht="15" customHeight="1" x14ac:dyDescent="0.5">
      <c r="C21" s="107" t="s">
        <v>112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</row>
    <row r="22" spans="1:19" s="60" customFormat="1" ht="15" customHeight="1" x14ac:dyDescent="0.5">
      <c r="C22" s="107" t="s">
        <v>113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</row>
    <row r="23" spans="1:19" s="54" customFormat="1" ht="15" customHeight="1" x14ac:dyDescent="0.5">
      <c r="B23" s="55"/>
      <c r="C23" s="56"/>
      <c r="D23" s="57"/>
      <c r="E23" s="57"/>
      <c r="F23" s="56"/>
      <c r="G23" s="56"/>
      <c r="H23" s="58"/>
      <c r="I23" s="58"/>
      <c r="J23" s="56"/>
      <c r="K23" s="58"/>
      <c r="L23" s="58"/>
      <c r="M23" s="58"/>
      <c r="N23" s="56"/>
      <c r="O23" s="59"/>
      <c r="P23" s="59"/>
      <c r="Q23" s="56"/>
    </row>
  </sheetData>
  <mergeCells count="5">
    <mergeCell ref="C18:Q18"/>
    <mergeCell ref="C20:Q20"/>
    <mergeCell ref="C21:Q21"/>
    <mergeCell ref="C22:Q22"/>
    <mergeCell ref="C19:S19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38 - W4_WELL Data&amp;R&amp;"Times New Roman,Regular"&amp;8Annual Report, 2018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996633"/>
  </sheetPr>
  <dimension ref="A1:P21"/>
  <sheetViews>
    <sheetView view="pageBreakPreview" zoomScale="60" zoomScaleNormal="100" workbookViewId="0">
      <selection activeCell="H36" sqref="H36"/>
    </sheetView>
  </sheetViews>
  <sheetFormatPr defaultColWidth="11.28515625" defaultRowHeight="15.75" x14ac:dyDescent="0.25"/>
  <cols>
    <col min="1" max="1" width="26.7109375" style="2" customWidth="1"/>
    <col min="2" max="2" width="10.140625" style="3" customWidth="1"/>
    <col min="3" max="3" width="3.5703125" style="9" bestFit="1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7" width="7.85546875" style="7" bestFit="1" customWidth="1"/>
    <col min="8" max="8" width="7.5703125" style="7" bestFit="1" customWidth="1"/>
    <col min="9" max="9" width="8.28515625" style="9" bestFit="1" customWidth="1"/>
    <col min="10" max="12" width="6.7109375" style="7" bestFit="1" customWidth="1"/>
    <col min="13" max="13" width="8.28515625" style="9" bestFit="1" customWidth="1"/>
    <col min="14" max="14" width="7.85546875" style="6" bestFit="1" customWidth="1"/>
    <col min="15" max="15" width="8.5703125" style="6" bestFit="1" customWidth="1"/>
    <col min="16" max="16" width="5.42578125" style="9" bestFit="1" customWidth="1"/>
    <col min="17" max="24" width="3.85546875" style="2" customWidth="1"/>
    <col min="25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88</v>
      </c>
      <c r="B2" s="23">
        <v>43110.5</v>
      </c>
      <c r="C2" s="25">
        <v>22.894170469799999</v>
      </c>
      <c r="D2" s="27">
        <v>6160</v>
      </c>
      <c r="E2" s="24">
        <v>1780</v>
      </c>
      <c r="F2" s="24">
        <v>7.5</v>
      </c>
      <c r="G2" s="28">
        <v>21.3</v>
      </c>
      <c r="H2" s="35">
        <f>0.5* 0.25</f>
        <v>0.125</v>
      </c>
      <c r="I2" s="24">
        <v>2540</v>
      </c>
      <c r="J2" s="26">
        <v>0.71660000000000001</v>
      </c>
      <c r="K2" s="28">
        <v>2.0400000000000001E-2</v>
      </c>
      <c r="L2" s="28">
        <v>0.73699999999999999</v>
      </c>
      <c r="M2" s="24">
        <v>1220</v>
      </c>
      <c r="N2" s="29">
        <v>2.48</v>
      </c>
      <c r="O2" s="40">
        <f>0.5* 0.001</f>
        <v>5.0000000000000001E-4</v>
      </c>
      <c r="P2" s="36">
        <f>0.5* 0.05</f>
        <v>2.5000000000000001E-2</v>
      </c>
    </row>
    <row r="3" spans="1:16" s="33" customFormat="1" ht="15" customHeight="1" x14ac:dyDescent="0.5">
      <c r="A3" s="22" t="s">
        <v>88</v>
      </c>
      <c r="B3" s="23">
        <v>43138.5</v>
      </c>
      <c r="C3" s="25">
        <v>22.894170469799999</v>
      </c>
      <c r="D3" s="27">
        <v>6180</v>
      </c>
      <c r="E3" s="24">
        <v>1850</v>
      </c>
      <c r="F3" s="24">
        <v>7.6</v>
      </c>
      <c r="G3" s="28">
        <v>21.8</v>
      </c>
      <c r="H3" s="35">
        <f>0.5* 0.25</f>
        <v>0.125</v>
      </c>
      <c r="I3" s="24">
        <v>2180</v>
      </c>
      <c r="J3" s="26">
        <v>0.56279999999999997</v>
      </c>
      <c r="K3" s="28">
        <v>1.6199999999999999E-2</v>
      </c>
      <c r="L3" s="28">
        <v>0.57899999999999996</v>
      </c>
      <c r="M3" s="24">
        <v>1240</v>
      </c>
      <c r="N3" s="29">
        <v>2.58</v>
      </c>
      <c r="O3" s="40">
        <f>0.5* 0.001</f>
        <v>5.0000000000000001E-4</v>
      </c>
      <c r="P3" s="36">
        <f>0.5* 0.05</f>
        <v>2.5000000000000001E-2</v>
      </c>
    </row>
    <row r="4" spans="1:16" s="33" customFormat="1" ht="15" customHeight="1" x14ac:dyDescent="0.5">
      <c r="A4" s="22" t="s">
        <v>88</v>
      </c>
      <c r="B4" s="23">
        <v>43166.5</v>
      </c>
      <c r="C4" s="25">
        <v>22.894170469799999</v>
      </c>
      <c r="D4" s="27">
        <v>6180</v>
      </c>
      <c r="E4" s="24">
        <v>1630</v>
      </c>
      <c r="F4" s="24">
        <v>7.75</v>
      </c>
      <c r="G4" s="28">
        <v>23.1</v>
      </c>
      <c r="H4" s="35">
        <f>0.5* 0.1</f>
        <v>0.05</v>
      </c>
      <c r="I4" s="24">
        <v>2510</v>
      </c>
      <c r="J4" s="26">
        <v>0.78310000000000002</v>
      </c>
      <c r="K4" s="28">
        <v>2.1899999999999999E-2</v>
      </c>
      <c r="L4" s="28">
        <v>0.80500000000000005</v>
      </c>
      <c r="M4" s="24">
        <v>1160</v>
      </c>
      <c r="N4" s="29">
        <v>2.73</v>
      </c>
      <c r="O4" s="40">
        <f>0.5* 0.001</f>
        <v>5.0000000000000001E-4</v>
      </c>
      <c r="P4" s="24">
        <v>5.8000000000000003E-2</v>
      </c>
    </row>
    <row r="5" spans="1:16" s="33" customFormat="1" ht="15" customHeight="1" x14ac:dyDescent="0.5">
      <c r="A5" s="22" t="s">
        <v>88</v>
      </c>
      <c r="B5" s="23">
        <v>43201</v>
      </c>
      <c r="C5" s="25">
        <v>22.894170469799999</v>
      </c>
      <c r="D5" s="27">
        <v>2270</v>
      </c>
      <c r="E5" s="24">
        <v>947</v>
      </c>
      <c r="F5" s="24">
        <v>7.96</v>
      </c>
      <c r="G5" s="28">
        <v>1.79</v>
      </c>
      <c r="H5" s="28">
        <v>4.18</v>
      </c>
      <c r="I5" s="24">
        <v>906</v>
      </c>
      <c r="J5" s="26">
        <v>0.14410000000000001</v>
      </c>
      <c r="K5" s="28">
        <v>7.9000000000000008E-3</v>
      </c>
      <c r="L5" s="28">
        <v>0.152</v>
      </c>
      <c r="M5" s="24">
        <v>43.5</v>
      </c>
      <c r="N5" s="29">
        <v>0.33400000000000002</v>
      </c>
      <c r="O5" s="29">
        <v>3.96E-3</v>
      </c>
      <c r="P5" s="24">
        <v>0.03</v>
      </c>
    </row>
    <row r="6" spans="1:16" s="33" customFormat="1" ht="15" customHeight="1" x14ac:dyDescent="0.5">
      <c r="A6" s="22" t="s">
        <v>88</v>
      </c>
      <c r="B6" s="23">
        <v>43250.5</v>
      </c>
      <c r="C6" s="25">
        <v>56.6903268776</v>
      </c>
      <c r="D6" s="27">
        <v>2980</v>
      </c>
      <c r="E6" s="24">
        <v>1260</v>
      </c>
      <c r="F6" s="24">
        <v>7.98</v>
      </c>
      <c r="G6" s="28">
        <v>10.8</v>
      </c>
      <c r="H6" s="28">
        <v>7.46</v>
      </c>
      <c r="I6" s="24">
        <v>1200</v>
      </c>
      <c r="J6" s="26">
        <v>0.38480000000000003</v>
      </c>
      <c r="K6" s="28">
        <v>9.1999999999999998E-3</v>
      </c>
      <c r="L6" s="28">
        <v>0.39400000000000002</v>
      </c>
      <c r="M6" s="24">
        <v>277</v>
      </c>
      <c r="N6" s="29">
        <v>0.86799999999999999</v>
      </c>
      <c r="O6" s="29">
        <v>1.7899999999999999E-3</v>
      </c>
      <c r="P6" s="24">
        <v>0.193</v>
      </c>
    </row>
    <row r="7" spans="1:16" s="33" customFormat="1" ht="15" customHeight="1" x14ac:dyDescent="0.5">
      <c r="A7" s="22" t="s">
        <v>88</v>
      </c>
      <c r="B7" s="23">
        <v>43257.5</v>
      </c>
      <c r="C7" s="25">
        <v>41.972645861299995</v>
      </c>
      <c r="D7" s="27">
        <v>3720</v>
      </c>
      <c r="E7" s="24">
        <v>1240</v>
      </c>
      <c r="F7" s="24">
        <v>8.14</v>
      </c>
      <c r="G7" s="28">
        <v>12.4</v>
      </c>
      <c r="H7" s="28">
        <v>2.67</v>
      </c>
      <c r="I7" s="24">
        <v>1530</v>
      </c>
      <c r="J7" s="26">
        <v>0.5344000000000001</v>
      </c>
      <c r="K7" s="28">
        <v>2.1600000000000001E-2</v>
      </c>
      <c r="L7" s="28">
        <v>0.55600000000000005</v>
      </c>
      <c r="M7" s="24">
        <v>536</v>
      </c>
      <c r="N7" s="29">
        <v>1.22</v>
      </c>
      <c r="O7" s="29">
        <v>8.8000000000000003E-4</v>
      </c>
      <c r="P7" s="24">
        <v>0.03</v>
      </c>
    </row>
    <row r="8" spans="1:16" s="33" customFormat="1" ht="15" customHeight="1" x14ac:dyDescent="0.5">
      <c r="A8" s="22" t="s">
        <v>88</v>
      </c>
      <c r="B8" s="23">
        <v>43292.5</v>
      </c>
      <c r="C8" s="25">
        <v>41.972645861299995</v>
      </c>
      <c r="D8" s="27">
        <v>5050</v>
      </c>
      <c r="E8" s="24">
        <v>1430</v>
      </c>
      <c r="F8" s="24">
        <v>7.99</v>
      </c>
      <c r="G8" s="28">
        <v>17.8</v>
      </c>
      <c r="H8" s="28">
        <v>0.12</v>
      </c>
      <c r="I8" s="24">
        <v>1980</v>
      </c>
      <c r="J8" s="26">
        <v>0.74109999999999998</v>
      </c>
      <c r="K8" s="28">
        <v>2.7900000000000001E-2</v>
      </c>
      <c r="L8" s="28">
        <v>0.76900000000000002</v>
      </c>
      <c r="M8" s="24">
        <v>920</v>
      </c>
      <c r="N8" s="29">
        <v>1.87</v>
      </c>
      <c r="O8" s="40">
        <f>0.5* 0.001</f>
        <v>5.0000000000000001E-4</v>
      </c>
      <c r="P8" s="24">
        <v>0.06</v>
      </c>
    </row>
    <row r="9" spans="1:16" s="33" customFormat="1" ht="15" customHeight="1" x14ac:dyDescent="0.5">
      <c r="A9" s="22" t="s">
        <v>88</v>
      </c>
      <c r="B9" s="23">
        <v>43320.5</v>
      </c>
      <c r="C9" s="25">
        <v>35.97</v>
      </c>
      <c r="D9" s="27">
        <v>5600</v>
      </c>
      <c r="E9" s="24">
        <v>1520</v>
      </c>
      <c r="F9" s="24">
        <v>7.36</v>
      </c>
      <c r="G9" s="28">
        <v>21.1</v>
      </c>
      <c r="H9" s="35">
        <f>0.5* 0.25</f>
        <v>0.125</v>
      </c>
      <c r="I9" s="24">
        <v>2150</v>
      </c>
      <c r="J9" s="26">
        <v>0.83989999999999998</v>
      </c>
      <c r="K9" s="28">
        <v>1.9099999999999999E-2</v>
      </c>
      <c r="L9" s="28">
        <v>0.85899999999999999</v>
      </c>
      <c r="M9" s="24">
        <v>972</v>
      </c>
      <c r="N9" s="29">
        <v>1.96</v>
      </c>
      <c r="O9" s="40">
        <f>0.5* 0.001</f>
        <v>5.0000000000000001E-4</v>
      </c>
      <c r="P9" s="24">
        <v>6.8000000000000005E-2</v>
      </c>
    </row>
    <row r="10" spans="1:16" s="33" customFormat="1" ht="15" customHeight="1" x14ac:dyDescent="0.5">
      <c r="A10" s="22" t="s">
        <v>88</v>
      </c>
      <c r="B10" s="23">
        <v>43348.5</v>
      </c>
      <c r="C10" s="25">
        <v>30.525560626399997</v>
      </c>
      <c r="D10" s="27">
        <v>5680</v>
      </c>
      <c r="E10" s="24">
        <v>1670</v>
      </c>
      <c r="F10" s="24">
        <v>7.89</v>
      </c>
      <c r="G10" s="28">
        <v>18.5</v>
      </c>
      <c r="H10" s="35">
        <f>0.5* 0.25</f>
        <v>0.125</v>
      </c>
      <c r="I10" s="24">
        <v>2230</v>
      </c>
      <c r="J10" s="26">
        <v>0.80119999999999991</v>
      </c>
      <c r="K10" s="28">
        <v>1.38E-2</v>
      </c>
      <c r="L10" s="28">
        <v>0.81499999999999995</v>
      </c>
      <c r="M10" s="24">
        <v>1070</v>
      </c>
      <c r="N10" s="29">
        <v>2.42</v>
      </c>
      <c r="O10" s="40">
        <f>0.5* 0.001</f>
        <v>5.0000000000000001E-4</v>
      </c>
      <c r="P10" s="36">
        <f>0.5* 0.05</f>
        <v>2.5000000000000001E-2</v>
      </c>
    </row>
    <row r="11" spans="1:16" s="33" customFormat="1" ht="15" customHeight="1" x14ac:dyDescent="0.5">
      <c r="A11" s="22" t="s">
        <v>88</v>
      </c>
      <c r="B11" s="23">
        <v>43383.5</v>
      </c>
      <c r="C11" s="25">
        <v>0</v>
      </c>
      <c r="D11" s="27">
        <v>5100</v>
      </c>
      <c r="E11" s="24">
        <v>1470</v>
      </c>
      <c r="F11" s="24">
        <v>7.91</v>
      </c>
      <c r="G11" s="28">
        <v>13.5</v>
      </c>
      <c r="H11" s="35">
        <f>0.5* 0.25</f>
        <v>0.125</v>
      </c>
      <c r="I11" s="24">
        <v>716</v>
      </c>
      <c r="J11" s="26">
        <v>0.44770000000000004</v>
      </c>
      <c r="K11" s="28">
        <v>1.6299999999999999E-2</v>
      </c>
      <c r="L11" s="28">
        <v>0.46400000000000002</v>
      </c>
      <c r="M11" s="24">
        <v>849</v>
      </c>
      <c r="N11" s="29">
        <v>1.78</v>
      </c>
      <c r="O11" s="29">
        <v>3.3E-3</v>
      </c>
      <c r="P11" s="36">
        <f>0.5* 0.05</f>
        <v>2.5000000000000001E-2</v>
      </c>
    </row>
    <row r="12" spans="1:16" s="33" customFormat="1" ht="15" customHeight="1" x14ac:dyDescent="0.5">
      <c r="A12" s="22" t="s">
        <v>88</v>
      </c>
      <c r="B12" s="23">
        <v>43411.5</v>
      </c>
      <c r="C12" s="25">
        <v>16.898078203899999</v>
      </c>
      <c r="D12" s="27">
        <v>5950</v>
      </c>
      <c r="E12" s="24">
        <v>1540</v>
      </c>
      <c r="F12" s="24">
        <v>7.75</v>
      </c>
      <c r="G12" s="28">
        <v>19.399999999999999</v>
      </c>
      <c r="H12" s="35">
        <f>0.5* 0.25</f>
        <v>0.125</v>
      </c>
      <c r="I12" s="24">
        <v>2310</v>
      </c>
      <c r="J12" s="26">
        <v>0.73799999999999999</v>
      </c>
      <c r="K12" s="28">
        <v>1.4999999999999999E-2</v>
      </c>
      <c r="L12" s="28">
        <v>0.753</v>
      </c>
      <c r="M12" s="24">
        <v>1120</v>
      </c>
      <c r="N12" s="29">
        <v>2.1</v>
      </c>
      <c r="O12" s="40">
        <f>0.5* 0.001</f>
        <v>5.0000000000000001E-4</v>
      </c>
      <c r="P12" s="36">
        <f>0.5* 0.05</f>
        <v>2.5000000000000001E-2</v>
      </c>
    </row>
    <row r="13" spans="1:16" s="33" customFormat="1" ht="15" customHeight="1" x14ac:dyDescent="0.5">
      <c r="A13" s="22" t="s">
        <v>88</v>
      </c>
      <c r="B13" s="23">
        <v>43439.5</v>
      </c>
      <c r="C13" s="25">
        <v>16.898078203899999</v>
      </c>
      <c r="D13" s="27">
        <v>5280</v>
      </c>
      <c r="E13" s="24">
        <v>1430</v>
      </c>
      <c r="F13" s="24">
        <v>8.15</v>
      </c>
      <c r="G13" s="28">
        <v>16.100000000000001</v>
      </c>
      <c r="H13" s="35">
        <f>0.5* 0.1</f>
        <v>0.05</v>
      </c>
      <c r="I13" s="24">
        <v>1900</v>
      </c>
      <c r="J13" s="26">
        <v>0.83699999999999997</v>
      </c>
      <c r="K13" s="28">
        <v>0.01</v>
      </c>
      <c r="L13" s="28">
        <v>0.84699999999999998</v>
      </c>
      <c r="M13" s="24">
        <v>868</v>
      </c>
      <c r="N13" s="29">
        <v>1.67</v>
      </c>
      <c r="O13" s="40">
        <f>0.5* 0.001</f>
        <v>5.0000000000000001E-4</v>
      </c>
      <c r="P13" s="36">
        <f>0.5* 0.05</f>
        <v>2.5000000000000001E-2</v>
      </c>
    </row>
    <row r="14" spans="1:16" ht="15" customHeight="1" x14ac:dyDescent="0.5">
      <c r="A14" s="1"/>
      <c r="B14" s="13" t="s">
        <v>93</v>
      </c>
      <c r="C14" s="15">
        <f t="shared" ref="C14:P14" si="0">MIN(C2:C13)</f>
        <v>0</v>
      </c>
      <c r="D14" s="17">
        <f t="shared" si="0"/>
        <v>2270</v>
      </c>
      <c r="E14" s="14">
        <f t="shared" si="0"/>
        <v>947</v>
      </c>
      <c r="F14" s="14">
        <f t="shared" si="0"/>
        <v>7.36</v>
      </c>
      <c r="G14" s="16">
        <f t="shared" si="0"/>
        <v>1.79</v>
      </c>
      <c r="H14" s="16">
        <f t="shared" si="0"/>
        <v>0.05</v>
      </c>
      <c r="I14" s="14">
        <f t="shared" si="0"/>
        <v>716</v>
      </c>
      <c r="J14" s="16">
        <f t="shared" si="0"/>
        <v>0.14410000000000001</v>
      </c>
      <c r="K14" s="16">
        <f t="shared" si="0"/>
        <v>7.9000000000000008E-3</v>
      </c>
      <c r="L14" s="16">
        <f t="shared" si="0"/>
        <v>0.152</v>
      </c>
      <c r="M14" s="14">
        <f t="shared" si="0"/>
        <v>43.5</v>
      </c>
      <c r="N14" s="18">
        <f t="shared" si="0"/>
        <v>0.33400000000000002</v>
      </c>
      <c r="O14" s="18">
        <f t="shared" si="0"/>
        <v>5.0000000000000001E-4</v>
      </c>
      <c r="P14" s="14">
        <f t="shared" si="0"/>
        <v>2.5000000000000001E-2</v>
      </c>
    </row>
    <row r="15" spans="1:16" ht="15" customHeight="1" x14ac:dyDescent="0.5">
      <c r="A15" s="1"/>
      <c r="B15" s="13" t="s">
        <v>94</v>
      </c>
      <c r="C15" s="15">
        <f t="shared" ref="C15:P15" si="1">MAX(C2:C13)</f>
        <v>56.6903268776</v>
      </c>
      <c r="D15" s="17">
        <f t="shared" si="1"/>
        <v>6180</v>
      </c>
      <c r="E15" s="14">
        <f t="shared" si="1"/>
        <v>1850</v>
      </c>
      <c r="F15" s="14">
        <f t="shared" si="1"/>
        <v>8.15</v>
      </c>
      <c r="G15" s="16">
        <f t="shared" si="1"/>
        <v>23.1</v>
      </c>
      <c r="H15" s="16">
        <f t="shared" si="1"/>
        <v>7.46</v>
      </c>
      <c r="I15" s="14">
        <f t="shared" si="1"/>
        <v>2540</v>
      </c>
      <c r="J15" s="16">
        <f t="shared" si="1"/>
        <v>0.83989999999999998</v>
      </c>
      <c r="K15" s="16">
        <f t="shared" si="1"/>
        <v>2.7900000000000001E-2</v>
      </c>
      <c r="L15" s="16">
        <f t="shared" si="1"/>
        <v>0.85899999999999999</v>
      </c>
      <c r="M15" s="14">
        <f t="shared" si="1"/>
        <v>1240</v>
      </c>
      <c r="N15" s="18">
        <f t="shared" si="1"/>
        <v>2.73</v>
      </c>
      <c r="O15" s="18">
        <f t="shared" si="1"/>
        <v>3.96E-3</v>
      </c>
      <c r="P15" s="14">
        <f t="shared" si="1"/>
        <v>0.193</v>
      </c>
    </row>
    <row r="16" spans="1:16" ht="15" customHeight="1" x14ac:dyDescent="0.5">
      <c r="A16" s="1"/>
      <c r="B16" s="13" t="s">
        <v>95</v>
      </c>
      <c r="C16" s="15">
        <f t="shared" ref="C16:P16" si="2">AVERAGE(C2:C13)</f>
        <v>27.708668126133343</v>
      </c>
      <c r="D16" s="17">
        <f t="shared" si="2"/>
        <v>5012.5</v>
      </c>
      <c r="E16" s="14">
        <f t="shared" si="2"/>
        <v>1480.5833333333333</v>
      </c>
      <c r="F16" s="14">
        <f t="shared" si="2"/>
        <v>7.831666666666667</v>
      </c>
      <c r="G16" s="16">
        <f t="shared" si="2"/>
        <v>16.465833333333332</v>
      </c>
      <c r="H16" s="16">
        <f t="shared" si="2"/>
        <v>1.2733333333333332</v>
      </c>
      <c r="I16" s="14">
        <f t="shared" si="2"/>
        <v>1846</v>
      </c>
      <c r="J16" s="16">
        <f t="shared" si="2"/>
        <v>0.62755833333333333</v>
      </c>
      <c r="K16" s="16">
        <f t="shared" si="2"/>
        <v>1.6608333333333336E-2</v>
      </c>
      <c r="L16" s="16">
        <f t="shared" si="2"/>
        <v>0.64416666666666667</v>
      </c>
      <c r="M16" s="14">
        <f t="shared" si="2"/>
        <v>856.29166666666663</v>
      </c>
      <c r="N16" s="18">
        <f t="shared" si="2"/>
        <v>1.834333333333334</v>
      </c>
      <c r="O16" s="18">
        <f t="shared" si="2"/>
        <v>1.1608333333333334E-3</v>
      </c>
      <c r="P16" s="14">
        <f t="shared" si="2"/>
        <v>4.908333333333334E-2</v>
      </c>
    </row>
    <row r="17" spans="1:16" ht="15" customHeight="1" x14ac:dyDescent="0.5">
      <c r="A17" s="1"/>
      <c r="B17" s="13" t="s">
        <v>96</v>
      </c>
      <c r="C17" s="15">
        <f t="shared" ref="C17:P17" si="3">_xlfn.STDEV.P(C2:C13)</f>
        <v>14.192922832413934</v>
      </c>
      <c r="D17" s="17">
        <f t="shared" si="3"/>
        <v>1262.1418633946555</v>
      </c>
      <c r="E17" s="14">
        <f t="shared" si="3"/>
        <v>239.07546170380783</v>
      </c>
      <c r="F17" s="14">
        <f t="shared" si="3"/>
        <v>0.23610849671755205</v>
      </c>
      <c r="G17" s="16">
        <f t="shared" si="3"/>
        <v>5.8078975804980901</v>
      </c>
      <c r="H17" s="16">
        <f t="shared" si="3"/>
        <v>2.252952075734314</v>
      </c>
      <c r="I17" s="14">
        <f t="shared" si="3"/>
        <v>590.74811327107375</v>
      </c>
      <c r="J17" s="16">
        <f t="shared" si="3"/>
        <v>0.2070027433728571</v>
      </c>
      <c r="K17" s="16">
        <f t="shared" si="3"/>
        <v>5.6725153640651751E-3</v>
      </c>
      <c r="L17" s="16">
        <f t="shared" si="3"/>
        <v>0.20969892438658064</v>
      </c>
      <c r="M17" s="14">
        <f t="shared" si="3"/>
        <v>365.53627603457119</v>
      </c>
      <c r="N17" s="18">
        <f t="shared" si="3"/>
        <v>0.69509799469011591</v>
      </c>
      <c r="O17" s="18">
        <f t="shared" si="3"/>
        <v>1.1683211482959449E-3</v>
      </c>
      <c r="P17" s="14">
        <f t="shared" si="3"/>
        <v>4.6076853070591617E-2</v>
      </c>
    </row>
    <row r="18" spans="1:16" s="60" customFormat="1" ht="23.45" customHeight="1" x14ac:dyDescent="0.5">
      <c r="B18" s="61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</row>
    <row r="19" spans="1:16" s="60" customFormat="1" ht="15" customHeight="1" x14ac:dyDescent="0.5">
      <c r="B19" s="61"/>
      <c r="C19" s="107" t="s">
        <v>110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</row>
    <row r="20" spans="1:16" s="60" customFormat="1" ht="25.5" customHeight="1" x14ac:dyDescent="0.5">
      <c r="C20" s="107" t="s">
        <v>112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</row>
    <row r="21" spans="1:16" s="54" customFormat="1" ht="15" customHeight="1" x14ac:dyDescent="0.5">
      <c r="B21" s="55"/>
      <c r="C21" s="56"/>
      <c r="D21" s="57"/>
      <c r="E21" s="56"/>
      <c r="F21" s="56"/>
      <c r="G21" s="58"/>
      <c r="H21" s="58"/>
      <c r="I21" s="56"/>
      <c r="J21" s="58"/>
      <c r="K21" s="58"/>
      <c r="L21" s="58"/>
      <c r="M21" s="56"/>
      <c r="N21" s="59"/>
      <c r="O21" s="59"/>
      <c r="P21" s="56"/>
    </row>
  </sheetData>
  <mergeCells count="3">
    <mergeCell ref="C18:P18"/>
    <mergeCell ref="C19:P19"/>
    <mergeCell ref="C20:P20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39 - W5_WELL Data&amp;R&amp;"Times New Roman,Regular"&amp;8Annual Report, 2018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96633"/>
  </sheetPr>
  <dimension ref="A1:P22"/>
  <sheetViews>
    <sheetView view="pageBreakPreview" zoomScale="60" zoomScaleNormal="100" workbookViewId="0">
      <selection activeCell="A19" sqref="A19:XFD19"/>
    </sheetView>
  </sheetViews>
  <sheetFormatPr defaultColWidth="11.28515625" defaultRowHeight="15.75" x14ac:dyDescent="0.25"/>
  <cols>
    <col min="1" max="1" width="26.7109375" style="2" customWidth="1"/>
    <col min="2" max="2" width="10.140625" style="3" customWidth="1"/>
    <col min="3" max="3" width="13" style="9" bestFit="1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7" width="7.85546875" style="7" bestFit="1" customWidth="1"/>
    <col min="8" max="8" width="7.5703125" style="7" bestFit="1" customWidth="1"/>
    <col min="9" max="9" width="8.2851562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8.28515625" style="9" bestFit="1" customWidth="1"/>
    <col min="14" max="14" width="7.85546875" style="6" bestFit="1" customWidth="1"/>
    <col min="15" max="15" width="8.5703125" style="6" customWidth="1"/>
    <col min="16" max="16" width="5.42578125" style="9" bestFit="1" customWidth="1"/>
    <col min="17" max="24" width="3.85546875" style="2" customWidth="1"/>
    <col min="25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89</v>
      </c>
      <c r="B2" s="23">
        <v>43110.5</v>
      </c>
      <c r="C2" s="24" t="s">
        <v>109</v>
      </c>
      <c r="D2" s="27">
        <v>5980</v>
      </c>
      <c r="E2" s="24">
        <v>1720</v>
      </c>
      <c r="F2" s="24">
        <v>7.51</v>
      </c>
      <c r="G2" s="28">
        <v>12.5</v>
      </c>
      <c r="H2" s="35">
        <f>0.5* 0.25</f>
        <v>0.125</v>
      </c>
      <c r="I2" s="24">
        <v>2610</v>
      </c>
      <c r="J2" s="26">
        <v>0.624</v>
      </c>
      <c r="K2" s="28">
        <v>2.5000000000000001E-2</v>
      </c>
      <c r="L2" s="28">
        <v>0.64900000000000002</v>
      </c>
      <c r="M2" s="24">
        <v>1130</v>
      </c>
      <c r="N2" s="29">
        <v>2.1800000000000002</v>
      </c>
      <c r="O2" s="40">
        <f>0.5* 0.001</f>
        <v>5.0000000000000001E-4</v>
      </c>
      <c r="P2" s="36">
        <f>0.5* 0.05</f>
        <v>2.5000000000000001E-2</v>
      </c>
    </row>
    <row r="3" spans="1:16" s="33" customFormat="1" ht="15" customHeight="1" x14ac:dyDescent="0.5">
      <c r="A3" s="22" t="s">
        <v>89</v>
      </c>
      <c r="B3" s="23">
        <v>43138.5</v>
      </c>
      <c r="C3" s="24" t="s">
        <v>109</v>
      </c>
      <c r="D3" s="27">
        <v>5960</v>
      </c>
      <c r="E3" s="24">
        <v>1820</v>
      </c>
      <c r="F3" s="24">
        <v>7.71</v>
      </c>
      <c r="G3" s="28">
        <v>13.6</v>
      </c>
      <c r="H3" s="35">
        <f>0.5* 0.25</f>
        <v>0.125</v>
      </c>
      <c r="I3" s="24">
        <v>2360</v>
      </c>
      <c r="J3" s="26">
        <v>0.65110000000000001</v>
      </c>
      <c r="K3" s="28">
        <v>1.6899999999999998E-2</v>
      </c>
      <c r="L3" s="28">
        <v>0.66800000000000004</v>
      </c>
      <c r="M3" s="24">
        <v>1140</v>
      </c>
      <c r="N3" s="29">
        <v>2.34</v>
      </c>
      <c r="O3" s="40">
        <f>0.5* 0.001</f>
        <v>5.0000000000000001E-4</v>
      </c>
      <c r="P3" s="36">
        <f>0.5* 0.05</f>
        <v>2.5000000000000001E-2</v>
      </c>
    </row>
    <row r="4" spans="1:16" s="33" customFormat="1" ht="15" customHeight="1" x14ac:dyDescent="0.5">
      <c r="A4" s="22" t="s">
        <v>89</v>
      </c>
      <c r="B4" s="23">
        <v>43166.5</v>
      </c>
      <c r="C4" s="24" t="s">
        <v>109</v>
      </c>
      <c r="D4" s="27">
        <v>5750</v>
      </c>
      <c r="E4" s="24">
        <v>1710</v>
      </c>
      <c r="F4" s="24">
        <v>7.68</v>
      </c>
      <c r="G4" s="28">
        <v>12.5</v>
      </c>
      <c r="H4" s="35">
        <f>0.5* 0.1</f>
        <v>0.05</v>
      </c>
      <c r="I4" s="24">
        <v>2310</v>
      </c>
      <c r="J4" s="26">
        <v>0.63150000000000006</v>
      </c>
      <c r="K4" s="28">
        <v>1.4500000000000001E-2</v>
      </c>
      <c r="L4" s="28">
        <v>0.64600000000000002</v>
      </c>
      <c r="M4" s="24">
        <v>1060</v>
      </c>
      <c r="N4" s="29">
        <v>2.31</v>
      </c>
      <c r="O4" s="40">
        <f>0.5* 0.001</f>
        <v>5.0000000000000001E-4</v>
      </c>
      <c r="P4" s="36">
        <f>0.5* 0.05</f>
        <v>2.5000000000000001E-2</v>
      </c>
    </row>
    <row r="5" spans="1:16" s="33" customFormat="1" ht="15" customHeight="1" x14ac:dyDescent="0.5">
      <c r="A5" s="22" t="s">
        <v>89</v>
      </c>
      <c r="B5" s="23">
        <v>43201</v>
      </c>
      <c r="C5" s="24" t="s">
        <v>109</v>
      </c>
      <c r="D5" s="27">
        <v>5060</v>
      </c>
      <c r="E5" s="24">
        <v>1540</v>
      </c>
      <c r="F5" s="24">
        <v>7.93</v>
      </c>
      <c r="G5" s="28">
        <v>13.2</v>
      </c>
      <c r="H5" s="28">
        <v>0.37</v>
      </c>
      <c r="I5" s="24">
        <v>1910</v>
      </c>
      <c r="J5" s="26">
        <v>0.6583</v>
      </c>
      <c r="K5" s="28">
        <v>1.9699999999999999E-2</v>
      </c>
      <c r="L5" s="28">
        <v>0.67800000000000005</v>
      </c>
      <c r="M5" s="24">
        <v>962</v>
      </c>
      <c r="N5" s="29">
        <v>1.83</v>
      </c>
      <c r="O5" s="40">
        <f>0.5* 0.001</f>
        <v>5.0000000000000001E-4</v>
      </c>
      <c r="P5" s="36">
        <f>0.5* 0.05</f>
        <v>2.5000000000000001E-2</v>
      </c>
    </row>
    <row r="6" spans="1:16" s="33" customFormat="1" ht="15" customHeight="1" x14ac:dyDescent="0.5">
      <c r="A6" s="22" t="s">
        <v>89</v>
      </c>
      <c r="B6" s="23">
        <v>43229.5</v>
      </c>
      <c r="C6" s="24" t="s">
        <v>109</v>
      </c>
      <c r="D6" s="27">
        <v>3030</v>
      </c>
      <c r="E6" s="24"/>
      <c r="F6" s="24">
        <v>8.01</v>
      </c>
      <c r="G6" s="28">
        <v>7.57</v>
      </c>
      <c r="H6" s="28">
        <v>7.39</v>
      </c>
      <c r="I6" s="24">
        <v>2180</v>
      </c>
      <c r="J6" s="26">
        <v>0.499</v>
      </c>
      <c r="K6" s="28">
        <v>1.2E-2</v>
      </c>
      <c r="L6" s="28">
        <v>0.51100000000000001</v>
      </c>
      <c r="M6" s="24">
        <v>432</v>
      </c>
      <c r="N6" s="29">
        <v>0.88500000000000001</v>
      </c>
      <c r="O6" s="29">
        <v>1.6999999999999999E-3</v>
      </c>
      <c r="P6" s="24">
        <v>2.1999999999999999E-2</v>
      </c>
    </row>
    <row r="7" spans="1:16" s="33" customFormat="1" ht="15" customHeight="1" x14ac:dyDescent="0.5">
      <c r="A7" s="22" t="s">
        <v>89</v>
      </c>
      <c r="B7" s="23">
        <v>43257.5</v>
      </c>
      <c r="C7" s="24" t="s">
        <v>109</v>
      </c>
      <c r="D7" s="27">
        <v>4600</v>
      </c>
      <c r="E7" s="24">
        <v>1330</v>
      </c>
      <c r="F7" s="24">
        <v>8.01</v>
      </c>
      <c r="G7" s="28">
        <v>12.1</v>
      </c>
      <c r="H7" s="28">
        <v>0.3</v>
      </c>
      <c r="I7" s="24">
        <v>1770</v>
      </c>
      <c r="J7" s="26">
        <v>0.72399999999999998</v>
      </c>
      <c r="K7" s="28">
        <v>2.3E-2</v>
      </c>
      <c r="L7" s="28">
        <v>0.747</v>
      </c>
      <c r="M7" s="24">
        <v>783</v>
      </c>
      <c r="N7" s="29">
        <v>1.61</v>
      </c>
      <c r="O7" s="29">
        <v>1.9E-3</v>
      </c>
      <c r="P7" s="36">
        <f t="shared" ref="P7:P13" si="0">0.5* 0.05</f>
        <v>2.5000000000000001E-2</v>
      </c>
    </row>
    <row r="8" spans="1:16" s="33" customFormat="1" ht="15" customHeight="1" x14ac:dyDescent="0.5">
      <c r="A8" s="22" t="s">
        <v>89</v>
      </c>
      <c r="B8" s="23">
        <v>43292.5</v>
      </c>
      <c r="C8" s="24" t="s">
        <v>109</v>
      </c>
      <c r="D8" s="27">
        <v>4900</v>
      </c>
      <c r="E8" s="24">
        <v>1320</v>
      </c>
      <c r="F8" s="24">
        <v>8.06</v>
      </c>
      <c r="G8" s="28">
        <v>11.5</v>
      </c>
      <c r="H8" s="28">
        <v>0.11</v>
      </c>
      <c r="I8" s="24">
        <v>1900</v>
      </c>
      <c r="J8" s="26">
        <v>0.71399999999999997</v>
      </c>
      <c r="K8" s="28">
        <v>4.2999999999999997E-2</v>
      </c>
      <c r="L8" s="28">
        <v>0.75700000000000001</v>
      </c>
      <c r="M8" s="24">
        <v>854</v>
      </c>
      <c r="N8" s="29">
        <v>1.67</v>
      </c>
      <c r="O8" s="40">
        <f>0.5* 0.001</f>
        <v>5.0000000000000001E-4</v>
      </c>
      <c r="P8" s="36">
        <f t="shared" si="0"/>
        <v>2.5000000000000001E-2</v>
      </c>
    </row>
    <row r="9" spans="1:16" s="33" customFormat="1" ht="15" customHeight="1" x14ac:dyDescent="0.5">
      <c r="A9" s="22" t="s">
        <v>89</v>
      </c>
      <c r="B9" s="23">
        <v>43320.5</v>
      </c>
      <c r="C9" s="24" t="s">
        <v>109</v>
      </c>
      <c r="D9" s="27">
        <v>5230</v>
      </c>
      <c r="E9" s="24">
        <v>1520</v>
      </c>
      <c r="F9" s="24">
        <v>7.49</v>
      </c>
      <c r="G9" s="28">
        <v>13.7</v>
      </c>
      <c r="H9" s="35">
        <f>0.5* 0.1</f>
        <v>0.05</v>
      </c>
      <c r="I9" s="24">
        <v>1950</v>
      </c>
      <c r="J9" s="26">
        <v>0.73360000000000003</v>
      </c>
      <c r="K9" s="28">
        <v>1.6400000000000001E-2</v>
      </c>
      <c r="L9" s="28">
        <v>0.75</v>
      </c>
      <c r="M9" s="24">
        <v>871</v>
      </c>
      <c r="N9" s="29">
        <v>1.84</v>
      </c>
      <c r="O9" s="40">
        <f>0.5* 0.001</f>
        <v>5.0000000000000001E-4</v>
      </c>
      <c r="P9" s="36">
        <f t="shared" si="0"/>
        <v>2.5000000000000001E-2</v>
      </c>
    </row>
    <row r="10" spans="1:16" s="33" customFormat="1" ht="15" customHeight="1" x14ac:dyDescent="0.5">
      <c r="A10" s="22" t="s">
        <v>89</v>
      </c>
      <c r="B10" s="23">
        <v>43348.5</v>
      </c>
      <c r="C10" s="24" t="s">
        <v>109</v>
      </c>
      <c r="D10" s="27">
        <v>5160</v>
      </c>
      <c r="E10" s="24">
        <v>1570</v>
      </c>
      <c r="F10" s="24">
        <v>7.99</v>
      </c>
      <c r="G10" s="28">
        <v>13.6</v>
      </c>
      <c r="H10" s="35">
        <f>0.5* 0.1</f>
        <v>0.05</v>
      </c>
      <c r="I10" s="24">
        <v>2010</v>
      </c>
      <c r="J10" s="26">
        <v>0.68909999999999993</v>
      </c>
      <c r="K10" s="28">
        <v>1.3899999999999999E-2</v>
      </c>
      <c r="L10" s="28">
        <v>0.70299999999999996</v>
      </c>
      <c r="M10" s="24">
        <v>941</v>
      </c>
      <c r="N10" s="29">
        <v>2.08</v>
      </c>
      <c r="O10" s="40">
        <f>0.5* 0.001</f>
        <v>5.0000000000000001E-4</v>
      </c>
      <c r="P10" s="36">
        <f t="shared" si="0"/>
        <v>2.5000000000000001E-2</v>
      </c>
    </row>
    <row r="11" spans="1:16" s="33" customFormat="1" ht="15" customHeight="1" x14ac:dyDescent="0.5">
      <c r="A11" s="22" t="s">
        <v>89</v>
      </c>
      <c r="B11" s="23">
        <v>43383.5</v>
      </c>
      <c r="C11" s="24" t="s">
        <v>109</v>
      </c>
      <c r="D11" s="27">
        <v>5370</v>
      </c>
      <c r="E11" s="24">
        <v>1510</v>
      </c>
      <c r="F11" s="24">
        <v>7.64</v>
      </c>
      <c r="G11" s="28">
        <v>13.4</v>
      </c>
      <c r="H11" s="35">
        <f>0.5* 0.25</f>
        <v>0.125</v>
      </c>
      <c r="I11" s="24">
        <v>2060</v>
      </c>
      <c r="J11" s="26">
        <v>0.73750000000000004</v>
      </c>
      <c r="K11" s="28">
        <v>1.7500000000000002E-2</v>
      </c>
      <c r="L11" s="28">
        <v>0.755</v>
      </c>
      <c r="M11" s="24">
        <v>979</v>
      </c>
      <c r="N11" s="29">
        <v>1.94</v>
      </c>
      <c r="O11" s="29">
        <v>1.1999999999999999E-3</v>
      </c>
      <c r="P11" s="36">
        <f t="shared" si="0"/>
        <v>2.5000000000000001E-2</v>
      </c>
    </row>
    <row r="12" spans="1:16" s="33" customFormat="1" ht="15" customHeight="1" x14ac:dyDescent="0.5">
      <c r="A12" s="22" t="s">
        <v>89</v>
      </c>
      <c r="B12" s="23">
        <v>43411.5</v>
      </c>
      <c r="C12" s="24" t="s">
        <v>109</v>
      </c>
      <c r="D12" s="27">
        <v>5360</v>
      </c>
      <c r="E12" s="24">
        <v>1480</v>
      </c>
      <c r="F12" s="24">
        <v>7.77</v>
      </c>
      <c r="G12" s="28">
        <v>11.9</v>
      </c>
      <c r="H12" s="35">
        <f>0.5* 0.1</f>
        <v>0.05</v>
      </c>
      <c r="I12" s="24">
        <v>2010</v>
      </c>
      <c r="J12" s="26">
        <v>0.75800000000000001</v>
      </c>
      <c r="K12" s="28">
        <v>1.7000000000000001E-2</v>
      </c>
      <c r="L12" s="28">
        <v>0.77500000000000002</v>
      </c>
      <c r="M12" s="24">
        <v>1020</v>
      </c>
      <c r="N12" s="29">
        <v>1.82</v>
      </c>
      <c r="O12" s="40">
        <f>0.5* 0.001</f>
        <v>5.0000000000000001E-4</v>
      </c>
      <c r="P12" s="36">
        <f t="shared" si="0"/>
        <v>2.5000000000000001E-2</v>
      </c>
    </row>
    <row r="13" spans="1:16" s="33" customFormat="1" ht="15" customHeight="1" x14ac:dyDescent="0.5">
      <c r="A13" s="22" t="s">
        <v>89</v>
      </c>
      <c r="B13" s="23">
        <v>43439.5</v>
      </c>
      <c r="C13" s="24" t="s">
        <v>109</v>
      </c>
      <c r="D13" s="27">
        <v>5620</v>
      </c>
      <c r="E13" s="24">
        <v>1530</v>
      </c>
      <c r="F13" s="24">
        <v>7.98</v>
      </c>
      <c r="G13" s="28">
        <v>11.3</v>
      </c>
      <c r="H13" s="35">
        <f>0.5* 0.1</f>
        <v>0.05</v>
      </c>
      <c r="I13" s="24">
        <v>2050</v>
      </c>
      <c r="J13" s="28">
        <v>0.80300000000000005</v>
      </c>
      <c r="K13" s="35">
        <f>0.5* 0.01</f>
        <v>5.0000000000000001E-3</v>
      </c>
      <c r="L13" s="28">
        <v>0.80300000000000005</v>
      </c>
      <c r="M13" s="24">
        <v>993</v>
      </c>
      <c r="N13" s="29">
        <v>1.9</v>
      </c>
      <c r="O13" s="40">
        <f>0.5* 0.001</f>
        <v>5.0000000000000001E-4</v>
      </c>
      <c r="P13" s="36">
        <f t="shared" si="0"/>
        <v>2.5000000000000001E-2</v>
      </c>
    </row>
    <row r="14" spans="1:16" ht="15" customHeight="1" x14ac:dyDescent="0.5">
      <c r="A14" s="1"/>
      <c r="B14" s="13" t="s">
        <v>93</v>
      </c>
      <c r="C14" s="14"/>
      <c r="D14" s="17">
        <f t="shared" ref="D14:P14" si="1">MIN(D2:D13)</f>
        <v>3030</v>
      </c>
      <c r="E14" s="14">
        <f t="shared" si="1"/>
        <v>1320</v>
      </c>
      <c r="F14" s="14">
        <f t="shared" si="1"/>
        <v>7.49</v>
      </c>
      <c r="G14" s="16">
        <f t="shared" si="1"/>
        <v>7.57</v>
      </c>
      <c r="H14" s="16">
        <f t="shared" si="1"/>
        <v>0.05</v>
      </c>
      <c r="I14" s="14">
        <f t="shared" si="1"/>
        <v>1770</v>
      </c>
      <c r="J14" s="16">
        <f t="shared" si="1"/>
        <v>0.499</v>
      </c>
      <c r="K14" s="16">
        <f t="shared" si="1"/>
        <v>5.0000000000000001E-3</v>
      </c>
      <c r="L14" s="16">
        <f t="shared" si="1"/>
        <v>0.51100000000000001</v>
      </c>
      <c r="M14" s="14">
        <f t="shared" si="1"/>
        <v>432</v>
      </c>
      <c r="N14" s="18">
        <f t="shared" si="1"/>
        <v>0.88500000000000001</v>
      </c>
      <c r="O14" s="18">
        <f t="shared" si="1"/>
        <v>5.0000000000000001E-4</v>
      </c>
      <c r="P14" s="14">
        <f t="shared" si="1"/>
        <v>2.1999999999999999E-2</v>
      </c>
    </row>
    <row r="15" spans="1:16" ht="15" customHeight="1" x14ac:dyDescent="0.5">
      <c r="A15" s="1"/>
      <c r="B15" s="13" t="s">
        <v>94</v>
      </c>
      <c r="C15" s="14"/>
      <c r="D15" s="17">
        <f t="shared" ref="D15:P15" si="2">MAX(D2:D13)</f>
        <v>5980</v>
      </c>
      <c r="E15" s="14">
        <f t="shared" si="2"/>
        <v>1820</v>
      </c>
      <c r="F15" s="14">
        <f t="shared" si="2"/>
        <v>8.06</v>
      </c>
      <c r="G15" s="16">
        <f t="shared" si="2"/>
        <v>13.7</v>
      </c>
      <c r="H15" s="16">
        <f t="shared" si="2"/>
        <v>7.39</v>
      </c>
      <c r="I15" s="14">
        <f t="shared" si="2"/>
        <v>2610</v>
      </c>
      <c r="J15" s="16">
        <f t="shared" si="2"/>
        <v>0.80300000000000005</v>
      </c>
      <c r="K15" s="16">
        <f t="shared" si="2"/>
        <v>4.2999999999999997E-2</v>
      </c>
      <c r="L15" s="16">
        <f t="shared" si="2"/>
        <v>0.80300000000000005</v>
      </c>
      <c r="M15" s="14">
        <f t="shared" si="2"/>
        <v>1140</v>
      </c>
      <c r="N15" s="18">
        <f t="shared" si="2"/>
        <v>2.34</v>
      </c>
      <c r="O15" s="18">
        <f t="shared" si="2"/>
        <v>1.9E-3</v>
      </c>
      <c r="P15" s="14">
        <f t="shared" si="2"/>
        <v>2.5000000000000001E-2</v>
      </c>
    </row>
    <row r="16" spans="1:16" ht="15" customHeight="1" x14ac:dyDescent="0.5">
      <c r="A16" s="1"/>
      <c r="B16" s="13" t="s">
        <v>95</v>
      </c>
      <c r="C16" s="14"/>
      <c r="D16" s="17">
        <f t="shared" ref="D16:P16" si="3">AVERAGE(D2:D13)</f>
        <v>5168.333333333333</v>
      </c>
      <c r="E16" s="14">
        <f t="shared" si="3"/>
        <v>1550</v>
      </c>
      <c r="F16" s="14">
        <f t="shared" si="3"/>
        <v>7.8150000000000004</v>
      </c>
      <c r="G16" s="16">
        <f t="shared" si="3"/>
        <v>12.239166666666668</v>
      </c>
      <c r="H16" s="16">
        <f t="shared" si="3"/>
        <v>0.73291666666666677</v>
      </c>
      <c r="I16" s="14">
        <f t="shared" si="3"/>
        <v>2093.3333333333335</v>
      </c>
      <c r="J16" s="16">
        <f t="shared" si="3"/>
        <v>0.68525833333333341</v>
      </c>
      <c r="K16" s="16">
        <f t="shared" si="3"/>
        <v>1.8658333333333336E-2</v>
      </c>
      <c r="L16" s="16">
        <f t="shared" si="3"/>
        <v>0.70350000000000001</v>
      </c>
      <c r="M16" s="14">
        <f t="shared" si="3"/>
        <v>930.41666666666663</v>
      </c>
      <c r="N16" s="18">
        <f t="shared" si="3"/>
        <v>1.8670833333333332</v>
      </c>
      <c r="O16" s="18">
        <f t="shared" si="3"/>
        <v>7.7500000000000008E-4</v>
      </c>
      <c r="P16" s="14">
        <f t="shared" si="3"/>
        <v>2.4749999999999998E-2</v>
      </c>
    </row>
    <row r="17" spans="1:16" ht="15" customHeight="1" x14ac:dyDescent="0.5">
      <c r="A17" s="1"/>
      <c r="B17" s="13" t="s">
        <v>96</v>
      </c>
      <c r="C17" s="14"/>
      <c r="D17" s="17">
        <f t="shared" ref="D17:P17" si="4">_xlfn.STDEV.P(D2:D13)</f>
        <v>757.64804200601975</v>
      </c>
      <c r="E17" s="14">
        <f t="shared" si="4"/>
        <v>146.78369986294305</v>
      </c>
      <c r="F17" s="14">
        <f t="shared" si="4"/>
        <v>0.19742087022399643</v>
      </c>
      <c r="G17" s="16">
        <f t="shared" si="4"/>
        <v>1.6229728809262995</v>
      </c>
      <c r="H17" s="16">
        <f t="shared" si="4"/>
        <v>2.0096532229190407</v>
      </c>
      <c r="I17" s="14">
        <f t="shared" si="4"/>
        <v>224.62314118441927</v>
      </c>
      <c r="J17" s="16">
        <f t="shared" si="4"/>
        <v>7.6261922109849889E-2</v>
      </c>
      <c r="K17" s="16">
        <f t="shared" si="4"/>
        <v>8.8306717688343989E-3</v>
      </c>
      <c r="L17" s="16">
        <f t="shared" si="4"/>
        <v>7.6280731511962005E-2</v>
      </c>
      <c r="M17" s="14">
        <f t="shared" si="4"/>
        <v>181.54038041775229</v>
      </c>
      <c r="N17" s="18">
        <f t="shared" si="4"/>
        <v>0.37004762268599389</v>
      </c>
      <c r="O17" s="18">
        <f t="shared" si="4"/>
        <v>4.9853953370486751E-4</v>
      </c>
      <c r="P17" s="14">
        <f t="shared" si="4"/>
        <v>8.2915619758885061E-4</v>
      </c>
    </row>
    <row r="18" spans="1:16" s="60" customFormat="1" ht="15" customHeight="1" x14ac:dyDescent="0.5">
      <c r="B18" s="61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</row>
    <row r="19" spans="1:16" s="60" customFormat="1" ht="15" customHeight="1" x14ac:dyDescent="0.5">
      <c r="B19" s="61"/>
      <c r="C19" s="107" t="s">
        <v>110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</row>
    <row r="20" spans="1:16" s="60" customFormat="1" ht="22.5" customHeight="1" x14ac:dyDescent="0.5">
      <c r="C20" s="107" t="s">
        <v>112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</row>
    <row r="21" spans="1:16" s="60" customFormat="1" ht="15" customHeight="1" x14ac:dyDescent="0.5">
      <c r="C21" s="107" t="s">
        <v>113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</row>
    <row r="22" spans="1:16" s="54" customFormat="1" ht="15" customHeight="1" x14ac:dyDescent="0.5">
      <c r="B22" s="55"/>
      <c r="C22" s="56"/>
      <c r="D22" s="57"/>
      <c r="E22" s="56"/>
      <c r="F22" s="56"/>
      <c r="G22" s="58"/>
      <c r="H22" s="58"/>
      <c r="I22" s="56"/>
      <c r="J22" s="58"/>
      <c r="K22" s="58"/>
      <c r="L22" s="58"/>
      <c r="M22" s="56"/>
      <c r="N22" s="59"/>
      <c r="O22" s="59"/>
      <c r="P22" s="56"/>
    </row>
  </sheetData>
  <mergeCells count="4">
    <mergeCell ref="C18:P18"/>
    <mergeCell ref="C19:P19"/>
    <mergeCell ref="C20:P20"/>
    <mergeCell ref="C21:P21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40 - W6_WELL Data&amp;R&amp;"Times New Roman,Regular"&amp;8Annual Report, 2018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96633"/>
  </sheetPr>
  <dimension ref="A1:P21"/>
  <sheetViews>
    <sheetView view="pageBreakPreview" zoomScale="60" zoomScaleNormal="100" workbookViewId="0">
      <selection activeCell="H36" sqref="H36"/>
    </sheetView>
  </sheetViews>
  <sheetFormatPr defaultColWidth="11.28515625" defaultRowHeight="15.75" x14ac:dyDescent="0.25"/>
  <cols>
    <col min="1" max="1" width="26.7109375" style="2" customWidth="1"/>
    <col min="2" max="2" width="10.140625" style="3" customWidth="1"/>
    <col min="3" max="3" width="3.5703125" style="9" bestFit="1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7" width="7.85546875" style="7" bestFit="1" customWidth="1"/>
    <col min="8" max="8" width="7.5703125" style="7" bestFit="1" customWidth="1"/>
    <col min="9" max="9" width="8.2851562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8.28515625" style="9" bestFit="1" customWidth="1"/>
    <col min="14" max="14" width="7.85546875" style="6" bestFit="1" customWidth="1"/>
    <col min="15" max="15" width="8.5703125" style="6" customWidth="1"/>
    <col min="16" max="16" width="5.42578125" style="9" bestFit="1" customWidth="1"/>
    <col min="17" max="24" width="3.85546875" style="2" customWidth="1"/>
    <col min="25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90</v>
      </c>
      <c r="B2" s="23">
        <v>43110.5</v>
      </c>
      <c r="C2" s="25">
        <v>27.800064141899995</v>
      </c>
      <c r="D2" s="27">
        <v>5900</v>
      </c>
      <c r="E2" s="24">
        <v>1700</v>
      </c>
      <c r="F2" s="24">
        <v>7.42</v>
      </c>
      <c r="G2" s="28">
        <v>9.64</v>
      </c>
      <c r="H2" s="35">
        <f>0.5* 0.25</f>
        <v>0.125</v>
      </c>
      <c r="I2" s="24">
        <v>2600</v>
      </c>
      <c r="J2" s="26">
        <v>0.81059999999999999</v>
      </c>
      <c r="K2" s="28">
        <v>1.34E-2</v>
      </c>
      <c r="L2" s="28">
        <v>0.82399999999999995</v>
      </c>
      <c r="M2" s="24">
        <v>1130</v>
      </c>
      <c r="N2" s="29">
        <v>2.25</v>
      </c>
      <c r="O2" s="40">
        <f>0.5* 0.001</f>
        <v>5.0000000000000001E-4</v>
      </c>
      <c r="P2" s="36">
        <f>0.5* 0.05</f>
        <v>2.5000000000000001E-2</v>
      </c>
    </row>
    <row r="3" spans="1:16" s="33" customFormat="1" ht="15" customHeight="1" x14ac:dyDescent="0.5">
      <c r="A3" s="22" t="s">
        <v>90</v>
      </c>
      <c r="B3" s="23">
        <v>43138.5</v>
      </c>
      <c r="C3" s="25">
        <v>27.800064141899995</v>
      </c>
      <c r="D3" s="27">
        <v>5950</v>
      </c>
      <c r="E3" s="24">
        <v>1780</v>
      </c>
      <c r="F3" s="24">
        <v>7.72</v>
      </c>
      <c r="G3" s="28">
        <v>10.199999999999999</v>
      </c>
      <c r="H3" s="35">
        <f>0.5* 0.25</f>
        <v>0.125</v>
      </c>
      <c r="I3" s="24">
        <v>2380</v>
      </c>
      <c r="J3" s="26">
        <v>0.62990000000000002</v>
      </c>
      <c r="K3" s="28">
        <v>1.9099999999999999E-2</v>
      </c>
      <c r="L3" s="28">
        <v>0.64900000000000002</v>
      </c>
      <c r="M3" s="24">
        <v>1090</v>
      </c>
      <c r="N3" s="29">
        <v>2.46</v>
      </c>
      <c r="O3" s="40">
        <f>0.5* 0.001</f>
        <v>5.0000000000000001E-4</v>
      </c>
      <c r="P3" s="24">
        <v>9.6000000000000002E-2</v>
      </c>
    </row>
    <row r="4" spans="1:16" s="33" customFormat="1" ht="15" customHeight="1" x14ac:dyDescent="0.5">
      <c r="A4" s="22" t="s">
        <v>90</v>
      </c>
      <c r="B4" s="23">
        <v>43166.5</v>
      </c>
      <c r="C4" s="25">
        <v>27.254964844999996</v>
      </c>
      <c r="D4" s="27">
        <v>5850</v>
      </c>
      <c r="E4" s="24">
        <v>1800</v>
      </c>
      <c r="F4" s="24">
        <v>7.73</v>
      </c>
      <c r="G4" s="28">
        <v>10.199999999999999</v>
      </c>
      <c r="H4" s="35">
        <f t="shared" ref="H4:H10" si="0">0.5* 0.1</f>
        <v>0.05</v>
      </c>
      <c r="I4" s="24">
        <v>2400</v>
      </c>
      <c r="J4" s="26">
        <v>0.83889999999999998</v>
      </c>
      <c r="K4" s="28">
        <v>1.5100000000000001E-2</v>
      </c>
      <c r="L4" s="28">
        <v>0.85399999999999998</v>
      </c>
      <c r="M4" s="24">
        <v>1100</v>
      </c>
      <c r="N4" s="29">
        <v>2.4300000000000002</v>
      </c>
      <c r="O4" s="40">
        <f>0.5* 0.001</f>
        <v>5.0000000000000001E-4</v>
      </c>
      <c r="P4" s="36">
        <f>0.5* 0.05</f>
        <v>2.5000000000000001E-2</v>
      </c>
    </row>
    <row r="5" spans="1:16" s="33" customFormat="1" ht="15" customHeight="1" x14ac:dyDescent="0.5">
      <c r="A5" s="22" t="s">
        <v>90</v>
      </c>
      <c r="B5" s="23">
        <v>43201</v>
      </c>
      <c r="C5" s="25">
        <v>27.254964844999996</v>
      </c>
      <c r="D5" s="27">
        <v>5940</v>
      </c>
      <c r="E5" s="24">
        <v>1790</v>
      </c>
      <c r="F5" s="24">
        <v>8.16</v>
      </c>
      <c r="G5" s="28">
        <v>10.6</v>
      </c>
      <c r="H5" s="35">
        <f t="shared" si="0"/>
        <v>0.05</v>
      </c>
      <c r="I5" s="24">
        <v>2310</v>
      </c>
      <c r="J5" s="26">
        <v>0.71029999999999993</v>
      </c>
      <c r="K5" s="28">
        <v>1.9699999999999999E-2</v>
      </c>
      <c r="L5" s="28">
        <v>0.73</v>
      </c>
      <c r="M5" s="24">
        <v>1180</v>
      </c>
      <c r="N5" s="29">
        <v>2.37</v>
      </c>
      <c r="O5" s="40">
        <f>0.5* 0.001</f>
        <v>5.0000000000000001E-4</v>
      </c>
      <c r="P5" s="24">
        <v>0.64100000000000001</v>
      </c>
    </row>
    <row r="6" spans="1:16" s="33" customFormat="1" ht="15" customHeight="1" x14ac:dyDescent="0.5">
      <c r="A6" s="22" t="s">
        <v>90</v>
      </c>
      <c r="B6" s="23">
        <v>43229.5</v>
      </c>
      <c r="C6" s="25">
        <v>41.972645861299995</v>
      </c>
      <c r="D6" s="27">
        <v>4340</v>
      </c>
      <c r="E6" s="24"/>
      <c r="F6" s="24">
        <v>7.97</v>
      </c>
      <c r="G6" s="28">
        <v>7.49</v>
      </c>
      <c r="H6" s="35">
        <f t="shared" si="0"/>
        <v>0.05</v>
      </c>
      <c r="I6" s="24">
        <v>1820</v>
      </c>
      <c r="J6" s="26">
        <v>0.60599999999999998</v>
      </c>
      <c r="K6" s="28">
        <v>4.2000000000000003E-2</v>
      </c>
      <c r="L6" s="28">
        <v>0.64800000000000002</v>
      </c>
      <c r="M6" s="24">
        <v>550</v>
      </c>
      <c r="N6" s="29">
        <v>1.27</v>
      </c>
      <c r="O6" s="29">
        <v>4.2000000000000002E-4</v>
      </c>
      <c r="P6" s="24">
        <v>2.1999999999999999E-2</v>
      </c>
    </row>
    <row r="7" spans="1:16" s="33" customFormat="1" ht="15" customHeight="1" x14ac:dyDescent="0.5">
      <c r="A7" s="22" t="s">
        <v>90</v>
      </c>
      <c r="B7" s="23">
        <v>43257.5</v>
      </c>
      <c r="C7" s="25">
        <v>22.349071172899997</v>
      </c>
      <c r="D7" s="27">
        <v>4400</v>
      </c>
      <c r="E7" s="24">
        <v>1320</v>
      </c>
      <c r="F7" s="24">
        <v>8.09</v>
      </c>
      <c r="G7" s="28">
        <v>7.4</v>
      </c>
      <c r="H7" s="35">
        <f t="shared" si="0"/>
        <v>0.05</v>
      </c>
      <c r="I7" s="24">
        <v>1790</v>
      </c>
      <c r="J7" s="26">
        <v>0.61899999999999999</v>
      </c>
      <c r="K7" s="28">
        <v>3.5000000000000003E-2</v>
      </c>
      <c r="L7" s="28">
        <v>0.65400000000000003</v>
      </c>
      <c r="M7" s="24">
        <v>666</v>
      </c>
      <c r="N7" s="29">
        <v>1.49</v>
      </c>
      <c r="O7" s="29">
        <v>5.4000000000000001E-4</v>
      </c>
      <c r="P7" s="24">
        <v>2.1999999999999999E-2</v>
      </c>
    </row>
    <row r="8" spans="1:16" s="33" customFormat="1" ht="15" customHeight="1" x14ac:dyDescent="0.5">
      <c r="A8" s="22" t="s">
        <v>90</v>
      </c>
      <c r="B8" s="23">
        <v>43292.5</v>
      </c>
      <c r="C8" s="25">
        <v>30.525560626399997</v>
      </c>
      <c r="D8" s="27">
        <v>4770</v>
      </c>
      <c r="E8" s="24">
        <v>1420</v>
      </c>
      <c r="F8" s="24">
        <v>8.16</v>
      </c>
      <c r="G8" s="28">
        <v>10.8</v>
      </c>
      <c r="H8" s="35">
        <f t="shared" si="0"/>
        <v>0.05</v>
      </c>
      <c r="I8" s="24">
        <v>1960</v>
      </c>
      <c r="J8" s="26">
        <v>0.65300000000000002</v>
      </c>
      <c r="K8" s="28">
        <v>1.6E-2</v>
      </c>
      <c r="L8" s="28">
        <v>0.66900000000000004</v>
      </c>
      <c r="M8" s="24">
        <v>747</v>
      </c>
      <c r="N8" s="29">
        <v>1.68</v>
      </c>
      <c r="O8" s="40">
        <f>0.5* 0.001</f>
        <v>5.0000000000000001E-4</v>
      </c>
      <c r="P8" s="36">
        <f>0.5* 0.05</f>
        <v>2.5000000000000001E-2</v>
      </c>
    </row>
    <row r="9" spans="1:16" s="33" customFormat="1" ht="15" customHeight="1" x14ac:dyDescent="0.5">
      <c r="A9" s="22" t="s">
        <v>90</v>
      </c>
      <c r="B9" s="23">
        <v>43320.5</v>
      </c>
      <c r="C9" s="25">
        <v>26</v>
      </c>
      <c r="D9" s="27">
        <v>5170</v>
      </c>
      <c r="E9" s="24">
        <v>1440</v>
      </c>
      <c r="F9" s="24">
        <v>7.34</v>
      </c>
      <c r="G9" s="28">
        <v>9.6</v>
      </c>
      <c r="H9" s="35">
        <f t="shared" si="0"/>
        <v>0.05</v>
      </c>
      <c r="I9" s="24">
        <v>1980</v>
      </c>
      <c r="J9" s="26">
        <v>0.67040000000000011</v>
      </c>
      <c r="K9" s="28">
        <v>1.66E-2</v>
      </c>
      <c r="L9" s="28">
        <v>0.68700000000000006</v>
      </c>
      <c r="M9" s="24">
        <v>390</v>
      </c>
      <c r="N9" s="29">
        <v>1.63</v>
      </c>
      <c r="O9" s="40">
        <f>0.5* 0.001</f>
        <v>5.0000000000000001E-4</v>
      </c>
      <c r="P9" s="24">
        <v>0.38300000000000001</v>
      </c>
    </row>
    <row r="10" spans="1:16" s="33" customFormat="1" ht="15" customHeight="1" x14ac:dyDescent="0.5">
      <c r="A10" s="22" t="s">
        <v>90</v>
      </c>
      <c r="B10" s="23">
        <v>43348.5</v>
      </c>
      <c r="C10" s="25">
        <v>26.709865548100002</v>
      </c>
      <c r="D10" s="27">
        <v>5070</v>
      </c>
      <c r="E10" s="24">
        <v>1600</v>
      </c>
      <c r="F10" s="24">
        <v>8.06</v>
      </c>
      <c r="G10" s="28">
        <v>11.6</v>
      </c>
      <c r="H10" s="35">
        <f t="shared" si="0"/>
        <v>0.05</v>
      </c>
      <c r="I10" s="24">
        <v>2080</v>
      </c>
      <c r="J10" s="26">
        <v>0.6018</v>
      </c>
      <c r="K10" s="28">
        <v>1.12E-2</v>
      </c>
      <c r="L10" s="28">
        <v>0.61299999999999999</v>
      </c>
      <c r="M10" s="24">
        <v>876</v>
      </c>
      <c r="N10" s="29">
        <v>2.02</v>
      </c>
      <c r="O10" s="29">
        <v>3.5999999999999999E-3</v>
      </c>
      <c r="P10" s="36">
        <f>0.5* 0.05</f>
        <v>2.5000000000000001E-2</v>
      </c>
    </row>
    <row r="11" spans="1:16" s="33" customFormat="1" ht="15" customHeight="1" x14ac:dyDescent="0.5">
      <c r="A11" s="22" t="s">
        <v>90</v>
      </c>
      <c r="B11" s="23">
        <v>43383.5</v>
      </c>
      <c r="C11" s="25">
        <v>0</v>
      </c>
      <c r="D11" s="27">
        <v>5350</v>
      </c>
      <c r="E11" s="24">
        <v>1460</v>
      </c>
      <c r="F11" s="24">
        <v>7.85</v>
      </c>
      <c r="G11" s="28">
        <v>12.3</v>
      </c>
      <c r="H11" s="35">
        <f>0.5* 0.25</f>
        <v>0.125</v>
      </c>
      <c r="I11" s="24">
        <v>2020</v>
      </c>
      <c r="J11" s="26">
        <v>0.74119999999999997</v>
      </c>
      <c r="K11" s="28">
        <v>1.6799999999999999E-2</v>
      </c>
      <c r="L11" s="28">
        <v>0.75800000000000001</v>
      </c>
      <c r="M11" s="24">
        <v>975</v>
      </c>
      <c r="N11" s="29">
        <v>2.0099999999999998</v>
      </c>
      <c r="O11" s="29">
        <v>2.5999999999999999E-3</v>
      </c>
      <c r="P11" s="36">
        <f>0.5* 0.05</f>
        <v>2.5000000000000001E-2</v>
      </c>
    </row>
    <row r="12" spans="1:16" s="33" customFormat="1" ht="15" customHeight="1" x14ac:dyDescent="0.5">
      <c r="A12" s="22" t="s">
        <v>90</v>
      </c>
      <c r="B12" s="23">
        <v>43411.5</v>
      </c>
      <c r="C12" s="25">
        <v>26.709865548100002</v>
      </c>
      <c r="D12" s="27">
        <v>5320</v>
      </c>
      <c r="E12" s="24">
        <v>1610</v>
      </c>
      <c r="F12" s="24">
        <v>7.86</v>
      </c>
      <c r="G12" s="28">
        <v>11</v>
      </c>
      <c r="H12" s="35">
        <f>0.5* 0.1</f>
        <v>0.05</v>
      </c>
      <c r="I12" s="24">
        <v>2140</v>
      </c>
      <c r="J12" s="28">
        <v>0.80900000000000005</v>
      </c>
      <c r="K12" s="35">
        <f>0.5* 0.01</f>
        <v>5.0000000000000001E-3</v>
      </c>
      <c r="L12" s="28">
        <v>0.80900000000000005</v>
      </c>
      <c r="M12" s="24">
        <v>1080</v>
      </c>
      <c r="N12" s="29">
        <v>2.08</v>
      </c>
      <c r="O12" s="40">
        <f>0.5* 0.001</f>
        <v>5.0000000000000001E-4</v>
      </c>
      <c r="P12" s="24">
        <v>4.12</v>
      </c>
    </row>
    <row r="13" spans="1:16" s="33" customFormat="1" ht="15" customHeight="1" x14ac:dyDescent="0.5">
      <c r="A13" s="22" t="s">
        <v>90</v>
      </c>
      <c r="B13" s="23">
        <v>43439.5</v>
      </c>
      <c r="C13" s="25">
        <v>26.709865548100002</v>
      </c>
      <c r="D13" s="27">
        <v>5680</v>
      </c>
      <c r="E13" s="24">
        <v>1540</v>
      </c>
      <c r="F13" s="24">
        <v>8.0399999999999991</v>
      </c>
      <c r="G13" s="28">
        <v>11</v>
      </c>
      <c r="H13" s="35">
        <f>0.5* 0.1</f>
        <v>0.05</v>
      </c>
      <c r="I13" s="24">
        <v>1990</v>
      </c>
      <c r="J13" s="26">
        <v>0.78700000000000003</v>
      </c>
      <c r="K13" s="28">
        <v>0.01</v>
      </c>
      <c r="L13" s="28">
        <v>0.79700000000000004</v>
      </c>
      <c r="M13" s="24">
        <v>1020</v>
      </c>
      <c r="N13" s="29">
        <v>1.89</v>
      </c>
      <c r="O13" s="40">
        <f>0.5* 0.001</f>
        <v>5.0000000000000001E-4</v>
      </c>
      <c r="P13" s="36">
        <f>0.5* 0.05</f>
        <v>2.5000000000000001E-2</v>
      </c>
    </row>
    <row r="14" spans="1:16" ht="15" customHeight="1" x14ac:dyDescent="0.5">
      <c r="A14" s="1"/>
      <c r="B14" s="13" t="s">
        <v>93</v>
      </c>
      <c r="C14" s="15">
        <f t="shared" ref="C14:P14" si="1">MIN(C2:C13)</f>
        <v>0</v>
      </c>
      <c r="D14" s="17">
        <f t="shared" si="1"/>
        <v>4340</v>
      </c>
      <c r="E14" s="14">
        <f t="shared" si="1"/>
        <v>1320</v>
      </c>
      <c r="F14" s="14">
        <f t="shared" si="1"/>
        <v>7.34</v>
      </c>
      <c r="G14" s="16">
        <f t="shared" si="1"/>
        <v>7.4</v>
      </c>
      <c r="H14" s="16">
        <f t="shared" si="1"/>
        <v>0.05</v>
      </c>
      <c r="I14" s="14">
        <f t="shared" si="1"/>
        <v>1790</v>
      </c>
      <c r="J14" s="16">
        <f t="shared" si="1"/>
        <v>0.6018</v>
      </c>
      <c r="K14" s="16">
        <f t="shared" si="1"/>
        <v>5.0000000000000001E-3</v>
      </c>
      <c r="L14" s="16">
        <f t="shared" si="1"/>
        <v>0.61299999999999999</v>
      </c>
      <c r="M14" s="14">
        <f t="shared" si="1"/>
        <v>390</v>
      </c>
      <c r="N14" s="18">
        <f t="shared" si="1"/>
        <v>1.27</v>
      </c>
      <c r="O14" s="18">
        <f t="shared" si="1"/>
        <v>4.2000000000000002E-4</v>
      </c>
      <c r="P14" s="14">
        <f t="shared" si="1"/>
        <v>2.1999999999999999E-2</v>
      </c>
    </row>
    <row r="15" spans="1:16" ht="15" customHeight="1" x14ac:dyDescent="0.5">
      <c r="A15" s="1"/>
      <c r="B15" s="13" t="s">
        <v>94</v>
      </c>
      <c r="C15" s="15">
        <f t="shared" ref="C15:P15" si="2">MAX(C2:C13)</f>
        <v>41.972645861299995</v>
      </c>
      <c r="D15" s="17">
        <f t="shared" si="2"/>
        <v>5950</v>
      </c>
      <c r="E15" s="14">
        <f t="shared" si="2"/>
        <v>1800</v>
      </c>
      <c r="F15" s="14">
        <f t="shared" si="2"/>
        <v>8.16</v>
      </c>
      <c r="G15" s="16">
        <f t="shared" si="2"/>
        <v>12.3</v>
      </c>
      <c r="H15" s="16">
        <f t="shared" si="2"/>
        <v>0.125</v>
      </c>
      <c r="I15" s="14">
        <f t="shared" si="2"/>
        <v>2600</v>
      </c>
      <c r="J15" s="16">
        <f t="shared" si="2"/>
        <v>0.83889999999999998</v>
      </c>
      <c r="K15" s="16">
        <f t="shared" si="2"/>
        <v>4.2000000000000003E-2</v>
      </c>
      <c r="L15" s="16">
        <f t="shared" si="2"/>
        <v>0.85399999999999998</v>
      </c>
      <c r="M15" s="14">
        <f t="shared" si="2"/>
        <v>1180</v>
      </c>
      <c r="N15" s="18">
        <f t="shared" si="2"/>
        <v>2.46</v>
      </c>
      <c r="O15" s="18">
        <f t="shared" si="2"/>
        <v>3.5999999999999999E-3</v>
      </c>
      <c r="P15" s="14">
        <f t="shared" si="2"/>
        <v>4.12</v>
      </c>
    </row>
    <row r="16" spans="1:16" ht="15" customHeight="1" x14ac:dyDescent="0.5">
      <c r="A16" s="1"/>
      <c r="B16" s="13" t="s">
        <v>95</v>
      </c>
      <c r="C16" s="15">
        <f t="shared" ref="C16:P16" si="3">AVERAGE(C2:C13)</f>
        <v>25.923911023224999</v>
      </c>
      <c r="D16" s="17">
        <f t="shared" si="3"/>
        <v>5311.666666666667</v>
      </c>
      <c r="E16" s="14">
        <f t="shared" si="3"/>
        <v>1587.2727272727273</v>
      </c>
      <c r="F16" s="14">
        <f t="shared" si="3"/>
        <v>7.8666666666666671</v>
      </c>
      <c r="G16" s="16">
        <f t="shared" si="3"/>
        <v>10.152499999999998</v>
      </c>
      <c r="H16" s="16">
        <f t="shared" si="3"/>
        <v>6.8750000000000006E-2</v>
      </c>
      <c r="I16" s="14">
        <f t="shared" si="3"/>
        <v>2122.5</v>
      </c>
      <c r="J16" s="16">
        <f t="shared" si="3"/>
        <v>0.70642499999999997</v>
      </c>
      <c r="K16" s="16">
        <f t="shared" si="3"/>
        <v>1.8325000000000001E-2</v>
      </c>
      <c r="L16" s="16">
        <f t="shared" si="3"/>
        <v>0.7243333333333335</v>
      </c>
      <c r="M16" s="14">
        <f t="shared" si="3"/>
        <v>900.33333333333337</v>
      </c>
      <c r="N16" s="18">
        <f t="shared" si="3"/>
        <v>1.9649999999999999</v>
      </c>
      <c r="O16" s="18">
        <f t="shared" si="3"/>
        <v>9.2999999999999995E-4</v>
      </c>
      <c r="P16" s="14">
        <f t="shared" si="3"/>
        <v>0.45283333333333337</v>
      </c>
    </row>
    <row r="17" spans="1:16" ht="15" customHeight="1" x14ac:dyDescent="0.5">
      <c r="A17" s="1"/>
      <c r="B17" s="13" t="s">
        <v>96</v>
      </c>
      <c r="C17" s="15">
        <f t="shared" ref="C17:P17" si="4">_xlfn.STDEV.P(C2:C13)</f>
        <v>9.0185363943244425</v>
      </c>
      <c r="D17" s="17">
        <f t="shared" si="4"/>
        <v>556.9684810551571</v>
      </c>
      <c r="E17" s="14">
        <f t="shared" si="4"/>
        <v>158.52105733887441</v>
      </c>
      <c r="F17" s="14">
        <f t="shared" si="4"/>
        <v>0.26100234141137935</v>
      </c>
      <c r="G17" s="16">
        <f t="shared" si="4"/>
        <v>1.4142319764923137</v>
      </c>
      <c r="H17" s="16">
        <f t="shared" si="4"/>
        <v>3.247595264191646E-2</v>
      </c>
      <c r="I17" s="14">
        <f t="shared" si="4"/>
        <v>238.99529284067501</v>
      </c>
      <c r="J17" s="16">
        <f t="shared" si="4"/>
        <v>8.4322368770095371E-2</v>
      </c>
      <c r="K17" s="16">
        <f t="shared" si="4"/>
        <v>9.9332878913949429E-3</v>
      </c>
      <c r="L17" s="16">
        <f t="shared" si="4"/>
        <v>7.8347870991422444E-2</v>
      </c>
      <c r="M17" s="14">
        <f t="shared" si="4"/>
        <v>245.14700804936527</v>
      </c>
      <c r="N17" s="18">
        <f t="shared" si="4"/>
        <v>0.36883826627217803</v>
      </c>
      <c r="O17" s="18">
        <f t="shared" si="4"/>
        <v>9.9201814499534223E-4</v>
      </c>
      <c r="P17" s="14">
        <f t="shared" si="4"/>
        <v>1.1212049941419673</v>
      </c>
    </row>
    <row r="18" spans="1:16" s="60" customFormat="1" ht="24" customHeight="1" x14ac:dyDescent="0.5">
      <c r="B18" s="61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</row>
    <row r="19" spans="1:16" s="60" customFormat="1" ht="15" customHeight="1" x14ac:dyDescent="0.5">
      <c r="B19" s="61"/>
      <c r="C19" s="107" t="s">
        <v>110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</row>
    <row r="20" spans="1:16" s="60" customFormat="1" ht="24.95" customHeight="1" x14ac:dyDescent="0.5">
      <c r="C20" s="107" t="s">
        <v>112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</row>
    <row r="21" spans="1:16" s="54" customFormat="1" ht="15" customHeight="1" x14ac:dyDescent="0.5">
      <c r="B21" s="55"/>
      <c r="C21" s="56"/>
      <c r="D21" s="57"/>
      <c r="E21" s="56"/>
      <c r="F21" s="56"/>
      <c r="G21" s="58"/>
      <c r="H21" s="58"/>
      <c r="I21" s="56"/>
      <c r="J21" s="58"/>
      <c r="K21" s="58"/>
      <c r="L21" s="58"/>
      <c r="M21" s="56"/>
      <c r="N21" s="59"/>
      <c r="O21" s="59"/>
      <c r="P21" s="56"/>
    </row>
  </sheetData>
  <mergeCells count="3">
    <mergeCell ref="C18:P18"/>
    <mergeCell ref="C19:P19"/>
    <mergeCell ref="C20:P20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41 - W7_WELL Data&amp;R&amp;"Times New Roman,Regular"&amp;8Annual Report, 2018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996633"/>
  </sheetPr>
  <dimension ref="A1:S23"/>
  <sheetViews>
    <sheetView view="pageBreakPreview" zoomScale="60" zoomScaleNormal="100" workbookViewId="0">
      <selection activeCell="A19" sqref="A19:XFD19"/>
    </sheetView>
  </sheetViews>
  <sheetFormatPr defaultColWidth="11.28515625" defaultRowHeight="15.75" x14ac:dyDescent="0.25"/>
  <cols>
    <col min="1" max="1" width="26.7109375" style="2" customWidth="1"/>
    <col min="2" max="2" width="10.140625" style="3" customWidth="1"/>
    <col min="3" max="3" width="14" style="9" bestFit="1" customWidth="1"/>
    <col min="4" max="4" width="7.28515625" style="10" bestFit="1" customWidth="1"/>
    <col min="5" max="5" width="8.28515625" style="9" bestFit="1" customWidth="1"/>
    <col min="6" max="6" width="6.28515625" style="9" bestFit="1" customWidth="1"/>
    <col min="7" max="7" width="8.85546875" style="7" bestFit="1" customWidth="1"/>
    <col min="8" max="8" width="7.85546875" style="7" bestFit="1" customWidth="1"/>
    <col min="9" max="9" width="8.28515625" style="9" bestFit="1" customWidth="1"/>
    <col min="10" max="10" width="6.7109375" style="7" bestFit="1" customWidth="1"/>
    <col min="11" max="12" width="7.5703125" style="7" bestFit="1" customWidth="1"/>
    <col min="13" max="13" width="8.28515625" style="9" bestFit="1" customWidth="1"/>
    <col min="14" max="15" width="8.5703125" style="6" bestFit="1" customWidth="1"/>
    <col min="16" max="16" width="6.28515625" style="9" bestFit="1" customWidth="1"/>
    <col min="17" max="24" width="3.85546875" style="2" customWidth="1"/>
    <col min="25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91</v>
      </c>
      <c r="B2" s="23">
        <v>43110.5</v>
      </c>
      <c r="C2" s="25" t="s">
        <v>109</v>
      </c>
      <c r="D2" s="27">
        <v>3740</v>
      </c>
      <c r="E2" s="24">
        <v>1440</v>
      </c>
      <c r="F2" s="24">
        <v>7.68</v>
      </c>
      <c r="G2" s="28">
        <v>3.9</v>
      </c>
      <c r="H2" s="35">
        <f t="shared" ref="H2:H7" si="0">0.5* 0.1</f>
        <v>0.05</v>
      </c>
      <c r="I2" s="24">
        <v>1660</v>
      </c>
      <c r="J2" s="26">
        <v>0.18970000000000001</v>
      </c>
      <c r="K2" s="28">
        <v>6.3E-3</v>
      </c>
      <c r="L2" s="28">
        <v>0.19600000000000001</v>
      </c>
      <c r="M2" s="24">
        <v>451</v>
      </c>
      <c r="N2" s="29">
        <v>0.95799999999999996</v>
      </c>
      <c r="O2" s="40">
        <f>0.5* 0.001</f>
        <v>5.0000000000000001E-4</v>
      </c>
      <c r="P2" s="36">
        <f>0.5* 0.05</f>
        <v>2.5000000000000001E-2</v>
      </c>
    </row>
    <row r="3" spans="1:16" s="33" customFormat="1" ht="15" customHeight="1" x14ac:dyDescent="0.5">
      <c r="A3" s="22" t="s">
        <v>91</v>
      </c>
      <c r="B3" s="23">
        <v>43138.5</v>
      </c>
      <c r="C3" s="25" t="s">
        <v>109</v>
      </c>
      <c r="D3" s="27">
        <v>4430</v>
      </c>
      <c r="E3" s="24">
        <v>1440</v>
      </c>
      <c r="F3" s="24">
        <v>7.97</v>
      </c>
      <c r="G3" s="28">
        <v>131</v>
      </c>
      <c r="H3" s="35">
        <f t="shared" si="0"/>
        <v>0.05</v>
      </c>
      <c r="I3" s="24">
        <v>1850</v>
      </c>
      <c r="J3" s="26">
        <v>0.36720000000000003</v>
      </c>
      <c r="K3" s="28">
        <v>8.8000000000000005E-3</v>
      </c>
      <c r="L3" s="28">
        <v>0.376</v>
      </c>
      <c r="M3" s="24">
        <v>277</v>
      </c>
      <c r="N3" s="29">
        <v>1.07</v>
      </c>
      <c r="O3" s="40">
        <f>0.5* 0.0004</f>
        <v>2.0000000000000001E-4</v>
      </c>
      <c r="P3" s="24">
        <v>1.18</v>
      </c>
    </row>
    <row r="4" spans="1:16" s="33" customFormat="1" ht="15" customHeight="1" x14ac:dyDescent="0.5">
      <c r="A4" s="22" t="s">
        <v>91</v>
      </c>
      <c r="B4" s="23">
        <v>43166.5</v>
      </c>
      <c r="C4" s="25" t="s">
        <v>109</v>
      </c>
      <c r="D4" s="27">
        <v>4010</v>
      </c>
      <c r="E4" s="24">
        <v>1360</v>
      </c>
      <c r="F4" s="24">
        <v>8.1300000000000008</v>
      </c>
      <c r="G4" s="28">
        <v>37.4</v>
      </c>
      <c r="H4" s="35">
        <f t="shared" si="0"/>
        <v>0.05</v>
      </c>
      <c r="I4" s="24">
        <v>1710</v>
      </c>
      <c r="J4" s="28">
        <v>0.376</v>
      </c>
      <c r="K4" s="35">
        <f>0.5* 0.005</f>
        <v>2.5000000000000001E-3</v>
      </c>
      <c r="L4" s="28">
        <v>0.376</v>
      </c>
      <c r="M4" s="24">
        <v>350</v>
      </c>
      <c r="N4" s="29">
        <v>0.98199999999999998</v>
      </c>
      <c r="O4" s="40">
        <f>0.5* 0.001</f>
        <v>5.0000000000000001E-4</v>
      </c>
      <c r="P4" s="24">
        <v>0.32</v>
      </c>
    </row>
    <row r="5" spans="1:16" s="33" customFormat="1" ht="15" customHeight="1" x14ac:dyDescent="0.5">
      <c r="A5" s="22" t="s">
        <v>91</v>
      </c>
      <c r="B5" s="23">
        <v>43201</v>
      </c>
      <c r="C5" s="25" t="s">
        <v>109</v>
      </c>
      <c r="D5" s="27">
        <v>3930</v>
      </c>
      <c r="E5" s="24">
        <v>1490</v>
      </c>
      <c r="F5" s="24">
        <v>8.25</v>
      </c>
      <c r="G5" s="28">
        <v>9.1999999999999993</v>
      </c>
      <c r="H5" s="35">
        <f t="shared" si="0"/>
        <v>0.05</v>
      </c>
      <c r="I5" s="24">
        <v>1730</v>
      </c>
      <c r="J5" s="26">
        <v>0.32840000000000003</v>
      </c>
      <c r="K5" s="28">
        <v>6.6E-3</v>
      </c>
      <c r="L5" s="28">
        <v>0.33500000000000002</v>
      </c>
      <c r="M5" s="24">
        <v>449</v>
      </c>
      <c r="N5" s="29">
        <v>0.96399999999999997</v>
      </c>
      <c r="O5" s="29">
        <v>9.8999999999999999E-4</v>
      </c>
      <c r="P5" s="24">
        <v>8.7999999999999995E-2</v>
      </c>
    </row>
    <row r="6" spans="1:16" s="33" customFormat="1" ht="15" customHeight="1" x14ac:dyDescent="0.5">
      <c r="A6" s="22" t="s">
        <v>91</v>
      </c>
      <c r="B6" s="23">
        <v>43229.5</v>
      </c>
      <c r="C6" s="25" t="s">
        <v>109</v>
      </c>
      <c r="D6" s="27">
        <v>3710</v>
      </c>
      <c r="E6" s="87" t="s">
        <v>53</v>
      </c>
      <c r="F6" s="24">
        <v>7.84</v>
      </c>
      <c r="G6" s="28">
        <v>3.81</v>
      </c>
      <c r="H6" s="35">
        <f t="shared" si="0"/>
        <v>0.05</v>
      </c>
      <c r="I6" s="24">
        <v>1630</v>
      </c>
      <c r="J6" s="26">
        <v>0.34899999999999998</v>
      </c>
      <c r="K6" s="28">
        <v>8.0000000000000002E-3</v>
      </c>
      <c r="L6" s="28">
        <v>0.35699999999999998</v>
      </c>
      <c r="M6" s="24">
        <v>396</v>
      </c>
      <c r="N6" s="29">
        <v>0.86399999999999999</v>
      </c>
      <c r="O6" s="29">
        <v>6.2E-4</v>
      </c>
      <c r="P6" s="24">
        <v>8.3000000000000004E-2</v>
      </c>
    </row>
    <row r="7" spans="1:16" s="33" customFormat="1" ht="15" customHeight="1" x14ac:dyDescent="0.5">
      <c r="A7" s="22" t="s">
        <v>91</v>
      </c>
      <c r="B7" s="23">
        <v>43257.5</v>
      </c>
      <c r="C7" s="25" t="s">
        <v>109</v>
      </c>
      <c r="D7" s="27">
        <v>2770</v>
      </c>
      <c r="E7" s="24">
        <v>753</v>
      </c>
      <c r="F7" s="24">
        <v>8.1300000000000008</v>
      </c>
      <c r="G7" s="28">
        <v>3.27</v>
      </c>
      <c r="H7" s="35">
        <f t="shared" si="0"/>
        <v>0.05</v>
      </c>
      <c r="I7" s="24">
        <v>1130</v>
      </c>
      <c r="J7" s="28">
        <v>0.156</v>
      </c>
      <c r="K7" s="35">
        <f>0.5* 0.005</f>
        <v>2.5000000000000001E-3</v>
      </c>
      <c r="L7" s="28">
        <v>0.156</v>
      </c>
      <c r="M7" s="24">
        <v>123</v>
      </c>
      <c r="N7" s="29">
        <v>0.34300000000000003</v>
      </c>
      <c r="O7" s="40">
        <f>0.5* 0.0004</f>
        <v>2.0000000000000001E-4</v>
      </c>
      <c r="P7" s="24">
        <v>3.5000000000000003E-2</v>
      </c>
    </row>
    <row r="8" spans="1:16" s="33" customFormat="1" ht="15" customHeight="1" x14ac:dyDescent="0.5">
      <c r="A8" s="22" t="s">
        <v>91</v>
      </c>
      <c r="B8" s="23">
        <v>43292.5</v>
      </c>
      <c r="C8" s="25" t="s">
        <v>109</v>
      </c>
      <c r="D8" s="27">
        <v>2170</v>
      </c>
      <c r="E8" s="24">
        <v>840</v>
      </c>
      <c r="F8" s="24">
        <v>8.16</v>
      </c>
      <c r="G8" s="28">
        <v>3.63</v>
      </c>
      <c r="H8" s="28">
        <v>0.51100000000000001</v>
      </c>
      <c r="I8" s="24">
        <v>841</v>
      </c>
      <c r="J8" s="28">
        <v>0.16600000000000001</v>
      </c>
      <c r="K8" s="35">
        <f>0.5* 0.005</f>
        <v>2.5000000000000001E-3</v>
      </c>
      <c r="L8" s="28">
        <v>0.16600000000000001</v>
      </c>
      <c r="M8" s="24">
        <v>134</v>
      </c>
      <c r="N8" s="29">
        <v>0.35499999999999998</v>
      </c>
      <c r="O8" s="40">
        <f t="shared" ref="O8:O13" si="1">0.5* 0.001</f>
        <v>5.0000000000000001E-4</v>
      </c>
      <c r="P8" s="36">
        <f t="shared" ref="P8:P13" si="2">0.5* 0.05</f>
        <v>2.5000000000000001E-2</v>
      </c>
    </row>
    <row r="9" spans="1:16" s="33" customFormat="1" ht="15" customHeight="1" x14ac:dyDescent="0.5">
      <c r="A9" s="22" t="s">
        <v>91</v>
      </c>
      <c r="B9" s="23">
        <v>43320.5</v>
      </c>
      <c r="C9" s="25" t="s">
        <v>109</v>
      </c>
      <c r="D9" s="27">
        <v>3800</v>
      </c>
      <c r="E9" s="24">
        <v>1340</v>
      </c>
      <c r="F9" s="24">
        <v>7.63</v>
      </c>
      <c r="G9" s="28">
        <v>3.54</v>
      </c>
      <c r="H9" s="35">
        <f>0.5* 0.1</f>
        <v>0.05</v>
      </c>
      <c r="I9" s="24">
        <v>1660</v>
      </c>
      <c r="J9" s="26">
        <v>0.4002</v>
      </c>
      <c r="K9" s="28">
        <v>1.38E-2</v>
      </c>
      <c r="L9" s="28">
        <v>0.41399999999999998</v>
      </c>
      <c r="M9" s="24">
        <v>390</v>
      </c>
      <c r="N9" s="29">
        <v>0.82399999999999995</v>
      </c>
      <c r="O9" s="40">
        <f t="shared" si="1"/>
        <v>5.0000000000000001E-4</v>
      </c>
      <c r="P9" s="36">
        <f t="shared" si="2"/>
        <v>2.5000000000000001E-2</v>
      </c>
    </row>
    <row r="10" spans="1:16" s="33" customFormat="1" ht="15" customHeight="1" x14ac:dyDescent="0.5">
      <c r="A10" s="22" t="s">
        <v>91</v>
      </c>
      <c r="B10" s="23">
        <v>43348.5</v>
      </c>
      <c r="C10" s="25" t="s">
        <v>109</v>
      </c>
      <c r="D10" s="27">
        <v>3650</v>
      </c>
      <c r="E10" s="24">
        <v>1260</v>
      </c>
      <c r="F10" s="24">
        <v>8.1300000000000008</v>
      </c>
      <c r="G10" s="28">
        <v>6.19</v>
      </c>
      <c r="H10" s="35">
        <f>0.5* 0.1</f>
        <v>0.05</v>
      </c>
      <c r="I10" s="24">
        <v>1660</v>
      </c>
      <c r="J10" s="26">
        <v>0.29520000000000002</v>
      </c>
      <c r="K10" s="28">
        <v>1.6799999999999999E-2</v>
      </c>
      <c r="L10" s="28">
        <v>0.312</v>
      </c>
      <c r="M10" s="24">
        <v>774</v>
      </c>
      <c r="N10" s="29">
        <v>0.95699999999999996</v>
      </c>
      <c r="O10" s="40">
        <f t="shared" si="1"/>
        <v>5.0000000000000001E-4</v>
      </c>
      <c r="P10" s="36">
        <f t="shared" si="2"/>
        <v>2.5000000000000001E-2</v>
      </c>
    </row>
    <row r="11" spans="1:16" s="33" customFormat="1" ht="15" customHeight="1" x14ac:dyDescent="0.5">
      <c r="A11" s="22" t="s">
        <v>91</v>
      </c>
      <c r="B11" s="23">
        <v>43383.5</v>
      </c>
      <c r="C11" s="25" t="s">
        <v>109</v>
      </c>
      <c r="D11" s="27">
        <v>4140</v>
      </c>
      <c r="E11" s="24">
        <v>1310</v>
      </c>
      <c r="F11" s="24">
        <v>7.79</v>
      </c>
      <c r="G11" s="28">
        <v>4.4800000000000004</v>
      </c>
      <c r="H11" s="35">
        <f>0.5* 0.1</f>
        <v>0.05</v>
      </c>
      <c r="I11" s="24">
        <v>1760</v>
      </c>
      <c r="J11" s="26">
        <v>0.34320000000000001</v>
      </c>
      <c r="K11" s="28">
        <v>1.8800000000000001E-2</v>
      </c>
      <c r="L11" s="28">
        <v>0.36199999999999999</v>
      </c>
      <c r="M11" s="24">
        <v>473</v>
      </c>
      <c r="N11" s="29">
        <v>1.05</v>
      </c>
      <c r="O11" s="40">
        <f t="shared" si="1"/>
        <v>5.0000000000000001E-4</v>
      </c>
      <c r="P11" s="36">
        <f t="shared" si="2"/>
        <v>2.5000000000000001E-2</v>
      </c>
    </row>
    <row r="12" spans="1:16" s="33" customFormat="1" ht="15" customHeight="1" x14ac:dyDescent="0.5">
      <c r="A12" s="22" t="s">
        <v>91</v>
      </c>
      <c r="B12" s="23">
        <v>43411.5</v>
      </c>
      <c r="C12" s="25" t="s">
        <v>109</v>
      </c>
      <c r="D12" s="27">
        <v>4030</v>
      </c>
      <c r="E12" s="24">
        <v>1310</v>
      </c>
      <c r="F12" s="24">
        <v>7.92</v>
      </c>
      <c r="G12" s="28">
        <v>6.22</v>
      </c>
      <c r="H12" s="35">
        <f>0.5* 0.1</f>
        <v>0.05</v>
      </c>
      <c r="I12" s="24">
        <v>1720</v>
      </c>
      <c r="J12" s="28">
        <v>0.32900000000000001</v>
      </c>
      <c r="K12" s="35">
        <f>0.5* 0.01</f>
        <v>5.0000000000000001E-3</v>
      </c>
      <c r="L12" s="28">
        <v>0.32900000000000001</v>
      </c>
      <c r="M12" s="24">
        <v>440</v>
      </c>
      <c r="N12" s="29">
        <v>0.90600000000000003</v>
      </c>
      <c r="O12" s="40">
        <f t="shared" si="1"/>
        <v>5.0000000000000001E-4</v>
      </c>
      <c r="P12" s="36">
        <f t="shared" si="2"/>
        <v>2.5000000000000001E-2</v>
      </c>
    </row>
    <row r="13" spans="1:16" s="33" customFormat="1" ht="15" customHeight="1" x14ac:dyDescent="0.5">
      <c r="A13" s="22" t="s">
        <v>91</v>
      </c>
      <c r="B13" s="23">
        <v>43439.5</v>
      </c>
      <c r="C13" s="25" t="s">
        <v>109</v>
      </c>
      <c r="D13" s="27">
        <v>4100</v>
      </c>
      <c r="E13" s="24">
        <v>1360</v>
      </c>
      <c r="F13" s="24">
        <v>8.1</v>
      </c>
      <c r="G13" s="28">
        <v>5.25</v>
      </c>
      <c r="H13" s="35">
        <f>0.5* 0.1</f>
        <v>0.05</v>
      </c>
      <c r="I13" s="24">
        <v>1800</v>
      </c>
      <c r="J13" s="26">
        <v>0.3871</v>
      </c>
      <c r="K13" s="28">
        <v>8.8999999999999999E-3</v>
      </c>
      <c r="L13" s="28">
        <v>0.39600000000000002</v>
      </c>
      <c r="M13" s="24">
        <v>437</v>
      </c>
      <c r="N13" s="29">
        <v>0.92</v>
      </c>
      <c r="O13" s="40">
        <f t="shared" si="1"/>
        <v>5.0000000000000001E-4</v>
      </c>
      <c r="P13" s="36">
        <f t="shared" si="2"/>
        <v>2.5000000000000001E-2</v>
      </c>
    </row>
    <row r="14" spans="1:16" ht="15" customHeight="1" x14ac:dyDescent="0.5">
      <c r="A14" s="1"/>
      <c r="B14" s="13" t="s">
        <v>93</v>
      </c>
      <c r="C14" s="14"/>
      <c r="D14" s="17">
        <f t="shared" ref="D14:P14" si="3">MIN(D2:D13)</f>
        <v>2170</v>
      </c>
      <c r="E14" s="14">
        <f t="shared" si="3"/>
        <v>753</v>
      </c>
      <c r="F14" s="14">
        <f t="shared" si="3"/>
        <v>7.63</v>
      </c>
      <c r="G14" s="16">
        <f t="shared" si="3"/>
        <v>3.27</v>
      </c>
      <c r="H14" s="16">
        <f t="shared" si="3"/>
        <v>0.05</v>
      </c>
      <c r="I14" s="14">
        <f t="shared" si="3"/>
        <v>841</v>
      </c>
      <c r="J14" s="16">
        <f t="shared" si="3"/>
        <v>0.156</v>
      </c>
      <c r="K14" s="16">
        <f t="shared" si="3"/>
        <v>2.5000000000000001E-3</v>
      </c>
      <c r="L14" s="16">
        <f t="shared" si="3"/>
        <v>0.156</v>
      </c>
      <c r="M14" s="14">
        <f t="shared" si="3"/>
        <v>123</v>
      </c>
      <c r="N14" s="18">
        <f t="shared" si="3"/>
        <v>0.34300000000000003</v>
      </c>
      <c r="O14" s="18">
        <f t="shared" si="3"/>
        <v>2.0000000000000001E-4</v>
      </c>
      <c r="P14" s="14">
        <f t="shared" si="3"/>
        <v>2.5000000000000001E-2</v>
      </c>
    </row>
    <row r="15" spans="1:16" ht="15" customHeight="1" x14ac:dyDescent="0.5">
      <c r="A15" s="1"/>
      <c r="B15" s="13" t="s">
        <v>94</v>
      </c>
      <c r="C15" s="14"/>
      <c r="D15" s="17">
        <f t="shared" ref="D15:P15" si="4">MAX(D2:D13)</f>
        <v>4430</v>
      </c>
      <c r="E15" s="14">
        <f t="shared" si="4"/>
        <v>1490</v>
      </c>
      <c r="F15" s="14">
        <f t="shared" si="4"/>
        <v>8.25</v>
      </c>
      <c r="G15" s="16">
        <f t="shared" si="4"/>
        <v>131</v>
      </c>
      <c r="H15" s="16">
        <f t="shared" si="4"/>
        <v>0.51100000000000001</v>
      </c>
      <c r="I15" s="14">
        <f t="shared" si="4"/>
        <v>1850</v>
      </c>
      <c r="J15" s="16">
        <f t="shared" si="4"/>
        <v>0.4002</v>
      </c>
      <c r="K15" s="16">
        <f t="shared" si="4"/>
        <v>1.8800000000000001E-2</v>
      </c>
      <c r="L15" s="16">
        <f t="shared" si="4"/>
        <v>0.41399999999999998</v>
      </c>
      <c r="M15" s="14">
        <f t="shared" si="4"/>
        <v>774</v>
      </c>
      <c r="N15" s="18">
        <f t="shared" si="4"/>
        <v>1.07</v>
      </c>
      <c r="O15" s="18">
        <f t="shared" si="4"/>
        <v>9.8999999999999999E-4</v>
      </c>
      <c r="P15" s="14">
        <f t="shared" si="4"/>
        <v>1.18</v>
      </c>
    </row>
    <row r="16" spans="1:16" ht="15" customHeight="1" x14ac:dyDescent="0.5">
      <c r="A16" s="1"/>
      <c r="B16" s="13" t="s">
        <v>95</v>
      </c>
      <c r="C16" s="14"/>
      <c r="D16" s="17">
        <f t="shared" ref="D16:P16" si="5">AVERAGE(D2:D13)</f>
        <v>3706.6666666666665</v>
      </c>
      <c r="E16" s="14">
        <f t="shared" si="5"/>
        <v>1263.909090909091</v>
      </c>
      <c r="F16" s="14">
        <f t="shared" si="5"/>
        <v>7.9775000000000018</v>
      </c>
      <c r="G16" s="16">
        <f t="shared" si="5"/>
        <v>18.157499999999999</v>
      </c>
      <c r="H16" s="16">
        <f t="shared" si="5"/>
        <v>8.8416666666666685E-2</v>
      </c>
      <c r="I16" s="14">
        <f t="shared" si="5"/>
        <v>1595.9166666666667</v>
      </c>
      <c r="J16" s="16">
        <f t="shared" si="5"/>
        <v>0.30725000000000002</v>
      </c>
      <c r="K16" s="16">
        <f t="shared" si="5"/>
        <v>8.3750000000000005E-3</v>
      </c>
      <c r="L16" s="16">
        <f t="shared" si="5"/>
        <v>0.31458333333333333</v>
      </c>
      <c r="M16" s="14">
        <f t="shared" si="5"/>
        <v>391.16666666666669</v>
      </c>
      <c r="N16" s="18">
        <f t="shared" si="5"/>
        <v>0.8494166666666666</v>
      </c>
      <c r="O16" s="18">
        <f t="shared" si="5"/>
        <v>5.0083333333333349E-4</v>
      </c>
      <c r="P16" s="14">
        <f t="shared" si="5"/>
        <v>0.15674999999999994</v>
      </c>
    </row>
    <row r="17" spans="1:19" ht="15" customHeight="1" x14ac:dyDescent="0.5">
      <c r="A17" s="1"/>
      <c r="B17" s="13" t="s">
        <v>96</v>
      </c>
      <c r="C17" s="14"/>
      <c r="D17" s="17">
        <f t="shared" ref="D17:P17" si="6">_xlfn.STDEV.P(D2:D13)</f>
        <v>603.03860204430987</v>
      </c>
      <c r="E17" s="14">
        <f t="shared" si="6"/>
        <v>230.09502169378732</v>
      </c>
      <c r="F17" s="14">
        <f t="shared" si="6"/>
        <v>0.19558139822931375</v>
      </c>
      <c r="G17" s="16">
        <f t="shared" si="6"/>
        <v>35.212246005473709</v>
      </c>
      <c r="H17" s="16">
        <f t="shared" si="6"/>
        <v>0.12741366902948661</v>
      </c>
      <c r="I17" s="14">
        <f t="shared" si="6"/>
        <v>285.77102090465524</v>
      </c>
      <c r="J17" s="16">
        <f t="shared" si="6"/>
        <v>8.3707561386850468E-2</v>
      </c>
      <c r="K17" s="16">
        <f t="shared" si="6"/>
        <v>5.2605647668921103E-3</v>
      </c>
      <c r="L17" s="16">
        <f t="shared" si="6"/>
        <v>8.6613565463051087E-2</v>
      </c>
      <c r="M17" s="14">
        <f t="shared" si="6"/>
        <v>162.65240716188481</v>
      </c>
      <c r="N17" s="18">
        <f t="shared" si="6"/>
        <v>0.23325788958908922</v>
      </c>
      <c r="O17" s="18">
        <f t="shared" si="6"/>
        <v>1.9028304939980572E-4</v>
      </c>
      <c r="P17" s="14">
        <f t="shared" si="6"/>
        <v>0.31887644550828786</v>
      </c>
    </row>
    <row r="18" spans="1:19" s="60" customFormat="1" ht="15" customHeight="1" x14ac:dyDescent="0.5">
      <c r="B18" s="61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</row>
    <row r="19" spans="1:19" s="60" customFormat="1" ht="15" customHeight="1" x14ac:dyDescent="0.5">
      <c r="B19" s="61"/>
      <c r="C19" s="107" t="s">
        <v>130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spans="1:19" s="60" customFormat="1" ht="15" customHeight="1" x14ac:dyDescent="0.5">
      <c r="B20" s="61"/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</row>
    <row r="21" spans="1:19" s="60" customFormat="1" ht="27" customHeight="1" x14ac:dyDescent="0.5">
      <c r="C21" s="107" t="s">
        <v>115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</row>
    <row r="22" spans="1:19" s="60" customFormat="1" ht="15" customHeight="1" x14ac:dyDescent="0.5">
      <c r="C22" s="107" t="s">
        <v>113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</row>
    <row r="23" spans="1:19" s="54" customFormat="1" ht="15" customHeight="1" x14ac:dyDescent="0.5">
      <c r="B23" s="55"/>
      <c r="C23" s="56"/>
      <c r="D23" s="57"/>
      <c r="E23" s="56"/>
      <c r="F23" s="56"/>
      <c r="G23" s="58"/>
      <c r="H23" s="58"/>
      <c r="I23" s="56"/>
      <c r="J23" s="58"/>
      <c r="K23" s="58"/>
      <c r="L23" s="58"/>
      <c r="M23" s="56"/>
      <c r="N23" s="59"/>
      <c r="O23" s="59"/>
      <c r="P23" s="56"/>
    </row>
  </sheetData>
  <mergeCells count="5">
    <mergeCell ref="C18:P18"/>
    <mergeCell ref="C20:P20"/>
    <mergeCell ref="C21:P21"/>
    <mergeCell ref="C22:P22"/>
    <mergeCell ref="C19:S19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42 - W8_WELL Data&amp;R&amp;"Times New Roman,Regular"&amp;8Annual Report, 2018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F23"/>
  <sheetViews>
    <sheetView zoomScaleNormal="100" workbookViewId="0">
      <selection activeCell="B2" sqref="B2"/>
    </sheetView>
  </sheetViews>
  <sheetFormatPr defaultColWidth="11.28515625" defaultRowHeight="15.75" x14ac:dyDescent="0.25"/>
  <cols>
    <col min="1" max="1" width="8.7109375" style="2" bestFit="1" customWidth="1"/>
    <col min="2" max="2" width="19.28515625" style="3" customWidth="1"/>
    <col min="3" max="4" width="6.28515625" style="10" bestFit="1" customWidth="1"/>
    <col min="5" max="5" width="6.7109375" style="9" bestFit="1" customWidth="1"/>
    <col min="6" max="6" width="4.5703125" style="9" bestFit="1" customWidth="1"/>
    <col min="7" max="7" width="4.28515625" style="10" bestFit="1" customWidth="1"/>
    <col min="8" max="8" width="4" style="11" bestFit="1" customWidth="1"/>
    <col min="9" max="9" width="6.28515625" style="10" bestFit="1" customWidth="1"/>
    <col min="10" max="10" width="7.5703125" style="7" bestFit="1" customWidth="1"/>
    <col min="11" max="11" width="6.7109375" style="7" bestFit="1" customWidth="1"/>
    <col min="12" max="12" width="7.5703125" style="7" bestFit="1" customWidth="1"/>
    <col min="13" max="13" width="6.7109375" style="9" bestFit="1" customWidth="1"/>
    <col min="14" max="14" width="6.7109375" style="7" bestFit="1" customWidth="1"/>
    <col min="15" max="16" width="7.5703125" style="7" bestFit="1" customWidth="1"/>
    <col min="17" max="17" width="5.42578125" style="9" bestFit="1" customWidth="1"/>
    <col min="18" max="18" width="6.7109375" style="7" bestFit="1" customWidth="1"/>
    <col min="19" max="19" width="7.85546875" style="6" bestFit="1" customWidth="1"/>
    <col min="20" max="20" width="10" style="12" bestFit="1" customWidth="1"/>
    <col min="21" max="21" width="7.85546875" style="6" bestFit="1" customWidth="1"/>
    <col min="22" max="22" width="9.7109375" style="5" bestFit="1" customWidth="1"/>
    <col min="23" max="23" width="10.7109375" style="12" bestFit="1" customWidth="1"/>
    <col min="24" max="25" width="8.85546875" style="5" bestFit="1" customWidth="1"/>
    <col min="26" max="26" width="8.5703125" style="6" bestFit="1" customWidth="1"/>
    <col min="27" max="27" width="6.42578125" style="8" bestFit="1" customWidth="1"/>
    <col min="28" max="28" width="6.7109375" style="7" bestFit="1" customWidth="1"/>
    <col min="29" max="30" width="7.85546875" style="6" bestFit="1" customWidth="1"/>
    <col min="31" max="31" width="5.42578125" style="9" bestFit="1" customWidth="1"/>
    <col min="32" max="32" width="7.5703125" style="7" bestFit="1" customWidth="1"/>
    <col min="33" max="16384" width="11.28515625" style="2"/>
  </cols>
  <sheetData>
    <row r="1" spans="1:32" s="53" customFormat="1" ht="75.95" customHeight="1" x14ac:dyDescent="0.25">
      <c r="A1" s="43" t="s">
        <v>0</v>
      </c>
      <c r="B1" s="44" t="s">
        <v>1</v>
      </c>
      <c r="C1" s="48" t="s">
        <v>4</v>
      </c>
      <c r="D1" s="48" t="s">
        <v>5</v>
      </c>
      <c r="E1" s="47" t="s">
        <v>6</v>
      </c>
      <c r="F1" s="47" t="s">
        <v>7</v>
      </c>
      <c r="G1" s="48" t="s">
        <v>8</v>
      </c>
      <c r="H1" s="45" t="s">
        <v>9</v>
      </c>
      <c r="I1" s="48" t="s">
        <v>10</v>
      </c>
      <c r="J1" s="46" t="s">
        <v>11</v>
      </c>
      <c r="K1" s="46" t="s">
        <v>12</v>
      </c>
      <c r="L1" s="46" t="s">
        <v>13</v>
      </c>
      <c r="M1" s="47" t="s">
        <v>14</v>
      </c>
      <c r="N1" s="46" t="s">
        <v>108</v>
      </c>
      <c r="O1" s="46" t="s">
        <v>15</v>
      </c>
      <c r="P1" s="46" t="s">
        <v>16</v>
      </c>
      <c r="Q1" s="47" t="s">
        <v>17</v>
      </c>
      <c r="R1" s="46" t="s">
        <v>19</v>
      </c>
      <c r="S1" s="49" t="s">
        <v>20</v>
      </c>
      <c r="T1" s="51" t="s">
        <v>22</v>
      </c>
      <c r="U1" s="49" t="s">
        <v>25</v>
      </c>
      <c r="V1" s="52" t="s">
        <v>27</v>
      </c>
      <c r="W1" s="51" t="s">
        <v>29</v>
      </c>
      <c r="X1" s="52" t="s">
        <v>30</v>
      </c>
      <c r="Y1" s="52" t="s">
        <v>32</v>
      </c>
      <c r="Z1" s="49" t="s">
        <v>33</v>
      </c>
      <c r="AA1" s="50" t="s">
        <v>35</v>
      </c>
      <c r="AB1" s="46" t="s">
        <v>37</v>
      </c>
      <c r="AC1" s="49" t="s">
        <v>40</v>
      </c>
      <c r="AD1" s="49" t="s">
        <v>41</v>
      </c>
      <c r="AE1" s="47" t="s">
        <v>42</v>
      </c>
      <c r="AF1" s="46" t="s">
        <v>50</v>
      </c>
    </row>
    <row r="2" spans="1:32" s="33" customFormat="1" ht="15" customHeight="1" x14ac:dyDescent="0.5">
      <c r="A2" s="22" t="s">
        <v>56</v>
      </c>
      <c r="B2" s="23">
        <v>43103.5</v>
      </c>
      <c r="C2" s="27">
        <v>-0.5</v>
      </c>
      <c r="D2" s="27">
        <v>507</v>
      </c>
      <c r="E2" s="24">
        <v>281</v>
      </c>
      <c r="F2" s="24">
        <v>8.0299999999999994</v>
      </c>
      <c r="G2" s="34">
        <f>0.5* 3</f>
        <v>1.5</v>
      </c>
      <c r="H2" s="25">
        <v>395</v>
      </c>
      <c r="I2" s="27">
        <v>0.15</v>
      </c>
      <c r="J2" s="35">
        <f>0.5* 0.005</f>
        <v>2.5000000000000001E-3</v>
      </c>
      <c r="K2" s="28">
        <v>1.04</v>
      </c>
      <c r="L2" s="35">
        <f>0.5* 0.001</f>
        <v>5.0000000000000001E-4</v>
      </c>
      <c r="M2" s="24">
        <v>190</v>
      </c>
      <c r="N2" s="26">
        <v>0</v>
      </c>
      <c r="O2" s="35">
        <f t="shared" ref="O2:P5" si="0">0.5* 0.005</f>
        <v>2.5000000000000001E-3</v>
      </c>
      <c r="P2" s="35">
        <f t="shared" si="0"/>
        <v>2.5000000000000001E-3</v>
      </c>
      <c r="Q2" s="36">
        <f t="shared" ref="Q2:Q7" si="1">0.5* 0.5</f>
        <v>0.25</v>
      </c>
      <c r="R2" s="28">
        <v>7.1999999999999998E-3</v>
      </c>
      <c r="S2" s="29">
        <v>1.2999999999999999E-2</v>
      </c>
      <c r="T2" s="31">
        <v>1.4399999999999999E-5</v>
      </c>
      <c r="U2" s="29">
        <v>6.4000000000000005E-4</v>
      </c>
      <c r="V2" s="38">
        <f>0.5* 0.00005</f>
        <v>2.5000000000000001E-5</v>
      </c>
      <c r="W2" s="39">
        <f>0.5* 0.000005</f>
        <v>2.5000000000000002E-6</v>
      </c>
      <c r="X2" s="32">
        <v>3.1199999999999999E-3</v>
      </c>
      <c r="Y2" s="32">
        <v>4.6100000000000004E-3</v>
      </c>
      <c r="Z2" s="40">
        <f>0.5* 0.00001</f>
        <v>5.0000000000000004E-6</v>
      </c>
      <c r="AA2" s="37">
        <f>0.5* 0.003</f>
        <v>1.5E-3</v>
      </c>
      <c r="AB2" s="28">
        <v>1.2800000000000001E-2</v>
      </c>
      <c r="AC2" s="29">
        <v>3.16E-3</v>
      </c>
      <c r="AD2" s="29">
        <v>1.17E-3</v>
      </c>
      <c r="AE2" s="36">
        <f>0.5* 0.01</f>
        <v>5.0000000000000001E-3</v>
      </c>
      <c r="AF2" s="35">
        <f t="shared" ref="AF2:AF13" si="2">0.5* 0.001</f>
        <v>5.0000000000000001E-4</v>
      </c>
    </row>
    <row r="3" spans="1:32" s="33" customFormat="1" ht="15" customHeight="1" x14ac:dyDescent="0.5">
      <c r="A3" s="22" t="s">
        <v>56</v>
      </c>
      <c r="B3" s="23">
        <v>43138.5</v>
      </c>
      <c r="C3" s="27">
        <v>0.5</v>
      </c>
      <c r="D3" s="27">
        <v>523</v>
      </c>
      <c r="E3" s="24">
        <v>275</v>
      </c>
      <c r="F3" s="24">
        <v>8.07</v>
      </c>
      <c r="G3" s="34">
        <f>0.5* 3</f>
        <v>1.5</v>
      </c>
      <c r="H3" s="25">
        <v>377</v>
      </c>
      <c r="I3" s="27">
        <v>0.15</v>
      </c>
      <c r="J3" s="28">
        <v>6.1999999999999998E-3</v>
      </c>
      <c r="K3" s="28">
        <v>0.89700000000000002</v>
      </c>
      <c r="L3" s="28">
        <v>1.6000000000000001E-3</v>
      </c>
      <c r="M3" s="24">
        <v>179</v>
      </c>
      <c r="N3" s="26">
        <v>0</v>
      </c>
      <c r="O3" s="35">
        <f t="shared" si="0"/>
        <v>2.5000000000000001E-3</v>
      </c>
      <c r="P3" s="35">
        <f t="shared" si="0"/>
        <v>2.5000000000000001E-3</v>
      </c>
      <c r="Q3" s="36">
        <f t="shared" si="1"/>
        <v>0.25</v>
      </c>
      <c r="R3" s="86" t="s">
        <v>53</v>
      </c>
      <c r="S3" s="86" t="s">
        <v>53</v>
      </c>
      <c r="T3" s="86" t="s">
        <v>53</v>
      </c>
      <c r="U3" s="86" t="s">
        <v>53</v>
      </c>
      <c r="V3" s="86" t="s">
        <v>53</v>
      </c>
      <c r="W3" s="86" t="s">
        <v>53</v>
      </c>
      <c r="X3" s="86" t="s">
        <v>53</v>
      </c>
      <c r="Y3" s="86" t="s">
        <v>53</v>
      </c>
      <c r="Z3" s="86" t="s">
        <v>53</v>
      </c>
      <c r="AA3" s="86" t="s">
        <v>53</v>
      </c>
      <c r="AB3" s="28">
        <v>1.41E-2</v>
      </c>
      <c r="AC3" s="29">
        <v>9.0299999999999998E-3</v>
      </c>
      <c r="AD3" s="29">
        <v>7.1000000000000002E-4</v>
      </c>
      <c r="AE3" s="36">
        <f>0.5* 0.01</f>
        <v>5.0000000000000001E-3</v>
      </c>
      <c r="AF3" s="35">
        <f t="shared" si="2"/>
        <v>5.0000000000000001E-4</v>
      </c>
    </row>
    <row r="4" spans="1:32" s="33" customFormat="1" ht="15" customHeight="1" x14ac:dyDescent="0.5">
      <c r="A4" s="22" t="s">
        <v>56</v>
      </c>
      <c r="B4" s="23">
        <v>43166.5</v>
      </c>
      <c r="C4" s="27">
        <v>0.2</v>
      </c>
      <c r="D4" s="27">
        <v>549</v>
      </c>
      <c r="E4" s="24">
        <v>276</v>
      </c>
      <c r="F4" s="24">
        <v>8.0299999999999994</v>
      </c>
      <c r="G4" s="34">
        <f>0.5* 3</f>
        <v>1.5</v>
      </c>
      <c r="H4" s="25">
        <v>396</v>
      </c>
      <c r="I4" s="27">
        <v>0.16</v>
      </c>
      <c r="J4" s="28">
        <v>7.1999999999999998E-3</v>
      </c>
      <c r="K4" s="28">
        <v>1.0900000000000001</v>
      </c>
      <c r="L4" s="28">
        <v>2E-3</v>
      </c>
      <c r="M4" s="24">
        <v>195</v>
      </c>
      <c r="N4" s="26">
        <v>0</v>
      </c>
      <c r="O4" s="35">
        <f t="shared" si="0"/>
        <v>2.5000000000000001E-3</v>
      </c>
      <c r="P4" s="35">
        <f t="shared" si="0"/>
        <v>2.5000000000000001E-3</v>
      </c>
      <c r="Q4" s="36">
        <f t="shared" si="1"/>
        <v>0.25</v>
      </c>
      <c r="R4" s="86" t="s">
        <v>53</v>
      </c>
      <c r="S4" s="86" t="s">
        <v>53</v>
      </c>
      <c r="T4" s="86" t="s">
        <v>53</v>
      </c>
      <c r="U4" s="86" t="s">
        <v>53</v>
      </c>
      <c r="V4" s="86" t="s">
        <v>53</v>
      </c>
      <c r="W4" s="86" t="s">
        <v>53</v>
      </c>
      <c r="X4" s="86" t="s">
        <v>53</v>
      </c>
      <c r="Y4" s="86" t="s">
        <v>53</v>
      </c>
      <c r="Z4" s="86" t="s">
        <v>53</v>
      </c>
      <c r="AA4" s="86" t="s">
        <v>53</v>
      </c>
      <c r="AB4" s="28">
        <v>1.4200000000000001E-2</v>
      </c>
      <c r="AC4" s="29">
        <v>9.11E-3</v>
      </c>
      <c r="AD4" s="29">
        <v>7.1000000000000002E-4</v>
      </c>
      <c r="AE4" s="36">
        <f>0.5* 0.01</f>
        <v>5.0000000000000001E-3</v>
      </c>
      <c r="AF4" s="35">
        <f t="shared" si="2"/>
        <v>5.0000000000000001E-4</v>
      </c>
    </row>
    <row r="5" spans="1:32" s="33" customFormat="1" ht="15" customHeight="1" x14ac:dyDescent="0.5">
      <c r="A5" s="22" t="s">
        <v>56</v>
      </c>
      <c r="B5" s="23">
        <v>43194</v>
      </c>
      <c r="C5" s="27">
        <v>0.3</v>
      </c>
      <c r="D5" s="27">
        <v>573</v>
      </c>
      <c r="E5" s="24">
        <v>274</v>
      </c>
      <c r="F5" s="24">
        <v>8.26</v>
      </c>
      <c r="G5" s="34">
        <f>0.5* 3</f>
        <v>1.5</v>
      </c>
      <c r="H5" s="25">
        <v>404</v>
      </c>
      <c r="I5" s="27">
        <v>0.12</v>
      </c>
      <c r="J5" s="35">
        <f>0.5* 0.005</f>
        <v>2.5000000000000001E-3</v>
      </c>
      <c r="K5" s="28">
        <v>1.04</v>
      </c>
      <c r="L5" s="35">
        <f>0.5* 0.001</f>
        <v>5.0000000000000001E-4</v>
      </c>
      <c r="M5" s="24">
        <v>194</v>
      </c>
      <c r="N5" s="26">
        <v>0</v>
      </c>
      <c r="O5" s="35">
        <f t="shared" si="0"/>
        <v>2.5000000000000001E-3</v>
      </c>
      <c r="P5" s="35">
        <f t="shared" si="0"/>
        <v>2.5000000000000001E-3</v>
      </c>
      <c r="Q5" s="36">
        <f t="shared" si="1"/>
        <v>0.25</v>
      </c>
      <c r="R5" s="28">
        <v>6.0000000000000001E-3</v>
      </c>
      <c r="S5" s="29">
        <v>1.06E-2</v>
      </c>
      <c r="T5" s="31">
        <v>1.31E-5</v>
      </c>
      <c r="U5" s="29">
        <v>8.1999999999999998E-4</v>
      </c>
      <c r="V5" s="38">
        <f>0.5* 0.00005</f>
        <v>2.5000000000000001E-5</v>
      </c>
      <c r="W5" s="39">
        <f>0.5* 0.000005</f>
        <v>2.5000000000000002E-6</v>
      </c>
      <c r="X5" s="32">
        <v>2.8E-3</v>
      </c>
      <c r="Y5" s="32">
        <v>4.15E-3</v>
      </c>
      <c r="Z5" s="40">
        <f>0.5* 0.00001</f>
        <v>5.0000000000000004E-6</v>
      </c>
      <c r="AA5" s="37">
        <f>0.5* 0.003</f>
        <v>1.5E-3</v>
      </c>
      <c r="AB5" s="28">
        <v>1.2800000000000001E-2</v>
      </c>
      <c r="AC5" s="29">
        <v>8.5800000000000008E-3</v>
      </c>
      <c r="AD5" s="29">
        <v>7.2000000000000005E-4</v>
      </c>
      <c r="AE5" s="36">
        <f>0.5* 0.01</f>
        <v>5.0000000000000001E-3</v>
      </c>
      <c r="AF5" s="35">
        <f t="shared" si="2"/>
        <v>5.0000000000000001E-4</v>
      </c>
    </row>
    <row r="6" spans="1:32" s="33" customFormat="1" ht="15" customHeight="1" x14ac:dyDescent="0.5">
      <c r="A6" s="22" t="s">
        <v>56</v>
      </c>
      <c r="B6" s="23">
        <v>43222</v>
      </c>
      <c r="C6" s="42">
        <v>2.7</v>
      </c>
      <c r="D6" s="27">
        <v>256</v>
      </c>
      <c r="E6" s="24">
        <v>119</v>
      </c>
      <c r="F6" s="24">
        <v>7.86</v>
      </c>
      <c r="G6" s="34">
        <f>0.5* 3</f>
        <v>1.5</v>
      </c>
      <c r="H6" s="25">
        <v>205</v>
      </c>
      <c r="I6" s="27">
        <v>2.89</v>
      </c>
      <c r="J6" s="28">
        <v>1.3299999999999999E-2</v>
      </c>
      <c r="K6" s="28">
        <v>0.36899999999999999</v>
      </c>
      <c r="L6" s="28">
        <v>2.7000000000000001E-3</v>
      </c>
      <c r="M6" s="24">
        <v>68.599999999999994</v>
      </c>
      <c r="N6" s="28">
        <v>8.5000000000000006E-3</v>
      </c>
      <c r="O6" s="35">
        <f t="shared" ref="O6:O13" si="3">0.5* 0.005</f>
        <v>2.5000000000000001E-3</v>
      </c>
      <c r="P6" s="28">
        <v>8.5000000000000006E-3</v>
      </c>
      <c r="Q6" s="36">
        <f t="shared" si="1"/>
        <v>0.25</v>
      </c>
      <c r="R6" s="28">
        <v>0.40300000000000002</v>
      </c>
      <c r="S6" s="29">
        <v>1.83E-2</v>
      </c>
      <c r="T6" s="31">
        <v>2.5999999999999998E-5</v>
      </c>
      <c r="U6" s="29">
        <v>4.1799999999999997E-3</v>
      </c>
      <c r="V6" s="32">
        <v>1.26E-4</v>
      </c>
      <c r="W6" s="86" t="s">
        <v>53</v>
      </c>
      <c r="X6" s="32">
        <v>4.0899999999999999E-3</v>
      </c>
      <c r="Y6" s="32">
        <v>2.6099999999999999E-3</v>
      </c>
      <c r="Z6" s="29">
        <v>2.5000000000000001E-5</v>
      </c>
      <c r="AA6" s="37">
        <f>0.5* 0.003</f>
        <v>1.5E-3</v>
      </c>
      <c r="AB6" s="28">
        <v>1.77E-2</v>
      </c>
      <c r="AC6" s="29">
        <v>3.0000000000000001E-3</v>
      </c>
      <c r="AD6" s="29">
        <v>3.2299999999999998E-3</v>
      </c>
      <c r="AE6" s="24">
        <v>7.2999999999999995E-2</v>
      </c>
      <c r="AF6" s="35">
        <f t="shared" si="2"/>
        <v>5.0000000000000001E-4</v>
      </c>
    </row>
    <row r="7" spans="1:32" s="33" customFormat="1" ht="15" customHeight="1" x14ac:dyDescent="0.5">
      <c r="A7" s="22" t="s">
        <v>56</v>
      </c>
      <c r="B7" s="23">
        <v>43257.5</v>
      </c>
      <c r="C7" s="27">
        <v>6.4</v>
      </c>
      <c r="D7" s="27">
        <v>321</v>
      </c>
      <c r="E7" s="24">
        <v>149</v>
      </c>
      <c r="F7" s="24">
        <v>7.98</v>
      </c>
      <c r="G7" s="27">
        <v>3.3</v>
      </c>
      <c r="H7" s="25">
        <v>231</v>
      </c>
      <c r="I7" s="27">
        <v>0.4</v>
      </c>
      <c r="J7" s="35">
        <f t="shared" ref="J7:J12" si="4">0.5* 0.005</f>
        <v>2.5000000000000001E-3</v>
      </c>
      <c r="K7" s="28">
        <v>0.53200000000000003</v>
      </c>
      <c r="L7" s="35">
        <f t="shared" ref="L7:L13" si="5">0.5* 0.001</f>
        <v>5.0000000000000001E-4</v>
      </c>
      <c r="M7" s="24">
        <v>100</v>
      </c>
      <c r="N7" s="26">
        <v>0</v>
      </c>
      <c r="O7" s="35">
        <f t="shared" si="3"/>
        <v>2.5000000000000001E-3</v>
      </c>
      <c r="P7" s="35">
        <f t="shared" ref="P7:P13" si="6">0.5* 0.005</f>
        <v>2.5000000000000001E-3</v>
      </c>
      <c r="Q7" s="36">
        <f t="shared" si="1"/>
        <v>0.25</v>
      </c>
      <c r="R7" s="86" t="s">
        <v>53</v>
      </c>
      <c r="S7" s="86" t="s">
        <v>53</v>
      </c>
      <c r="T7" s="86" t="s">
        <v>53</v>
      </c>
      <c r="U7" s="86" t="s">
        <v>53</v>
      </c>
      <c r="V7" s="86" t="s">
        <v>53</v>
      </c>
      <c r="W7" s="86" t="s">
        <v>53</v>
      </c>
      <c r="X7" s="86" t="s">
        <v>53</v>
      </c>
      <c r="Y7" s="86" t="s">
        <v>53</v>
      </c>
      <c r="Z7" s="86" t="s">
        <v>53</v>
      </c>
      <c r="AA7" s="86" t="s">
        <v>53</v>
      </c>
      <c r="AB7" s="28">
        <v>1.47E-2</v>
      </c>
      <c r="AC7" s="29">
        <v>9.6000000000000002E-4</v>
      </c>
      <c r="AD7" s="29">
        <v>1.81E-3</v>
      </c>
      <c r="AE7" s="24">
        <v>1.4E-2</v>
      </c>
      <c r="AF7" s="35">
        <f t="shared" si="2"/>
        <v>5.0000000000000001E-4</v>
      </c>
    </row>
    <row r="8" spans="1:32" s="33" customFormat="1" ht="15" customHeight="1" x14ac:dyDescent="0.5">
      <c r="A8" s="22" t="s">
        <v>56</v>
      </c>
      <c r="B8" s="23">
        <v>43285</v>
      </c>
      <c r="C8" s="42">
        <v>7.8</v>
      </c>
      <c r="D8" s="27">
        <v>260</v>
      </c>
      <c r="E8" s="24">
        <v>131</v>
      </c>
      <c r="F8" s="24">
        <v>8.0299999999999994</v>
      </c>
      <c r="G8" s="34">
        <f>0.5* 3</f>
        <v>1.5</v>
      </c>
      <c r="H8" s="25">
        <v>208</v>
      </c>
      <c r="I8" s="27">
        <v>0.83</v>
      </c>
      <c r="J8" s="35">
        <f t="shared" si="4"/>
        <v>2.5000000000000001E-3</v>
      </c>
      <c r="K8" s="28">
        <v>0.28100000000000003</v>
      </c>
      <c r="L8" s="35">
        <f t="shared" si="5"/>
        <v>5.0000000000000001E-4</v>
      </c>
      <c r="M8" s="24">
        <v>70.2</v>
      </c>
      <c r="N8" s="26">
        <v>0</v>
      </c>
      <c r="O8" s="35">
        <f t="shared" si="3"/>
        <v>2.5000000000000001E-3</v>
      </c>
      <c r="P8" s="35">
        <f t="shared" si="6"/>
        <v>2.5000000000000001E-3</v>
      </c>
      <c r="Q8" s="24">
        <v>0.86</v>
      </c>
      <c r="R8" s="28">
        <v>0.109</v>
      </c>
      <c r="S8" s="29">
        <v>1.38E-2</v>
      </c>
      <c r="T8" s="31">
        <v>1.9000000000000001E-5</v>
      </c>
      <c r="U8" s="29">
        <v>2.4399999999999999E-3</v>
      </c>
      <c r="V8" s="38">
        <f>0.5* 0.00005</f>
        <v>2.5000000000000001E-5</v>
      </c>
      <c r="W8" s="39">
        <f>0.5* 0.000005</f>
        <v>2.5000000000000002E-6</v>
      </c>
      <c r="X8" s="32">
        <v>2.64E-3</v>
      </c>
      <c r="Y8" s="32">
        <v>1.92E-3</v>
      </c>
      <c r="Z8" s="40">
        <f>0.5* 0.00001</f>
        <v>5.0000000000000004E-6</v>
      </c>
      <c r="AA8" s="37">
        <f>0.5* 0.003</f>
        <v>1.5E-3</v>
      </c>
      <c r="AB8" s="28">
        <v>1.34E-2</v>
      </c>
      <c r="AC8" s="29">
        <v>1.01E-3</v>
      </c>
      <c r="AD8" s="29">
        <v>2.3E-3</v>
      </c>
      <c r="AE8" s="24">
        <v>3.5000000000000003E-2</v>
      </c>
      <c r="AF8" s="35">
        <f t="shared" si="2"/>
        <v>5.0000000000000001E-4</v>
      </c>
    </row>
    <row r="9" spans="1:32" s="33" customFormat="1" ht="15" customHeight="1" x14ac:dyDescent="0.5">
      <c r="A9" s="22" t="s">
        <v>56</v>
      </c>
      <c r="B9" s="23">
        <v>43313.5</v>
      </c>
      <c r="C9" s="27">
        <v>10.9</v>
      </c>
      <c r="D9" s="27">
        <v>528</v>
      </c>
      <c r="E9" s="24">
        <v>259</v>
      </c>
      <c r="F9" s="24">
        <v>8.1300000000000008</v>
      </c>
      <c r="G9" s="27">
        <v>3.8</v>
      </c>
      <c r="H9" s="25">
        <v>405</v>
      </c>
      <c r="I9" s="27">
        <v>0.28000000000000003</v>
      </c>
      <c r="J9" s="35">
        <f t="shared" si="4"/>
        <v>2.5000000000000001E-3</v>
      </c>
      <c r="K9" s="28">
        <v>0.78700000000000003</v>
      </c>
      <c r="L9" s="35">
        <f t="shared" si="5"/>
        <v>5.0000000000000001E-4</v>
      </c>
      <c r="M9" s="24">
        <v>186</v>
      </c>
      <c r="N9" s="26">
        <v>0</v>
      </c>
      <c r="O9" s="35">
        <f t="shared" si="3"/>
        <v>2.5000000000000001E-3</v>
      </c>
      <c r="P9" s="35">
        <f t="shared" si="6"/>
        <v>2.5000000000000001E-3</v>
      </c>
      <c r="Q9" s="24">
        <v>0.99</v>
      </c>
      <c r="R9" s="86" t="s">
        <v>53</v>
      </c>
      <c r="S9" s="86" t="s">
        <v>53</v>
      </c>
      <c r="T9" s="86" t="s">
        <v>53</v>
      </c>
      <c r="U9" s="86" t="s">
        <v>53</v>
      </c>
      <c r="V9" s="86" t="s">
        <v>53</v>
      </c>
      <c r="W9" s="86" t="s">
        <v>53</v>
      </c>
      <c r="X9" s="86" t="s">
        <v>53</v>
      </c>
      <c r="Y9" s="86" t="s">
        <v>53</v>
      </c>
      <c r="Z9" s="86" t="s">
        <v>53</v>
      </c>
      <c r="AA9" s="86" t="s">
        <v>53</v>
      </c>
      <c r="AB9" s="28">
        <v>1.7600000000000001E-2</v>
      </c>
      <c r="AC9" s="29">
        <v>3.3500000000000001E-3</v>
      </c>
      <c r="AD9" s="29">
        <v>1.08E-3</v>
      </c>
      <c r="AE9" s="36">
        <f>0.5* 0.01</f>
        <v>5.0000000000000001E-3</v>
      </c>
      <c r="AF9" s="35">
        <f t="shared" si="2"/>
        <v>5.0000000000000001E-4</v>
      </c>
    </row>
    <row r="10" spans="1:32" s="33" customFormat="1" ht="15" customHeight="1" x14ac:dyDescent="0.5">
      <c r="A10" s="22" t="s">
        <v>56</v>
      </c>
      <c r="B10" s="23">
        <v>43348.5</v>
      </c>
      <c r="C10" s="27">
        <v>6.4</v>
      </c>
      <c r="D10" s="27">
        <v>585</v>
      </c>
      <c r="E10" s="24">
        <v>302</v>
      </c>
      <c r="F10" s="24">
        <v>8.15</v>
      </c>
      <c r="G10" s="34">
        <f>0.5* 3</f>
        <v>1.5</v>
      </c>
      <c r="H10" s="25">
        <v>445</v>
      </c>
      <c r="I10" s="27">
        <v>0.12</v>
      </c>
      <c r="J10" s="35">
        <f t="shared" si="4"/>
        <v>2.5000000000000001E-3</v>
      </c>
      <c r="K10" s="28">
        <v>0.81100000000000005</v>
      </c>
      <c r="L10" s="35">
        <f t="shared" si="5"/>
        <v>5.0000000000000001E-4</v>
      </c>
      <c r="M10" s="24">
        <v>206</v>
      </c>
      <c r="N10" s="26">
        <v>0</v>
      </c>
      <c r="O10" s="35">
        <f t="shared" si="3"/>
        <v>2.5000000000000001E-3</v>
      </c>
      <c r="P10" s="35">
        <f t="shared" si="6"/>
        <v>2.5000000000000001E-3</v>
      </c>
      <c r="Q10" s="24">
        <v>1.21</v>
      </c>
      <c r="R10" s="86" t="s">
        <v>53</v>
      </c>
      <c r="S10" s="86" t="s">
        <v>53</v>
      </c>
      <c r="T10" s="86" t="s">
        <v>53</v>
      </c>
      <c r="U10" s="86" t="s">
        <v>53</v>
      </c>
      <c r="V10" s="86" t="s">
        <v>53</v>
      </c>
      <c r="W10" s="86" t="s">
        <v>53</v>
      </c>
      <c r="X10" s="86" t="s">
        <v>53</v>
      </c>
      <c r="Y10" s="86" t="s">
        <v>53</v>
      </c>
      <c r="Z10" s="86" t="s">
        <v>53</v>
      </c>
      <c r="AA10" s="86" t="s">
        <v>53</v>
      </c>
      <c r="AB10" s="28">
        <v>1.7000000000000001E-2</v>
      </c>
      <c r="AC10" s="29">
        <v>4.8700000000000002E-3</v>
      </c>
      <c r="AD10" s="29">
        <v>8.7000000000000001E-4</v>
      </c>
      <c r="AE10" s="36">
        <f>0.5* 0.01</f>
        <v>5.0000000000000001E-3</v>
      </c>
      <c r="AF10" s="35">
        <f t="shared" si="2"/>
        <v>5.0000000000000001E-4</v>
      </c>
    </row>
    <row r="11" spans="1:32" s="33" customFormat="1" ht="15" customHeight="1" x14ac:dyDescent="0.5">
      <c r="A11" s="22" t="s">
        <v>56</v>
      </c>
      <c r="B11" s="23">
        <v>43376.5</v>
      </c>
      <c r="C11" s="27">
        <v>3.4</v>
      </c>
      <c r="D11" s="27">
        <v>443</v>
      </c>
      <c r="E11" s="24">
        <v>199</v>
      </c>
      <c r="F11" s="24">
        <v>8.01</v>
      </c>
      <c r="G11" s="34">
        <f>0.5* 3</f>
        <v>1.5</v>
      </c>
      <c r="H11" s="25">
        <v>317</v>
      </c>
      <c r="I11" s="27">
        <v>0.33</v>
      </c>
      <c r="J11" s="35">
        <f t="shared" si="4"/>
        <v>2.5000000000000001E-3</v>
      </c>
      <c r="K11" s="28">
        <v>0.48499999999999999</v>
      </c>
      <c r="L11" s="35">
        <f t="shared" si="5"/>
        <v>5.0000000000000001E-4</v>
      </c>
      <c r="M11" s="24">
        <v>137</v>
      </c>
      <c r="N11" s="26">
        <v>0</v>
      </c>
      <c r="O11" s="35">
        <f t="shared" si="3"/>
        <v>2.5000000000000001E-3</v>
      </c>
      <c r="P11" s="35">
        <f t="shared" si="6"/>
        <v>2.5000000000000001E-3</v>
      </c>
      <c r="Q11" s="36">
        <f>0.5* 0.5</f>
        <v>0.25</v>
      </c>
      <c r="R11" s="28">
        <v>1.14E-2</v>
      </c>
      <c r="S11" s="29">
        <v>1.2999999999999999E-2</v>
      </c>
      <c r="T11" s="31">
        <v>1.2999999999999999E-5</v>
      </c>
      <c r="U11" s="29">
        <v>1.0499999999999999E-3</v>
      </c>
      <c r="V11" s="38">
        <f>0.5* 0.00005</f>
        <v>2.5000000000000001E-5</v>
      </c>
      <c r="W11" s="39">
        <f>0.5* 0.000005</f>
        <v>2.5000000000000002E-6</v>
      </c>
      <c r="X11" s="32">
        <v>2.7399999999999998E-3</v>
      </c>
      <c r="Y11" s="32">
        <v>2.6099999999999999E-3</v>
      </c>
      <c r="Z11" s="40">
        <f>0.5* 0.00001</f>
        <v>5.0000000000000004E-6</v>
      </c>
      <c r="AA11" s="37">
        <f>0.5* 0.003</f>
        <v>1.5E-3</v>
      </c>
      <c r="AB11" s="28">
        <v>1.37E-2</v>
      </c>
      <c r="AC11" s="29">
        <v>3.3700000000000002E-3</v>
      </c>
      <c r="AD11" s="29">
        <v>1.0399999999999999E-3</v>
      </c>
      <c r="AE11" s="36">
        <f>0.5* 0.01</f>
        <v>5.0000000000000001E-3</v>
      </c>
      <c r="AF11" s="35">
        <f t="shared" si="2"/>
        <v>5.0000000000000001E-4</v>
      </c>
    </row>
    <row r="12" spans="1:32" s="33" customFormat="1" ht="15" customHeight="1" x14ac:dyDescent="0.5">
      <c r="A12" s="22" t="s">
        <v>56</v>
      </c>
      <c r="B12" s="23">
        <v>43411.5</v>
      </c>
      <c r="C12" s="27">
        <v>0.9</v>
      </c>
      <c r="D12" s="27">
        <v>289</v>
      </c>
      <c r="E12" s="24">
        <v>139</v>
      </c>
      <c r="F12" s="24">
        <v>7.87</v>
      </c>
      <c r="G12" s="34">
        <f>0.5* 3</f>
        <v>1.5</v>
      </c>
      <c r="H12" s="25">
        <v>231</v>
      </c>
      <c r="I12" s="27">
        <v>1.05</v>
      </c>
      <c r="J12" s="35">
        <f t="shared" si="4"/>
        <v>2.5000000000000001E-3</v>
      </c>
      <c r="K12" s="28">
        <v>0.36</v>
      </c>
      <c r="L12" s="35">
        <f t="shared" si="5"/>
        <v>5.0000000000000001E-4</v>
      </c>
      <c r="M12" s="24">
        <v>84.4</v>
      </c>
      <c r="N12" s="26">
        <v>0</v>
      </c>
      <c r="O12" s="35">
        <f t="shared" si="3"/>
        <v>2.5000000000000001E-3</v>
      </c>
      <c r="P12" s="35">
        <f t="shared" si="6"/>
        <v>2.5000000000000001E-3</v>
      </c>
      <c r="Q12" s="36">
        <f>0.5* 0.5</f>
        <v>0.25</v>
      </c>
      <c r="R12" s="86" t="s">
        <v>53</v>
      </c>
      <c r="S12" s="86" t="s">
        <v>53</v>
      </c>
      <c r="T12" s="86" t="s">
        <v>53</v>
      </c>
      <c r="U12" s="86" t="s">
        <v>53</v>
      </c>
      <c r="V12" s="86" t="s">
        <v>53</v>
      </c>
      <c r="W12" s="86" t="s">
        <v>53</v>
      </c>
      <c r="X12" s="86" t="s">
        <v>53</v>
      </c>
      <c r="Y12" s="86" t="s">
        <v>53</v>
      </c>
      <c r="Z12" s="86" t="s">
        <v>53</v>
      </c>
      <c r="AA12" s="86" t="s">
        <v>53</v>
      </c>
      <c r="AB12" s="28">
        <v>1.34E-2</v>
      </c>
      <c r="AC12" s="29">
        <v>2.47E-3</v>
      </c>
      <c r="AD12" s="29">
        <v>1.6000000000000001E-3</v>
      </c>
      <c r="AE12" s="24">
        <v>3.2000000000000001E-2</v>
      </c>
      <c r="AF12" s="35">
        <f t="shared" si="2"/>
        <v>5.0000000000000001E-4</v>
      </c>
    </row>
    <row r="13" spans="1:32" s="33" customFormat="1" ht="15" customHeight="1" x14ac:dyDescent="0.5">
      <c r="A13" s="22" t="s">
        <v>56</v>
      </c>
      <c r="B13" s="23">
        <v>43439.5</v>
      </c>
      <c r="C13" s="42">
        <v>0</v>
      </c>
      <c r="D13" s="27">
        <v>467</v>
      </c>
      <c r="E13" s="24">
        <v>223</v>
      </c>
      <c r="F13" s="24">
        <v>8.01</v>
      </c>
      <c r="G13" s="34">
        <f>0.5* 3</f>
        <v>1.5</v>
      </c>
      <c r="H13" s="25">
        <v>357</v>
      </c>
      <c r="I13" s="27">
        <v>0.25</v>
      </c>
      <c r="J13" s="28">
        <v>5.7999999999999996E-3</v>
      </c>
      <c r="K13" s="28">
        <v>0.78100000000000003</v>
      </c>
      <c r="L13" s="35">
        <f t="shared" si="5"/>
        <v>5.0000000000000001E-4</v>
      </c>
      <c r="M13" s="24">
        <v>156</v>
      </c>
      <c r="N13" s="26">
        <v>0</v>
      </c>
      <c r="O13" s="35">
        <f t="shared" si="3"/>
        <v>2.5000000000000001E-3</v>
      </c>
      <c r="P13" s="35">
        <f t="shared" si="6"/>
        <v>2.5000000000000001E-3</v>
      </c>
      <c r="Q13" s="36">
        <f>0.5* 0.5</f>
        <v>0.25</v>
      </c>
      <c r="R13" s="86" t="s">
        <v>53</v>
      </c>
      <c r="S13" s="86" t="s">
        <v>53</v>
      </c>
      <c r="T13" s="86" t="s">
        <v>53</v>
      </c>
      <c r="U13" s="86" t="s">
        <v>53</v>
      </c>
      <c r="V13" s="86" t="s">
        <v>53</v>
      </c>
      <c r="W13" s="86" t="s">
        <v>53</v>
      </c>
      <c r="X13" s="86" t="s">
        <v>53</v>
      </c>
      <c r="Y13" s="86" t="s">
        <v>53</v>
      </c>
      <c r="Z13" s="86" t="s">
        <v>53</v>
      </c>
      <c r="AA13" s="86" t="s">
        <v>53</v>
      </c>
      <c r="AB13" s="28">
        <v>1.54E-2</v>
      </c>
      <c r="AC13" s="29">
        <v>4.6100000000000004E-3</v>
      </c>
      <c r="AD13" s="29">
        <v>8.7000000000000001E-4</v>
      </c>
      <c r="AE13" s="36">
        <f>0.5* 0.01</f>
        <v>5.0000000000000001E-3</v>
      </c>
      <c r="AF13" s="35">
        <f t="shared" si="2"/>
        <v>5.0000000000000001E-4</v>
      </c>
    </row>
    <row r="14" spans="1:32" ht="15" customHeight="1" x14ac:dyDescent="0.5">
      <c r="A14" s="1"/>
      <c r="B14" s="13" t="s">
        <v>93</v>
      </c>
      <c r="C14" s="17">
        <f t="shared" ref="C14:AF14" si="7">MIN(C2:C13)</f>
        <v>-0.5</v>
      </c>
      <c r="D14" s="17">
        <f t="shared" si="7"/>
        <v>256</v>
      </c>
      <c r="E14" s="14">
        <f t="shared" si="7"/>
        <v>119</v>
      </c>
      <c r="F14" s="14">
        <f t="shared" si="7"/>
        <v>7.86</v>
      </c>
      <c r="G14" s="17">
        <f t="shared" si="7"/>
        <v>1.5</v>
      </c>
      <c r="H14" s="15">
        <f t="shared" si="7"/>
        <v>205</v>
      </c>
      <c r="I14" s="17">
        <f t="shared" si="7"/>
        <v>0.12</v>
      </c>
      <c r="J14" s="16">
        <f t="shared" si="7"/>
        <v>2.5000000000000001E-3</v>
      </c>
      <c r="K14" s="16">
        <f t="shared" si="7"/>
        <v>0.28100000000000003</v>
      </c>
      <c r="L14" s="16">
        <f t="shared" si="7"/>
        <v>5.0000000000000001E-4</v>
      </c>
      <c r="M14" s="14">
        <f t="shared" si="7"/>
        <v>68.599999999999994</v>
      </c>
      <c r="N14" s="16">
        <f t="shared" si="7"/>
        <v>0</v>
      </c>
      <c r="O14" s="16">
        <f t="shared" si="7"/>
        <v>2.5000000000000001E-3</v>
      </c>
      <c r="P14" s="16">
        <f t="shared" si="7"/>
        <v>2.5000000000000001E-3</v>
      </c>
      <c r="Q14" s="14">
        <f t="shared" si="7"/>
        <v>0.25</v>
      </c>
      <c r="R14" s="16">
        <f t="shared" si="7"/>
        <v>6.0000000000000001E-3</v>
      </c>
      <c r="S14" s="18">
        <f t="shared" si="7"/>
        <v>1.06E-2</v>
      </c>
      <c r="T14" s="20">
        <f t="shared" si="7"/>
        <v>1.2999999999999999E-5</v>
      </c>
      <c r="U14" s="18">
        <f t="shared" si="7"/>
        <v>6.4000000000000005E-4</v>
      </c>
      <c r="V14" s="21">
        <f t="shared" si="7"/>
        <v>2.5000000000000001E-5</v>
      </c>
      <c r="W14" s="20">
        <f t="shared" si="7"/>
        <v>2.5000000000000002E-6</v>
      </c>
      <c r="X14" s="21">
        <f t="shared" si="7"/>
        <v>2.64E-3</v>
      </c>
      <c r="Y14" s="21">
        <f t="shared" si="7"/>
        <v>1.92E-3</v>
      </c>
      <c r="Z14" s="18">
        <f t="shared" si="7"/>
        <v>5.0000000000000004E-6</v>
      </c>
      <c r="AA14" s="19">
        <f t="shared" si="7"/>
        <v>1.5E-3</v>
      </c>
      <c r="AB14" s="16">
        <f t="shared" si="7"/>
        <v>1.2800000000000001E-2</v>
      </c>
      <c r="AC14" s="18">
        <f t="shared" si="7"/>
        <v>9.6000000000000002E-4</v>
      </c>
      <c r="AD14" s="18">
        <f t="shared" si="7"/>
        <v>7.1000000000000002E-4</v>
      </c>
      <c r="AE14" s="14">
        <f t="shared" si="7"/>
        <v>5.0000000000000001E-3</v>
      </c>
      <c r="AF14" s="16">
        <f t="shared" si="7"/>
        <v>5.0000000000000001E-4</v>
      </c>
    </row>
    <row r="15" spans="1:32" ht="15" customHeight="1" x14ac:dyDescent="0.5">
      <c r="A15" s="1"/>
      <c r="B15" s="13" t="s">
        <v>94</v>
      </c>
      <c r="C15" s="17">
        <f t="shared" ref="C15:AF15" si="8">MAX(C2:C13)</f>
        <v>10.9</v>
      </c>
      <c r="D15" s="17">
        <f t="shared" si="8"/>
        <v>585</v>
      </c>
      <c r="E15" s="14">
        <f t="shared" si="8"/>
        <v>302</v>
      </c>
      <c r="F15" s="14">
        <f t="shared" si="8"/>
        <v>8.26</v>
      </c>
      <c r="G15" s="17">
        <f t="shared" si="8"/>
        <v>3.8</v>
      </c>
      <c r="H15" s="15">
        <f t="shared" si="8"/>
        <v>445</v>
      </c>
      <c r="I15" s="17">
        <f t="shared" si="8"/>
        <v>2.89</v>
      </c>
      <c r="J15" s="16">
        <f t="shared" si="8"/>
        <v>1.3299999999999999E-2</v>
      </c>
      <c r="K15" s="16">
        <f t="shared" si="8"/>
        <v>1.0900000000000001</v>
      </c>
      <c r="L15" s="16">
        <f t="shared" si="8"/>
        <v>2.7000000000000001E-3</v>
      </c>
      <c r="M15" s="14">
        <f t="shared" si="8"/>
        <v>206</v>
      </c>
      <c r="N15" s="16">
        <f t="shared" si="8"/>
        <v>8.5000000000000006E-3</v>
      </c>
      <c r="O15" s="16">
        <f t="shared" si="8"/>
        <v>2.5000000000000001E-3</v>
      </c>
      <c r="P15" s="16">
        <f t="shared" si="8"/>
        <v>8.5000000000000006E-3</v>
      </c>
      <c r="Q15" s="14">
        <f t="shared" si="8"/>
        <v>1.21</v>
      </c>
      <c r="R15" s="16">
        <f t="shared" si="8"/>
        <v>0.40300000000000002</v>
      </c>
      <c r="S15" s="18">
        <f t="shared" si="8"/>
        <v>1.83E-2</v>
      </c>
      <c r="T15" s="20">
        <f t="shared" si="8"/>
        <v>2.5999999999999998E-5</v>
      </c>
      <c r="U15" s="18">
        <f t="shared" si="8"/>
        <v>4.1799999999999997E-3</v>
      </c>
      <c r="V15" s="21">
        <f t="shared" si="8"/>
        <v>1.26E-4</v>
      </c>
      <c r="W15" s="20">
        <f t="shared" si="8"/>
        <v>2.5000000000000002E-6</v>
      </c>
      <c r="X15" s="21">
        <f t="shared" si="8"/>
        <v>4.0899999999999999E-3</v>
      </c>
      <c r="Y15" s="21">
        <f t="shared" si="8"/>
        <v>4.6100000000000004E-3</v>
      </c>
      <c r="Z15" s="18">
        <f t="shared" si="8"/>
        <v>2.5000000000000001E-5</v>
      </c>
      <c r="AA15" s="19">
        <f t="shared" si="8"/>
        <v>1.5E-3</v>
      </c>
      <c r="AB15" s="16">
        <f t="shared" si="8"/>
        <v>1.77E-2</v>
      </c>
      <c r="AC15" s="18">
        <f t="shared" si="8"/>
        <v>9.11E-3</v>
      </c>
      <c r="AD15" s="18">
        <f t="shared" si="8"/>
        <v>3.2299999999999998E-3</v>
      </c>
      <c r="AE15" s="14">
        <f t="shared" si="8"/>
        <v>7.2999999999999995E-2</v>
      </c>
      <c r="AF15" s="16">
        <f t="shared" si="8"/>
        <v>5.0000000000000001E-4</v>
      </c>
    </row>
    <row r="16" spans="1:32" ht="15" customHeight="1" x14ac:dyDescent="0.5">
      <c r="A16" s="1"/>
      <c r="B16" s="13" t="s">
        <v>95</v>
      </c>
      <c r="C16" s="17">
        <f t="shared" ref="C16:AF16" si="9">AVERAGE(C2:C13)</f>
        <v>3.25</v>
      </c>
      <c r="D16" s="17">
        <f t="shared" si="9"/>
        <v>441.75</v>
      </c>
      <c r="E16" s="14">
        <f t="shared" si="9"/>
        <v>218.91666666666666</v>
      </c>
      <c r="F16" s="14">
        <f t="shared" si="9"/>
        <v>8.0358333333333345</v>
      </c>
      <c r="G16" s="17">
        <f t="shared" si="9"/>
        <v>1.8416666666666668</v>
      </c>
      <c r="H16" s="15">
        <f t="shared" si="9"/>
        <v>330.91666666666669</v>
      </c>
      <c r="I16" s="17">
        <f t="shared" si="9"/>
        <v>0.56083333333333341</v>
      </c>
      <c r="J16" s="16">
        <f t="shared" si="9"/>
        <v>4.3750000000000004E-3</v>
      </c>
      <c r="K16" s="16">
        <f t="shared" si="9"/>
        <v>0.7060833333333334</v>
      </c>
      <c r="L16" s="16">
        <f t="shared" si="9"/>
        <v>9.0000000000000019E-4</v>
      </c>
      <c r="M16" s="14">
        <f t="shared" si="9"/>
        <v>147.18333333333337</v>
      </c>
      <c r="N16" s="16">
        <f t="shared" si="9"/>
        <v>7.0833333333333338E-4</v>
      </c>
      <c r="O16" s="16">
        <f t="shared" si="9"/>
        <v>2.4999999999999996E-3</v>
      </c>
      <c r="P16" s="16">
        <f t="shared" si="9"/>
        <v>2.9999999999999996E-3</v>
      </c>
      <c r="Q16" s="14">
        <f t="shared" si="9"/>
        <v>0.44249999999999995</v>
      </c>
      <c r="R16" s="16">
        <f t="shared" si="9"/>
        <v>0.10732</v>
      </c>
      <c r="S16" s="18">
        <f t="shared" si="9"/>
        <v>1.3739999999999999E-2</v>
      </c>
      <c r="T16" s="20">
        <f t="shared" si="9"/>
        <v>1.7100000000000002E-5</v>
      </c>
      <c r="U16" s="18">
        <f t="shared" si="9"/>
        <v>1.8259999999999999E-3</v>
      </c>
      <c r="V16" s="21">
        <f t="shared" si="9"/>
        <v>4.5200000000000001E-5</v>
      </c>
      <c r="W16" s="20">
        <f t="shared" si="9"/>
        <v>2.5000000000000002E-6</v>
      </c>
      <c r="X16" s="21">
        <f t="shared" si="9"/>
        <v>3.078E-3</v>
      </c>
      <c r="Y16" s="21">
        <f t="shared" si="9"/>
        <v>3.1800000000000001E-3</v>
      </c>
      <c r="Z16" s="18">
        <f t="shared" si="9"/>
        <v>9.0000000000000002E-6</v>
      </c>
      <c r="AA16" s="19">
        <f t="shared" si="9"/>
        <v>1.5E-3</v>
      </c>
      <c r="AB16" s="16">
        <f t="shared" si="9"/>
        <v>1.4733333333333333E-2</v>
      </c>
      <c r="AC16" s="18">
        <f t="shared" si="9"/>
        <v>4.4599999999999996E-3</v>
      </c>
      <c r="AD16" s="18">
        <f t="shared" si="9"/>
        <v>1.3424999999999999E-3</v>
      </c>
      <c r="AE16" s="14">
        <f t="shared" si="9"/>
        <v>1.6166666666666669E-2</v>
      </c>
      <c r="AF16" s="16">
        <f t="shared" si="9"/>
        <v>5.0000000000000012E-4</v>
      </c>
    </row>
    <row r="17" spans="1:32" ht="15" customHeight="1" x14ac:dyDescent="0.5">
      <c r="A17" s="1"/>
      <c r="B17" s="13" t="s">
        <v>96</v>
      </c>
      <c r="C17" s="17">
        <f t="shared" ref="C17:AF17" si="10">_xlfn.STDEV.P(C2:C13)</f>
        <v>3.5952514979251919</v>
      </c>
      <c r="D17" s="17">
        <f t="shared" si="10"/>
        <v>120.29001413251227</v>
      </c>
      <c r="E17" s="14">
        <f t="shared" si="10"/>
        <v>65.321586954254428</v>
      </c>
      <c r="F17" s="14">
        <f t="shared" si="10"/>
        <v>0.10657222381506773</v>
      </c>
      <c r="G17" s="17">
        <f t="shared" si="10"/>
        <v>0.7707770249704009</v>
      </c>
      <c r="H17" s="15">
        <f t="shared" si="10"/>
        <v>84.712708937653247</v>
      </c>
      <c r="I17" s="17">
        <f t="shared" si="10"/>
        <v>0.75709376712678234</v>
      </c>
      <c r="J17" s="16">
        <f t="shared" si="10"/>
        <v>3.1770334695540542E-3</v>
      </c>
      <c r="K17" s="16">
        <f t="shared" si="10"/>
        <v>0.27738164392924197</v>
      </c>
      <c r="L17" s="16">
        <f t="shared" si="10"/>
        <v>7.2915476180757859E-4</v>
      </c>
      <c r="M17" s="14">
        <f t="shared" si="10"/>
        <v>50.613862286487766</v>
      </c>
      <c r="N17" s="16">
        <f t="shared" si="10"/>
        <v>2.3492758931684082E-3</v>
      </c>
      <c r="O17" s="16">
        <f t="shared" si="10"/>
        <v>4.3368086899420177E-19</v>
      </c>
      <c r="P17" s="16">
        <f t="shared" si="10"/>
        <v>1.6583123951777001E-3</v>
      </c>
      <c r="Q17" s="14">
        <f t="shared" si="10"/>
        <v>0.34115306926168298</v>
      </c>
      <c r="R17" s="16">
        <f t="shared" si="10"/>
        <v>0.15291820558717006</v>
      </c>
      <c r="S17" s="18">
        <f t="shared" si="10"/>
        <v>2.5200000000000001E-3</v>
      </c>
      <c r="T17" s="20">
        <f t="shared" si="10"/>
        <v>4.9582254890232653E-6</v>
      </c>
      <c r="U17" s="18">
        <f t="shared" si="10"/>
        <v>1.3370953593517556E-3</v>
      </c>
      <c r="V17" s="21">
        <f t="shared" si="10"/>
        <v>4.0399999999999999E-5</v>
      </c>
      <c r="W17" s="20">
        <f t="shared" si="10"/>
        <v>0</v>
      </c>
      <c r="X17" s="21">
        <f t="shared" si="10"/>
        <v>5.3090112073718584E-4</v>
      </c>
      <c r="Y17" s="21">
        <f t="shared" si="10"/>
        <v>1.0220763180897991E-3</v>
      </c>
      <c r="Z17" s="18">
        <f t="shared" si="10"/>
        <v>8.0000000000000013E-6</v>
      </c>
      <c r="AA17" s="19">
        <f t="shared" si="10"/>
        <v>0</v>
      </c>
      <c r="AB17" s="16">
        <f t="shared" si="10"/>
        <v>1.7172329163188346E-3</v>
      </c>
      <c r="AC17" s="18">
        <f t="shared" si="10"/>
        <v>2.7992082213845176E-3</v>
      </c>
      <c r="AD17" s="18">
        <f t="shared" si="10"/>
        <v>7.4098048782227273E-4</v>
      </c>
      <c r="AE17" s="14">
        <f t="shared" si="10"/>
        <v>2.0078318876063525E-2</v>
      </c>
      <c r="AF17" s="16">
        <f t="shared" si="10"/>
        <v>1.0842021724855044E-19</v>
      </c>
    </row>
    <row r="18" spans="1:32" s="60" customFormat="1" ht="15" customHeight="1" x14ac:dyDescent="0.5">
      <c r="B18" s="66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</row>
    <row r="19" spans="1:32" s="60" customFormat="1" ht="15" customHeight="1" x14ac:dyDescent="0.5">
      <c r="B19" s="66"/>
      <c r="C19" s="108" t="s">
        <v>129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</row>
    <row r="20" spans="1:32" s="60" customFormat="1" ht="15" customHeight="1" x14ac:dyDescent="0.5">
      <c r="B20" s="66"/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</row>
    <row r="21" spans="1:32" s="60" customFormat="1" ht="15" customHeight="1" x14ac:dyDescent="0.5">
      <c r="B21" s="66"/>
      <c r="C21" s="107" t="s">
        <v>112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</row>
    <row r="22" spans="1:32" s="54" customFormat="1" ht="15" customHeight="1" x14ac:dyDescent="0.5">
      <c r="B22" s="55"/>
      <c r="C22" s="57"/>
      <c r="D22" s="57"/>
      <c r="E22" s="56"/>
      <c r="F22" s="56"/>
      <c r="G22" s="57"/>
      <c r="H22" s="62"/>
      <c r="I22" s="57"/>
      <c r="J22" s="58"/>
      <c r="K22" s="58"/>
      <c r="L22" s="58"/>
      <c r="M22" s="56"/>
      <c r="N22" s="58"/>
      <c r="O22" s="58"/>
      <c r="P22" s="58"/>
      <c r="Q22" s="56"/>
      <c r="R22" s="58"/>
      <c r="S22" s="59"/>
      <c r="T22" s="64"/>
      <c r="U22" s="59"/>
      <c r="V22" s="65"/>
      <c r="W22" s="64"/>
      <c r="X22" s="65"/>
      <c r="Y22" s="65"/>
      <c r="Z22" s="59"/>
      <c r="AA22" s="63"/>
      <c r="AB22" s="58"/>
      <c r="AC22" s="59"/>
      <c r="AD22" s="59"/>
      <c r="AE22" s="56"/>
      <c r="AF22" s="58"/>
    </row>
    <row r="23" spans="1:32" x14ac:dyDescent="0.25">
      <c r="A23" s="103"/>
    </row>
  </sheetData>
  <mergeCells count="4">
    <mergeCell ref="C18:AF18"/>
    <mergeCell ref="C20:AF20"/>
    <mergeCell ref="C21:AF21"/>
    <mergeCell ref="C19:AF19"/>
  </mergeCells>
  <printOptions horizontalCentered="1"/>
  <pageMargins left="0.25" right="0.25" top="1" bottom="0.25" header="0.3" footer="0.3"/>
  <pageSetup scale="96" orientation="landscape" r:id="rId1"/>
  <headerFooter>
    <oddHeader>&amp;L&amp;8Barrick Gold Inc., Nickel Plate Mine&amp;C&amp;"Times New Roman,Bold"&amp;16
Table 7 - CAHILL-2 (E206824) Data&amp;R&amp;"Times New Roman,Regular"&amp;8Annual Report, 2018</oddHeader>
  </headerFooter>
  <colBreaks count="1" manualBreakCount="1">
    <brk id="20" max="19" man="1"/>
  </colBreaks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96633"/>
  </sheetPr>
  <dimension ref="A1:S23"/>
  <sheetViews>
    <sheetView view="pageBreakPreview" zoomScale="60" zoomScaleNormal="100" workbookViewId="0">
      <selection activeCell="A19" sqref="A19:XFD19"/>
    </sheetView>
  </sheetViews>
  <sheetFormatPr defaultColWidth="11.28515625" defaultRowHeight="15.75" x14ac:dyDescent="0.25"/>
  <cols>
    <col min="1" max="1" width="26.7109375" style="2" customWidth="1"/>
    <col min="2" max="2" width="10.140625" style="3" customWidth="1"/>
    <col min="3" max="3" width="13" style="9" bestFit="1" customWidth="1"/>
    <col min="4" max="4" width="7.28515625" style="10" bestFit="1" customWidth="1"/>
    <col min="5" max="5" width="8.28515625" style="9" bestFit="1" customWidth="1"/>
    <col min="6" max="6" width="4.5703125" style="9" bestFit="1" customWidth="1"/>
    <col min="7" max="7" width="8.85546875" style="7" bestFit="1" customWidth="1"/>
    <col min="8" max="8" width="7.5703125" style="7" bestFit="1" customWidth="1"/>
    <col min="9" max="9" width="8.28515625" style="9" bestFit="1" customWidth="1"/>
    <col min="10" max="10" width="6.7109375" style="7" bestFit="1" customWidth="1"/>
    <col min="11" max="11" width="7.5703125" style="7" bestFit="1" customWidth="1"/>
    <col min="12" max="12" width="6.7109375" style="7" bestFit="1" customWidth="1"/>
    <col min="13" max="13" width="8.28515625" style="9" bestFit="1" customWidth="1"/>
    <col min="14" max="14" width="7.85546875" style="6" bestFit="1" customWidth="1"/>
    <col min="15" max="15" width="8.5703125" style="6" customWidth="1"/>
    <col min="16" max="16" width="5.42578125" style="9" bestFit="1" customWidth="1"/>
    <col min="17" max="24" width="3.85546875" style="2" customWidth="1"/>
    <col min="25" max="16384" width="11.28515625" style="2"/>
  </cols>
  <sheetData>
    <row r="1" spans="1:16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5</v>
      </c>
      <c r="E1" s="47" t="s">
        <v>6</v>
      </c>
      <c r="F1" s="47" t="s">
        <v>7</v>
      </c>
      <c r="G1" s="46" t="s">
        <v>11</v>
      </c>
      <c r="H1" s="46" t="s">
        <v>12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49" t="s">
        <v>40</v>
      </c>
      <c r="O1" s="49" t="s">
        <v>41</v>
      </c>
      <c r="P1" s="47" t="s">
        <v>42</v>
      </c>
    </row>
    <row r="2" spans="1:16" s="33" customFormat="1" ht="15" customHeight="1" x14ac:dyDescent="0.5">
      <c r="A2" s="22" t="s">
        <v>85</v>
      </c>
      <c r="B2" s="23">
        <v>43110.5</v>
      </c>
      <c r="C2" s="24" t="s">
        <v>109</v>
      </c>
      <c r="D2" s="27">
        <v>5400</v>
      </c>
      <c r="E2" s="24">
        <v>1860</v>
      </c>
      <c r="F2" s="24">
        <v>7.54</v>
      </c>
      <c r="G2" s="28">
        <v>31.8</v>
      </c>
      <c r="H2" s="35">
        <f>0.5* 0.1</f>
        <v>0.05</v>
      </c>
      <c r="I2" s="24">
        <v>2450</v>
      </c>
      <c r="J2" s="28">
        <v>0.44400000000000001</v>
      </c>
      <c r="K2" s="35">
        <f>0.5* 0.01</f>
        <v>5.0000000000000001E-3</v>
      </c>
      <c r="L2" s="28">
        <v>0.44400000000000001</v>
      </c>
      <c r="M2" s="24">
        <v>735</v>
      </c>
      <c r="N2" s="29">
        <v>1.21</v>
      </c>
      <c r="O2" s="40">
        <f>0.5* 0.001</f>
        <v>5.0000000000000001E-4</v>
      </c>
      <c r="P2" s="24">
        <v>0.70299999999999996</v>
      </c>
    </row>
    <row r="3" spans="1:16" s="33" customFormat="1" ht="15" customHeight="1" x14ac:dyDescent="0.5">
      <c r="A3" s="22" t="s">
        <v>85</v>
      </c>
      <c r="B3" s="23">
        <v>43138.5</v>
      </c>
      <c r="C3" s="24" t="s">
        <v>109</v>
      </c>
      <c r="D3" s="27">
        <v>5350</v>
      </c>
      <c r="E3" s="24">
        <v>1950</v>
      </c>
      <c r="F3" s="24">
        <v>7.72</v>
      </c>
      <c r="G3" s="28">
        <v>36.200000000000003</v>
      </c>
      <c r="H3" s="35">
        <f>0.5* 0.1</f>
        <v>0.05</v>
      </c>
      <c r="I3" s="24">
        <v>2150</v>
      </c>
      <c r="J3" s="26">
        <v>0.42030000000000001</v>
      </c>
      <c r="K3" s="28">
        <v>3.4700000000000002E-2</v>
      </c>
      <c r="L3" s="28">
        <v>0.45500000000000002</v>
      </c>
      <c r="M3" s="24">
        <v>681</v>
      </c>
      <c r="N3" s="29">
        <v>1.28</v>
      </c>
      <c r="O3" s="40">
        <f>0.5* 0.001</f>
        <v>5.0000000000000001E-4</v>
      </c>
      <c r="P3" s="36">
        <f t="shared" ref="P3:P9" si="0">0.5* 0.05</f>
        <v>2.5000000000000001E-2</v>
      </c>
    </row>
    <row r="4" spans="1:16" s="33" customFormat="1" ht="15" customHeight="1" x14ac:dyDescent="0.5">
      <c r="A4" s="22" t="s">
        <v>85</v>
      </c>
      <c r="B4" s="23">
        <v>43166.5</v>
      </c>
      <c r="C4" s="24" t="s">
        <v>109</v>
      </c>
      <c r="D4" s="27">
        <v>5630</v>
      </c>
      <c r="E4" s="24">
        <v>1790</v>
      </c>
      <c r="F4" s="24">
        <v>7.63</v>
      </c>
      <c r="G4" s="28">
        <v>42</v>
      </c>
      <c r="H4" s="35">
        <f>0.5* 0.1</f>
        <v>0.05</v>
      </c>
      <c r="I4" s="24">
        <v>2560</v>
      </c>
      <c r="J4" s="26">
        <v>0.36049999999999999</v>
      </c>
      <c r="K4" s="28">
        <v>2.1499999999999998E-2</v>
      </c>
      <c r="L4" s="28">
        <v>0.38200000000000001</v>
      </c>
      <c r="M4" s="24">
        <v>703</v>
      </c>
      <c r="N4" s="29">
        <v>1.3</v>
      </c>
      <c r="O4" s="40">
        <f>0.5* 0.001</f>
        <v>5.0000000000000001E-4</v>
      </c>
      <c r="P4" s="36">
        <f t="shared" si="0"/>
        <v>2.5000000000000001E-2</v>
      </c>
    </row>
    <row r="5" spans="1:16" s="33" customFormat="1" ht="15" customHeight="1" x14ac:dyDescent="0.5">
      <c r="A5" s="22" t="s">
        <v>85</v>
      </c>
      <c r="B5" s="23">
        <v>43201</v>
      </c>
      <c r="C5" s="24" t="s">
        <v>109</v>
      </c>
      <c r="D5" s="27">
        <v>6310</v>
      </c>
      <c r="E5" s="24">
        <v>1480</v>
      </c>
      <c r="F5" s="24">
        <v>7.84</v>
      </c>
      <c r="G5" s="28">
        <v>44.7</v>
      </c>
      <c r="H5" s="35">
        <f>0.5* 0.25</f>
        <v>0.125</v>
      </c>
      <c r="I5" s="24">
        <v>2800</v>
      </c>
      <c r="J5" s="26">
        <v>0.49460000000000004</v>
      </c>
      <c r="K5" s="28">
        <v>2.4400000000000002E-2</v>
      </c>
      <c r="L5" s="28">
        <v>0.51900000000000002</v>
      </c>
      <c r="M5" s="24">
        <v>979</v>
      </c>
      <c r="N5" s="29">
        <v>1.3</v>
      </c>
      <c r="O5" s="29">
        <v>2.2000000000000001E-3</v>
      </c>
      <c r="P5" s="36">
        <f t="shared" si="0"/>
        <v>2.5000000000000001E-2</v>
      </c>
    </row>
    <row r="6" spans="1:16" s="33" customFormat="1" ht="15" customHeight="1" x14ac:dyDescent="0.5">
      <c r="A6" s="22" t="s">
        <v>85</v>
      </c>
      <c r="B6" s="23">
        <v>43229.5</v>
      </c>
      <c r="C6" s="24" t="s">
        <v>109</v>
      </c>
      <c r="D6" s="27">
        <v>6580</v>
      </c>
      <c r="E6" s="87" t="s">
        <v>53</v>
      </c>
      <c r="F6" s="24">
        <v>7.86</v>
      </c>
      <c r="G6" s="28">
        <v>56.3</v>
      </c>
      <c r="H6" s="35">
        <f>0.5* 0.25</f>
        <v>0.125</v>
      </c>
      <c r="I6" s="24">
        <v>2840</v>
      </c>
      <c r="J6" s="26">
        <v>0.65600000000000003</v>
      </c>
      <c r="K6" s="28">
        <v>2.3E-2</v>
      </c>
      <c r="L6" s="28">
        <v>0.67900000000000005</v>
      </c>
      <c r="M6" s="24">
        <v>899</v>
      </c>
      <c r="N6" s="29">
        <v>1.37</v>
      </c>
      <c r="O6" s="40">
        <f t="shared" ref="O6:O11" si="1">0.5* 0.001</f>
        <v>5.0000000000000001E-4</v>
      </c>
      <c r="P6" s="36">
        <f t="shared" si="0"/>
        <v>2.5000000000000001E-2</v>
      </c>
    </row>
    <row r="7" spans="1:16" s="33" customFormat="1" ht="15" customHeight="1" x14ac:dyDescent="0.5">
      <c r="A7" s="22" t="s">
        <v>85</v>
      </c>
      <c r="B7" s="23">
        <v>43257.5</v>
      </c>
      <c r="C7" s="24" t="s">
        <v>109</v>
      </c>
      <c r="D7" s="27">
        <v>6510</v>
      </c>
      <c r="E7" s="24">
        <v>1400</v>
      </c>
      <c r="F7" s="24">
        <v>8.06</v>
      </c>
      <c r="G7" s="28">
        <v>107</v>
      </c>
      <c r="H7" s="35">
        <f>0.5* 0.1</f>
        <v>0.05</v>
      </c>
      <c r="I7" s="24">
        <v>2620</v>
      </c>
      <c r="J7" s="26">
        <v>0.59729999999999994</v>
      </c>
      <c r="K7" s="28">
        <v>1.2699999999999999E-2</v>
      </c>
      <c r="L7" s="28">
        <v>0.61</v>
      </c>
      <c r="M7" s="24">
        <v>669</v>
      </c>
      <c r="N7" s="29">
        <v>1.29</v>
      </c>
      <c r="O7" s="40">
        <f t="shared" si="1"/>
        <v>5.0000000000000001E-4</v>
      </c>
      <c r="P7" s="36">
        <f t="shared" si="0"/>
        <v>2.5000000000000001E-2</v>
      </c>
    </row>
    <row r="8" spans="1:16" s="33" customFormat="1" ht="15" customHeight="1" x14ac:dyDescent="0.5">
      <c r="A8" s="22" t="s">
        <v>85</v>
      </c>
      <c r="B8" s="23">
        <v>43292.5</v>
      </c>
      <c r="C8" s="24" t="s">
        <v>109</v>
      </c>
      <c r="D8" s="27">
        <v>5370</v>
      </c>
      <c r="E8" s="24">
        <v>1550</v>
      </c>
      <c r="F8" s="24">
        <v>8.0500000000000007</v>
      </c>
      <c r="G8" s="28">
        <v>49.6</v>
      </c>
      <c r="H8" s="28">
        <v>0.14000000000000001</v>
      </c>
      <c r="I8" s="24">
        <v>2310</v>
      </c>
      <c r="J8" s="26">
        <v>0.46279999999999999</v>
      </c>
      <c r="K8" s="28">
        <v>1.72E-2</v>
      </c>
      <c r="L8" s="28">
        <v>0.48</v>
      </c>
      <c r="M8" s="24">
        <v>657</v>
      </c>
      <c r="N8" s="29">
        <v>1.18</v>
      </c>
      <c r="O8" s="40">
        <f t="shared" si="1"/>
        <v>5.0000000000000001E-4</v>
      </c>
      <c r="P8" s="36">
        <f t="shared" si="0"/>
        <v>2.5000000000000001E-2</v>
      </c>
    </row>
    <row r="9" spans="1:16" s="33" customFormat="1" ht="15" customHeight="1" x14ac:dyDescent="0.5">
      <c r="A9" s="22" t="s">
        <v>85</v>
      </c>
      <c r="B9" s="23">
        <v>43320.5</v>
      </c>
      <c r="C9" s="24" t="s">
        <v>109</v>
      </c>
      <c r="D9" s="27">
        <v>5410</v>
      </c>
      <c r="E9" s="24">
        <v>1720</v>
      </c>
      <c r="F9" s="24">
        <v>7.68</v>
      </c>
      <c r="G9" s="28">
        <v>55.2</v>
      </c>
      <c r="H9" s="35">
        <f>0.5* 0.25</f>
        <v>0.125</v>
      </c>
      <c r="I9" s="24">
        <v>2450</v>
      </c>
      <c r="J9" s="26">
        <v>0.48149999999999998</v>
      </c>
      <c r="K9" s="28">
        <v>2.2499999999999999E-2</v>
      </c>
      <c r="L9" s="28">
        <v>0.504</v>
      </c>
      <c r="M9" s="24">
        <v>538</v>
      </c>
      <c r="N9" s="29">
        <v>1.1100000000000001</v>
      </c>
      <c r="O9" s="40">
        <f t="shared" si="1"/>
        <v>5.0000000000000001E-4</v>
      </c>
      <c r="P9" s="36">
        <f t="shared" si="0"/>
        <v>2.5000000000000001E-2</v>
      </c>
    </row>
    <row r="10" spans="1:16" s="33" customFormat="1" ht="15" customHeight="1" x14ac:dyDescent="0.5">
      <c r="A10" s="22" t="s">
        <v>85</v>
      </c>
      <c r="B10" s="23">
        <v>43348.5</v>
      </c>
      <c r="C10" s="24" t="s">
        <v>109</v>
      </c>
      <c r="D10" s="27">
        <v>5150</v>
      </c>
      <c r="E10" s="24">
        <v>1780</v>
      </c>
      <c r="F10" s="24">
        <v>7.96</v>
      </c>
      <c r="G10" s="28">
        <v>48.6</v>
      </c>
      <c r="H10" s="35">
        <f>0.5* 0.1</f>
        <v>0.05</v>
      </c>
      <c r="I10" s="24">
        <v>2400</v>
      </c>
      <c r="J10" s="26">
        <v>0.46689999999999998</v>
      </c>
      <c r="K10" s="28">
        <v>1.21E-2</v>
      </c>
      <c r="L10" s="28">
        <v>0.47899999999999998</v>
      </c>
      <c r="M10" s="24">
        <v>545</v>
      </c>
      <c r="N10" s="29">
        <v>1.1499999999999999</v>
      </c>
      <c r="O10" s="40">
        <f t="shared" si="1"/>
        <v>5.0000000000000001E-4</v>
      </c>
      <c r="P10" s="24">
        <v>0.13900000000000001</v>
      </c>
    </row>
    <row r="11" spans="1:16" s="33" customFormat="1" ht="15" customHeight="1" x14ac:dyDescent="0.5">
      <c r="A11" s="22" t="s">
        <v>85</v>
      </c>
      <c r="B11" s="23">
        <v>43383.5</v>
      </c>
      <c r="C11" s="24" t="s">
        <v>109</v>
      </c>
      <c r="D11" s="27">
        <v>5280</v>
      </c>
      <c r="E11" s="24">
        <v>1710</v>
      </c>
      <c r="F11" s="24">
        <v>7.65</v>
      </c>
      <c r="G11" s="28">
        <v>40.5</v>
      </c>
      <c r="H11" s="35">
        <f>0.5* 0.1</f>
        <v>0.05</v>
      </c>
      <c r="I11" s="24">
        <v>2210</v>
      </c>
      <c r="J11" s="26">
        <v>0.43</v>
      </c>
      <c r="K11" s="28">
        <v>1.6E-2</v>
      </c>
      <c r="L11" s="28">
        <v>0.44600000000000001</v>
      </c>
      <c r="M11" s="24">
        <v>520</v>
      </c>
      <c r="N11" s="29">
        <v>1.19</v>
      </c>
      <c r="O11" s="40">
        <f t="shared" si="1"/>
        <v>5.0000000000000001E-4</v>
      </c>
      <c r="P11" s="36">
        <f>0.5* 0.05</f>
        <v>2.5000000000000001E-2</v>
      </c>
    </row>
    <row r="12" spans="1:16" s="33" customFormat="1" ht="15" customHeight="1" x14ac:dyDescent="0.5">
      <c r="A12" s="22" t="s">
        <v>85</v>
      </c>
      <c r="B12" s="23">
        <v>43411.5</v>
      </c>
      <c r="C12" s="24" t="s">
        <v>109</v>
      </c>
      <c r="D12" s="27">
        <v>6550</v>
      </c>
      <c r="E12" s="24">
        <v>1440</v>
      </c>
      <c r="F12" s="24">
        <v>7.66</v>
      </c>
      <c r="G12" s="28">
        <v>57</v>
      </c>
      <c r="H12" s="35">
        <f>0.5* 0.25</f>
        <v>0.125</v>
      </c>
      <c r="I12" s="24">
        <v>2550</v>
      </c>
      <c r="J12" s="26">
        <v>0.76090000000000002</v>
      </c>
      <c r="K12" s="28">
        <v>1.5100000000000001E-2</v>
      </c>
      <c r="L12" s="28">
        <v>0.77600000000000002</v>
      </c>
      <c r="M12" s="24">
        <v>1440</v>
      </c>
      <c r="N12" s="29">
        <v>2.2000000000000002</v>
      </c>
      <c r="O12" s="29">
        <v>1E-3</v>
      </c>
      <c r="P12" s="36">
        <f>0.5* 0.05</f>
        <v>2.5000000000000001E-2</v>
      </c>
    </row>
    <row r="13" spans="1:16" s="33" customFormat="1" ht="15" customHeight="1" x14ac:dyDescent="0.5">
      <c r="A13" s="22" t="s">
        <v>85</v>
      </c>
      <c r="B13" s="23">
        <v>43439.5</v>
      </c>
      <c r="C13" s="24" t="s">
        <v>109</v>
      </c>
      <c r="D13" s="27">
        <v>4960</v>
      </c>
      <c r="E13" s="24">
        <v>1670</v>
      </c>
      <c r="F13" s="24">
        <v>7.91</v>
      </c>
      <c r="G13" s="28">
        <v>32.4</v>
      </c>
      <c r="H13" s="35">
        <f>0.5* 0.1</f>
        <v>0.05</v>
      </c>
      <c r="I13" s="24">
        <v>2280</v>
      </c>
      <c r="J13" s="28">
        <v>0.47099999999999997</v>
      </c>
      <c r="K13" s="35">
        <f>0.5* 0.01</f>
        <v>5.0000000000000001E-3</v>
      </c>
      <c r="L13" s="28">
        <v>0.47099999999999997</v>
      </c>
      <c r="M13" s="24">
        <v>588</v>
      </c>
      <c r="N13" s="29">
        <v>1.06</v>
      </c>
      <c r="O13" s="40">
        <f>0.5* 0.001</f>
        <v>5.0000000000000001E-4</v>
      </c>
      <c r="P13" s="36">
        <f>0.5* 0.05</f>
        <v>2.5000000000000001E-2</v>
      </c>
    </row>
    <row r="14" spans="1:16" ht="15" customHeight="1" x14ac:dyDescent="0.5">
      <c r="A14" s="1"/>
      <c r="B14" s="13" t="s">
        <v>93</v>
      </c>
      <c r="C14" s="15"/>
      <c r="D14" s="17">
        <f t="shared" ref="D14:P14" si="2">MIN(D2:D13)</f>
        <v>4960</v>
      </c>
      <c r="E14" s="14">
        <f t="shared" si="2"/>
        <v>1400</v>
      </c>
      <c r="F14" s="14">
        <f t="shared" si="2"/>
        <v>7.54</v>
      </c>
      <c r="G14" s="16">
        <f t="shared" si="2"/>
        <v>31.8</v>
      </c>
      <c r="H14" s="16">
        <f t="shared" si="2"/>
        <v>0.05</v>
      </c>
      <c r="I14" s="14">
        <f t="shared" si="2"/>
        <v>2150</v>
      </c>
      <c r="J14" s="16">
        <f t="shared" si="2"/>
        <v>0.36049999999999999</v>
      </c>
      <c r="K14" s="16">
        <f t="shared" si="2"/>
        <v>5.0000000000000001E-3</v>
      </c>
      <c r="L14" s="16">
        <f t="shared" si="2"/>
        <v>0.38200000000000001</v>
      </c>
      <c r="M14" s="14">
        <f t="shared" si="2"/>
        <v>520</v>
      </c>
      <c r="N14" s="18">
        <f t="shared" si="2"/>
        <v>1.06</v>
      </c>
      <c r="O14" s="18">
        <f t="shared" si="2"/>
        <v>5.0000000000000001E-4</v>
      </c>
      <c r="P14" s="14">
        <f t="shared" si="2"/>
        <v>2.5000000000000001E-2</v>
      </c>
    </row>
    <row r="15" spans="1:16" ht="15" customHeight="1" x14ac:dyDescent="0.5">
      <c r="A15" s="1"/>
      <c r="B15" s="13" t="s">
        <v>94</v>
      </c>
      <c r="C15" s="15"/>
      <c r="D15" s="17">
        <f t="shared" ref="D15:P15" si="3">MAX(D2:D13)</f>
        <v>6580</v>
      </c>
      <c r="E15" s="14">
        <f t="shared" si="3"/>
        <v>1950</v>
      </c>
      <c r="F15" s="14">
        <f t="shared" si="3"/>
        <v>8.06</v>
      </c>
      <c r="G15" s="16">
        <f t="shared" si="3"/>
        <v>107</v>
      </c>
      <c r="H15" s="16">
        <f t="shared" si="3"/>
        <v>0.14000000000000001</v>
      </c>
      <c r="I15" s="14">
        <f t="shared" si="3"/>
        <v>2840</v>
      </c>
      <c r="J15" s="16">
        <f t="shared" si="3"/>
        <v>0.76090000000000002</v>
      </c>
      <c r="K15" s="16">
        <f t="shared" si="3"/>
        <v>3.4700000000000002E-2</v>
      </c>
      <c r="L15" s="16">
        <f t="shared" si="3"/>
        <v>0.77600000000000002</v>
      </c>
      <c r="M15" s="14">
        <f t="shared" si="3"/>
        <v>1440</v>
      </c>
      <c r="N15" s="18">
        <f t="shared" si="3"/>
        <v>2.2000000000000002</v>
      </c>
      <c r="O15" s="18">
        <f t="shared" si="3"/>
        <v>2.2000000000000001E-3</v>
      </c>
      <c r="P15" s="14">
        <f t="shared" si="3"/>
        <v>0.70299999999999996</v>
      </c>
    </row>
    <row r="16" spans="1:16" ht="15" customHeight="1" x14ac:dyDescent="0.5">
      <c r="A16" s="1"/>
      <c r="B16" s="13" t="s">
        <v>95</v>
      </c>
      <c r="C16" s="15"/>
      <c r="D16" s="17">
        <f t="shared" ref="D16:P16" si="4">AVERAGE(D2:D13)</f>
        <v>5708.333333333333</v>
      </c>
      <c r="E16" s="14">
        <f t="shared" si="4"/>
        <v>1668.1818181818182</v>
      </c>
      <c r="F16" s="14">
        <f t="shared" si="4"/>
        <v>7.7966666666666669</v>
      </c>
      <c r="G16" s="16">
        <f t="shared" si="4"/>
        <v>50.108333333333341</v>
      </c>
      <c r="H16" s="16">
        <f t="shared" si="4"/>
        <v>8.2500000000000018E-2</v>
      </c>
      <c r="I16" s="14">
        <f t="shared" si="4"/>
        <v>2468.3333333333335</v>
      </c>
      <c r="J16" s="16">
        <f t="shared" si="4"/>
        <v>0.50381666666666669</v>
      </c>
      <c r="K16" s="16">
        <f t="shared" si="4"/>
        <v>1.7433333333333332E-2</v>
      </c>
      <c r="L16" s="16">
        <f t="shared" si="4"/>
        <v>0.52041666666666664</v>
      </c>
      <c r="M16" s="14">
        <f t="shared" si="4"/>
        <v>746.16666666666663</v>
      </c>
      <c r="N16" s="18">
        <f t="shared" si="4"/>
        <v>1.3033333333333332</v>
      </c>
      <c r="O16" s="18">
        <f t="shared" si="4"/>
        <v>6.8333333333333354E-4</v>
      </c>
      <c r="P16" s="14">
        <f t="shared" si="4"/>
        <v>9.0999999999999984E-2</v>
      </c>
    </row>
    <row r="17" spans="1:19" ht="15" customHeight="1" x14ac:dyDescent="0.5">
      <c r="A17" s="1"/>
      <c r="B17" s="13" t="s">
        <v>96</v>
      </c>
      <c r="C17" s="15"/>
      <c r="D17" s="17">
        <f t="shared" ref="D17:P17" si="5">_xlfn.STDEV.P(D2:D13)</f>
        <v>574.5408795048636</v>
      </c>
      <c r="E17" s="14">
        <f t="shared" si="5"/>
        <v>170.92359706330151</v>
      </c>
      <c r="F17" s="14">
        <f t="shared" si="5"/>
        <v>0.1663997863246493</v>
      </c>
      <c r="G17" s="16">
        <f t="shared" si="5"/>
        <v>19.106039984488884</v>
      </c>
      <c r="H17" s="16">
        <f t="shared" si="5"/>
        <v>3.8649062084350733E-2</v>
      </c>
      <c r="I17" s="14">
        <f t="shared" si="5"/>
        <v>208.19995730600482</v>
      </c>
      <c r="J17" s="16">
        <f t="shared" si="5"/>
        <v>0.10771780132467502</v>
      </c>
      <c r="K17" s="16">
        <f t="shared" si="5"/>
        <v>8.1006515512985419E-3</v>
      </c>
      <c r="L17" s="16">
        <f t="shared" si="5"/>
        <v>0.10777094408461356</v>
      </c>
      <c r="M17" s="14">
        <f t="shared" si="5"/>
        <v>248.17394213646918</v>
      </c>
      <c r="N17" s="18">
        <f t="shared" si="5"/>
        <v>0.28373500939354634</v>
      </c>
      <c r="O17" s="18">
        <f t="shared" si="5"/>
        <v>4.7755162606314663E-4</v>
      </c>
      <c r="P17" s="14">
        <f t="shared" si="5"/>
        <v>0.18717371610351702</v>
      </c>
    </row>
    <row r="18" spans="1:19" s="60" customFormat="1" ht="15" customHeight="1" x14ac:dyDescent="0.5">
      <c r="B18" s="61"/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</row>
    <row r="19" spans="1:19" s="60" customFormat="1" ht="15" customHeight="1" x14ac:dyDescent="0.5">
      <c r="B19" s="61"/>
      <c r="C19" s="107" t="s">
        <v>130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spans="1:19" s="60" customFormat="1" ht="15" customHeight="1" x14ac:dyDescent="0.5">
      <c r="B20" s="61"/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</row>
    <row r="21" spans="1:19" s="60" customFormat="1" ht="26.45" customHeight="1" x14ac:dyDescent="0.5">
      <c r="C21" s="107" t="s">
        <v>112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</row>
    <row r="22" spans="1:19" s="60" customFormat="1" ht="15" customHeight="1" x14ac:dyDescent="0.5">
      <c r="C22" s="107" t="s">
        <v>113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</row>
    <row r="23" spans="1:19" s="54" customFormat="1" ht="15" customHeight="1" x14ac:dyDescent="0.5">
      <c r="B23" s="55"/>
      <c r="C23" s="56"/>
      <c r="D23" s="57"/>
      <c r="E23" s="56"/>
      <c r="F23" s="56"/>
      <c r="G23" s="58"/>
      <c r="H23" s="58"/>
      <c r="I23" s="56"/>
      <c r="J23" s="58"/>
      <c r="K23" s="58"/>
      <c r="L23" s="58"/>
      <c r="M23" s="56"/>
      <c r="N23" s="59"/>
      <c r="O23" s="59"/>
      <c r="P23" s="56"/>
    </row>
  </sheetData>
  <mergeCells count="5">
    <mergeCell ref="C18:P18"/>
    <mergeCell ref="C20:P20"/>
    <mergeCell ref="C21:P21"/>
    <mergeCell ref="C22:P22"/>
    <mergeCell ref="C19:S19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43 - W11_WELL Data&amp;R&amp;"Times New Roman,Regular"&amp;8Annual Report, 2018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996633"/>
  </sheetPr>
  <dimension ref="A1:C18"/>
  <sheetViews>
    <sheetView view="pageBreakPreview" zoomScale="60" zoomScaleNormal="100" workbookViewId="0">
      <selection activeCell="H36" sqref="H36"/>
    </sheetView>
  </sheetViews>
  <sheetFormatPr defaultColWidth="11.28515625" defaultRowHeight="15.75" x14ac:dyDescent="0.25"/>
  <cols>
    <col min="1" max="1" width="26.7109375" style="2" customWidth="1"/>
    <col min="2" max="2" width="16.140625" style="3" customWidth="1"/>
    <col min="3" max="3" width="16.140625" style="11" customWidth="1"/>
    <col min="4" max="11" width="3.85546875" style="2" customWidth="1"/>
    <col min="12" max="16384" width="11.28515625" style="2"/>
  </cols>
  <sheetData>
    <row r="1" spans="1:3" s="53" customFormat="1" ht="75.95" customHeight="1" x14ac:dyDescent="0.25">
      <c r="A1" s="43" t="s">
        <v>0</v>
      </c>
      <c r="B1" s="44" t="s">
        <v>1</v>
      </c>
      <c r="C1" s="45" t="s">
        <v>3</v>
      </c>
    </row>
    <row r="2" spans="1:3" x14ac:dyDescent="0.5">
      <c r="A2" s="76" t="s">
        <v>84</v>
      </c>
      <c r="B2" s="23">
        <v>43103</v>
      </c>
      <c r="C2" s="11">
        <v>1382.4966000000002</v>
      </c>
    </row>
    <row r="3" spans="1:3" x14ac:dyDescent="0.5">
      <c r="A3" s="76"/>
      <c r="B3" s="23">
        <v>43138</v>
      </c>
      <c r="C3" s="11">
        <v>1383</v>
      </c>
    </row>
    <row r="4" spans="1:3" x14ac:dyDescent="0.5">
      <c r="A4" s="76"/>
      <c r="B4" s="23">
        <v>43166</v>
      </c>
      <c r="C4" s="11">
        <v>1383</v>
      </c>
    </row>
    <row r="5" spans="1:3" x14ac:dyDescent="0.5">
      <c r="A5" s="76" t="s">
        <v>84</v>
      </c>
      <c r="B5" s="23">
        <v>43194</v>
      </c>
      <c r="C5" s="11">
        <v>1383.407952</v>
      </c>
    </row>
    <row r="6" spans="1:3" x14ac:dyDescent="0.5">
      <c r="A6" s="76" t="s">
        <v>84</v>
      </c>
      <c r="B6" s="23">
        <v>43222</v>
      </c>
      <c r="C6" s="11">
        <v>1387.4465520000001</v>
      </c>
    </row>
    <row r="7" spans="1:3" x14ac:dyDescent="0.5">
      <c r="A7" s="76" t="s">
        <v>84</v>
      </c>
      <c r="B7" s="23">
        <v>43264</v>
      </c>
      <c r="C7" s="11">
        <v>1385.565936</v>
      </c>
    </row>
    <row r="8" spans="1:3" x14ac:dyDescent="0.5">
      <c r="A8" s="76" t="s">
        <v>84</v>
      </c>
      <c r="B8" s="23">
        <v>43285</v>
      </c>
      <c r="C8" s="11">
        <v>1385.276376</v>
      </c>
    </row>
    <row r="9" spans="1:3" x14ac:dyDescent="0.5">
      <c r="A9" s="76" t="s">
        <v>84</v>
      </c>
      <c r="B9" s="23">
        <v>43313</v>
      </c>
      <c r="C9" s="11">
        <v>1384.6576320000001</v>
      </c>
    </row>
    <row r="10" spans="1:3" x14ac:dyDescent="0.5">
      <c r="A10" s="76" t="s">
        <v>84</v>
      </c>
      <c r="B10" s="23">
        <v>43348</v>
      </c>
      <c r="C10" s="11">
        <v>1383.956592</v>
      </c>
    </row>
    <row r="11" spans="1:3" x14ac:dyDescent="0.5">
      <c r="A11" s="76" t="s">
        <v>84</v>
      </c>
      <c r="B11" s="23">
        <v>43376</v>
      </c>
      <c r="C11" s="11">
        <v>1383.4353840000001</v>
      </c>
    </row>
    <row r="12" spans="1:3" x14ac:dyDescent="0.5">
      <c r="A12" s="76" t="s">
        <v>84</v>
      </c>
      <c r="B12" s="23">
        <v>43405</v>
      </c>
      <c r="C12" s="11">
        <v>1383.737136</v>
      </c>
    </row>
    <row r="13" spans="1:3" x14ac:dyDescent="0.5">
      <c r="A13" s="76" t="s">
        <v>84</v>
      </c>
      <c r="B13" s="23">
        <v>43439.666666666664</v>
      </c>
      <c r="C13" s="11">
        <v>1383.0665759999999</v>
      </c>
    </row>
    <row r="14" spans="1:3" ht="15" customHeight="1" x14ac:dyDescent="0.5">
      <c r="A14" s="1"/>
      <c r="B14" s="13" t="s">
        <v>93</v>
      </c>
      <c r="C14" s="15">
        <f>MIN(C2:C13)</f>
        <v>1382.4966000000002</v>
      </c>
    </row>
    <row r="15" spans="1:3" ht="15" customHeight="1" x14ac:dyDescent="0.5">
      <c r="A15" s="1"/>
      <c r="B15" s="13" t="s">
        <v>94</v>
      </c>
      <c r="C15" s="15">
        <f>MAX(C2:C13)</f>
        <v>1387.4465520000001</v>
      </c>
    </row>
    <row r="16" spans="1:3" ht="15" customHeight="1" x14ac:dyDescent="0.5">
      <c r="A16" s="1"/>
      <c r="B16" s="13" t="s">
        <v>95</v>
      </c>
      <c r="C16" s="15">
        <f>AVERAGE(C2:C13)</f>
        <v>1384.0872280000001</v>
      </c>
    </row>
    <row r="17" spans="1:3" ht="15" customHeight="1" x14ac:dyDescent="0.5">
      <c r="A17" s="1"/>
      <c r="B17" s="13" t="s">
        <v>96</v>
      </c>
      <c r="C17" s="15">
        <f>_xlfn.STDEV.P(C2:C13)</f>
        <v>1.3593188496537612</v>
      </c>
    </row>
    <row r="18" spans="1:3" s="60" customFormat="1" ht="24.95" customHeight="1" x14ac:dyDescent="0.5">
      <c r="B18" s="115" t="s">
        <v>125</v>
      </c>
      <c r="C18" s="115"/>
    </row>
  </sheetData>
  <mergeCells count="1">
    <mergeCell ref="B18:C18"/>
  </mergeCells>
  <printOptions horizontalCentered="1"/>
  <pageMargins left="0.25" right="0.25" top="1" bottom="0.25" header="0.3" footer="0.3"/>
  <pageSetup orientation="portrait" r:id="rId1"/>
  <headerFooter>
    <oddHeader>&amp;L&amp;8Barrick Gold Inc., Nickel Plate Mine&amp;C&amp;"Times New Roman,Bold"&amp;16
Table 44 - W1000 Data&amp;R&amp;"Times New Roman,Regular"&amp;8Annual Report, 2018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996633"/>
  </sheetPr>
  <dimension ref="A1:C18"/>
  <sheetViews>
    <sheetView view="pageBreakPreview" zoomScale="60" zoomScaleNormal="100" workbookViewId="0">
      <selection activeCell="H36" sqref="H36"/>
    </sheetView>
  </sheetViews>
  <sheetFormatPr defaultColWidth="11.28515625" defaultRowHeight="15.75" x14ac:dyDescent="0.25"/>
  <cols>
    <col min="1" max="1" width="26.7109375" style="2" customWidth="1"/>
    <col min="2" max="2" width="16.140625" style="3" customWidth="1"/>
    <col min="3" max="3" width="16.140625" style="11" customWidth="1"/>
    <col min="4" max="11" width="3.85546875" style="2" customWidth="1"/>
    <col min="12" max="16384" width="11.28515625" style="2"/>
  </cols>
  <sheetData>
    <row r="1" spans="1:3" s="53" customFormat="1" ht="75.95" customHeight="1" x14ac:dyDescent="0.25">
      <c r="A1" s="43" t="s">
        <v>0</v>
      </c>
      <c r="B1" s="44" t="s">
        <v>1</v>
      </c>
      <c r="C1" s="45" t="s">
        <v>3</v>
      </c>
    </row>
    <row r="2" spans="1:3" x14ac:dyDescent="0.5">
      <c r="A2" s="75" t="s">
        <v>92</v>
      </c>
      <c r="B2" s="23">
        <v>43103</v>
      </c>
      <c r="C2" s="11">
        <v>1335.1824960000001</v>
      </c>
    </row>
    <row r="3" spans="1:3" x14ac:dyDescent="0.5">
      <c r="A3" s="75"/>
      <c r="B3" s="23">
        <v>43138</v>
      </c>
      <c r="C3" s="11">
        <v>1335</v>
      </c>
    </row>
    <row r="4" spans="1:3" x14ac:dyDescent="0.5">
      <c r="A4" s="75"/>
      <c r="B4" s="23">
        <v>43166</v>
      </c>
      <c r="C4" s="11">
        <v>1335</v>
      </c>
    </row>
    <row r="5" spans="1:3" x14ac:dyDescent="0.5">
      <c r="A5" s="75" t="s">
        <v>92</v>
      </c>
      <c r="B5" s="23">
        <v>43194</v>
      </c>
      <c r="C5" s="11">
        <v>1335.350136</v>
      </c>
    </row>
    <row r="6" spans="1:3" x14ac:dyDescent="0.5">
      <c r="A6" s="75" t="s">
        <v>92</v>
      </c>
      <c r="B6" s="23">
        <v>43222</v>
      </c>
      <c r="C6" s="11">
        <v>1335.4019519999999</v>
      </c>
    </row>
    <row r="7" spans="1:3" x14ac:dyDescent="0.5">
      <c r="A7" s="75" t="s">
        <v>92</v>
      </c>
      <c r="B7" s="23">
        <v>43264</v>
      </c>
      <c r="C7" s="11">
        <v>1335.4202400000001</v>
      </c>
    </row>
    <row r="8" spans="1:3" x14ac:dyDescent="0.5">
      <c r="A8" s="75" t="s">
        <v>92</v>
      </c>
      <c r="B8" s="23">
        <v>43285</v>
      </c>
      <c r="C8" s="11">
        <v>1335.4415759999999</v>
      </c>
    </row>
    <row r="9" spans="1:3" x14ac:dyDescent="0.5">
      <c r="A9" s="75" t="s">
        <v>92</v>
      </c>
      <c r="B9" s="23">
        <v>43313</v>
      </c>
      <c r="C9" s="11">
        <v>1335.4598640000002</v>
      </c>
    </row>
    <row r="10" spans="1:3" x14ac:dyDescent="0.5">
      <c r="A10" s="75" t="s">
        <v>92</v>
      </c>
      <c r="B10" s="23">
        <v>43348</v>
      </c>
      <c r="C10" s="11">
        <v>1335.4324320000001</v>
      </c>
    </row>
    <row r="11" spans="1:3" x14ac:dyDescent="0.5">
      <c r="A11" s="75" t="s">
        <v>92</v>
      </c>
      <c r="B11" s="23">
        <v>43376</v>
      </c>
      <c r="C11" s="11">
        <v>1335.4720560000001</v>
      </c>
    </row>
    <row r="12" spans="1:3" x14ac:dyDescent="0.5">
      <c r="A12" s="75" t="s">
        <v>92</v>
      </c>
      <c r="B12" s="23">
        <v>43405</v>
      </c>
      <c r="C12" s="11">
        <v>1335.5208240000002</v>
      </c>
    </row>
    <row r="13" spans="1:3" x14ac:dyDescent="0.5">
      <c r="A13" s="75" t="s">
        <v>92</v>
      </c>
      <c r="B13" s="23">
        <v>43439.666666666664</v>
      </c>
      <c r="C13" s="11">
        <v>1335.5116800000001</v>
      </c>
    </row>
    <row r="14" spans="1:3" ht="15" customHeight="1" x14ac:dyDescent="0.5">
      <c r="A14" s="1"/>
      <c r="B14" s="13" t="s">
        <v>93</v>
      </c>
      <c r="C14" s="15">
        <f>MIN(C2:C13)</f>
        <v>1335</v>
      </c>
    </row>
    <row r="15" spans="1:3" ht="15" customHeight="1" x14ac:dyDescent="0.5">
      <c r="A15" s="1"/>
      <c r="B15" s="13" t="s">
        <v>94</v>
      </c>
      <c r="C15" s="15">
        <f>MAX(C2:C13)</f>
        <v>1335.5208240000002</v>
      </c>
    </row>
    <row r="16" spans="1:3" ht="15" customHeight="1" x14ac:dyDescent="0.5">
      <c r="A16" s="1"/>
      <c r="B16" s="13" t="s">
        <v>95</v>
      </c>
      <c r="C16" s="15">
        <f>AVERAGE(C2:C13)</f>
        <v>1335.3494380000002</v>
      </c>
    </row>
    <row r="17" spans="1:3" ht="15" customHeight="1" x14ac:dyDescent="0.5">
      <c r="A17" s="1"/>
      <c r="B17" s="13" t="s">
        <v>96</v>
      </c>
      <c r="C17" s="15">
        <f>_xlfn.STDEV.P(C2:C13)</f>
        <v>0.1775191801130476</v>
      </c>
    </row>
    <row r="18" spans="1:3" s="60" customFormat="1" ht="24.95" customHeight="1" x14ac:dyDescent="0.5">
      <c r="B18" s="115" t="s">
        <v>125</v>
      </c>
      <c r="C18" s="115"/>
    </row>
  </sheetData>
  <mergeCells count="1">
    <mergeCell ref="B18:C18"/>
  </mergeCells>
  <printOptions horizontalCentered="1"/>
  <pageMargins left="0.25" right="0.25" top="1" bottom="0.25" header="0.3" footer="0.3"/>
  <pageSetup orientation="portrait" r:id="rId1"/>
  <headerFooter>
    <oddHeader>&amp;L&amp;8Barrick Gold Inc., Nickel Plate Mine&amp;C&amp;"Times New Roman,Bold"&amp;16
Table 45 - WELL_1100 Data&amp;R&amp;"Times New Roman,Regular"&amp;8Annual Report, 2018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0"/>
  </sheetPr>
  <dimension ref="A1:P375"/>
  <sheetViews>
    <sheetView zoomScaleNormal="100" workbookViewId="0">
      <selection activeCell="T6" sqref="T6"/>
    </sheetView>
  </sheetViews>
  <sheetFormatPr defaultColWidth="11.28515625" defaultRowHeight="15.75" x14ac:dyDescent="0.25"/>
  <cols>
    <col min="1" max="1" width="10.140625" style="80" customWidth="1"/>
    <col min="2" max="2" width="8.28515625" style="68" customWidth="1"/>
    <col min="3" max="3" width="8.28515625" style="69" customWidth="1"/>
    <col min="4" max="5" width="7.42578125" style="68" bestFit="1" customWidth="1"/>
    <col min="6" max="6" width="7.42578125" style="70" customWidth="1"/>
    <col min="7" max="7" width="9.42578125" style="70" bestFit="1" customWidth="1"/>
    <col min="8" max="8" width="9.42578125" style="72" bestFit="1" customWidth="1"/>
    <col min="9" max="9" width="7.42578125" style="70" bestFit="1" customWidth="1"/>
    <col min="10" max="10" width="9.140625" style="70" customWidth="1"/>
    <col min="11" max="11" width="7.42578125" style="70" bestFit="1" customWidth="1"/>
    <col min="12" max="12" width="8.7109375" style="68" customWidth="1"/>
    <col min="13" max="13" width="7.42578125" style="71" bestFit="1" customWidth="1"/>
    <col min="14" max="14" width="8.5703125" style="71" customWidth="1"/>
    <col min="15" max="15" width="7.42578125" style="68" bestFit="1" customWidth="1"/>
    <col min="16" max="16" width="6.5703125" style="68" customWidth="1"/>
    <col min="17" max="17" width="3.85546875" style="67" customWidth="1"/>
    <col min="18" max="16384" width="11.28515625" style="67"/>
  </cols>
  <sheetData>
    <row r="1" spans="1:16" ht="158.25" x14ac:dyDescent="0.25">
      <c r="A1" s="77" t="s">
        <v>1</v>
      </c>
      <c r="B1" s="93" t="s">
        <v>56</v>
      </c>
      <c r="C1" s="94" t="s">
        <v>58</v>
      </c>
      <c r="D1" s="95" t="s">
        <v>97</v>
      </c>
      <c r="E1" s="101" t="s">
        <v>59</v>
      </c>
      <c r="F1" s="102" t="s">
        <v>62</v>
      </c>
      <c r="G1" s="96" t="s">
        <v>103</v>
      </c>
      <c r="H1" s="97" t="s">
        <v>105</v>
      </c>
      <c r="I1" s="98" t="s">
        <v>98</v>
      </c>
      <c r="J1" s="96" t="s">
        <v>63</v>
      </c>
      <c r="K1" s="98" t="s">
        <v>77</v>
      </c>
      <c r="L1" s="95" t="s">
        <v>78</v>
      </c>
      <c r="M1" s="99" t="s">
        <v>122</v>
      </c>
      <c r="N1" s="100" t="s">
        <v>81</v>
      </c>
      <c r="O1" s="101" t="s">
        <v>83</v>
      </c>
      <c r="P1" s="47" t="s">
        <v>127</v>
      </c>
    </row>
    <row r="2" spans="1:16" ht="31.5" x14ac:dyDescent="0.5">
      <c r="A2" s="89" t="s">
        <v>131</v>
      </c>
      <c r="B2" s="90" t="s">
        <v>132</v>
      </c>
      <c r="C2" s="90" t="s">
        <v>132</v>
      </c>
      <c r="D2" s="90" t="s">
        <v>132</v>
      </c>
      <c r="E2" s="91" t="s">
        <v>133</v>
      </c>
      <c r="F2" s="91" t="s">
        <v>133</v>
      </c>
      <c r="G2" s="91" t="s">
        <v>133</v>
      </c>
      <c r="H2" s="91" t="s">
        <v>133</v>
      </c>
      <c r="I2" s="91" t="s">
        <v>133</v>
      </c>
      <c r="J2" s="90" t="s">
        <v>132</v>
      </c>
      <c r="K2" s="91" t="s">
        <v>133</v>
      </c>
      <c r="L2" s="90" t="s">
        <v>132</v>
      </c>
      <c r="M2" s="91" t="s">
        <v>133</v>
      </c>
      <c r="N2" s="90" t="s">
        <v>132</v>
      </c>
      <c r="O2" s="91" t="s">
        <v>133</v>
      </c>
      <c r="P2" s="91"/>
    </row>
    <row r="3" spans="1:16" x14ac:dyDescent="0.5">
      <c r="A3" s="78"/>
      <c r="B3" s="116" t="s">
        <v>126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8"/>
      <c r="P3" s="81"/>
    </row>
    <row r="4" spans="1:16" x14ac:dyDescent="0.5">
      <c r="A4" s="79">
        <v>43101</v>
      </c>
      <c r="B4" s="73">
        <v>175</v>
      </c>
      <c r="C4" s="73">
        <v>981.17873441999996</v>
      </c>
      <c r="D4" s="92" t="s">
        <v>53</v>
      </c>
      <c r="E4" s="73">
        <v>29.435362032600001</v>
      </c>
      <c r="F4" s="73">
        <v>42.517745158199993</v>
      </c>
      <c r="G4" s="73">
        <f>H4+I4</f>
        <v>31276.79972103519</v>
      </c>
      <c r="H4" s="73">
        <v>31276.79972103519</v>
      </c>
      <c r="I4" s="73">
        <v>0</v>
      </c>
      <c r="J4" s="73">
        <v>212.58872579099997</v>
      </c>
      <c r="K4" s="73">
        <v>0</v>
      </c>
      <c r="L4" s="73">
        <v>93.211979769899997</v>
      </c>
      <c r="M4" s="73">
        <v>0</v>
      </c>
      <c r="N4" s="73">
        <v>446.98142345799999</v>
      </c>
      <c r="O4" s="73">
        <v>72.498206487700003</v>
      </c>
      <c r="P4" s="73">
        <v>0</v>
      </c>
    </row>
    <row r="5" spans="1:16" x14ac:dyDescent="0.5">
      <c r="A5" s="79">
        <v>43102</v>
      </c>
      <c r="B5" s="73">
        <v>175</v>
      </c>
      <c r="C5" s="73">
        <v>970.2767484819999</v>
      </c>
      <c r="D5" s="92" t="s">
        <v>53</v>
      </c>
      <c r="E5" s="73">
        <v>28.890262735699999</v>
      </c>
      <c r="F5" s="73">
        <v>43.062844455099999</v>
      </c>
      <c r="G5" s="73">
        <f t="shared" ref="G5:G68" si="0">H5+I5</f>
        <v>30499.199727970779</v>
      </c>
      <c r="H5" s="73">
        <v>30499.199727970779</v>
      </c>
      <c r="I5" s="73">
        <v>0</v>
      </c>
      <c r="J5" s="73">
        <v>243.1142864174</v>
      </c>
      <c r="K5" s="73">
        <v>0</v>
      </c>
      <c r="L5" s="73">
        <v>93.211979769899997</v>
      </c>
      <c r="M5" s="73">
        <v>0</v>
      </c>
      <c r="N5" s="73">
        <v>446.98142345799999</v>
      </c>
      <c r="O5" s="73">
        <v>47.423638830299993</v>
      </c>
      <c r="P5" s="73">
        <v>0</v>
      </c>
    </row>
    <row r="6" spans="1:16" x14ac:dyDescent="0.5">
      <c r="A6" s="79">
        <v>43103</v>
      </c>
      <c r="B6" s="73">
        <v>175.7</v>
      </c>
      <c r="C6" s="73">
        <v>814.37834956860002</v>
      </c>
      <c r="D6" s="92" t="s">
        <v>53</v>
      </c>
      <c r="E6" s="73">
        <v>28.890262735699999</v>
      </c>
      <c r="F6" s="73">
        <v>95.392376957499991</v>
      </c>
      <c r="G6" s="73">
        <f t="shared" si="0"/>
        <v>30585.599727200155</v>
      </c>
      <c r="H6" s="73">
        <v>30585.599727200155</v>
      </c>
      <c r="I6" s="73">
        <v>0</v>
      </c>
      <c r="J6" s="73">
        <v>218.58481805689999</v>
      </c>
      <c r="K6" s="73">
        <v>0</v>
      </c>
      <c r="L6" s="73">
        <v>93.211979769899997</v>
      </c>
      <c r="M6" s="73">
        <v>0</v>
      </c>
      <c r="N6" s="73">
        <v>441.53043048899997</v>
      </c>
      <c r="O6" s="73">
        <v>41.427546564399996</v>
      </c>
      <c r="P6" s="73">
        <v>0</v>
      </c>
    </row>
    <row r="7" spans="1:16" x14ac:dyDescent="0.5">
      <c r="A7" s="79">
        <v>43104</v>
      </c>
      <c r="B7" s="73">
        <v>160</v>
      </c>
      <c r="C7" s="73">
        <v>953.92376957499994</v>
      </c>
      <c r="D7" s="92" t="s">
        <v>53</v>
      </c>
      <c r="E7" s="73">
        <v>28.890262735699999</v>
      </c>
      <c r="F7" s="73">
        <v>43.062844455099999</v>
      </c>
      <c r="G7" s="73">
        <f t="shared" si="0"/>
        <v>33004.799705622769</v>
      </c>
      <c r="H7" s="73">
        <v>33004.799705622769</v>
      </c>
      <c r="I7" s="73">
        <v>0</v>
      </c>
      <c r="J7" s="73">
        <v>212.58872579099997</v>
      </c>
      <c r="K7" s="73">
        <v>0</v>
      </c>
      <c r="L7" s="73">
        <v>93.211979769899997</v>
      </c>
      <c r="M7" s="73">
        <v>0</v>
      </c>
      <c r="N7" s="73">
        <v>387.02050079899999</v>
      </c>
      <c r="O7" s="73">
        <v>87.215887503999994</v>
      </c>
      <c r="P7" s="73">
        <v>0</v>
      </c>
    </row>
    <row r="8" spans="1:16" x14ac:dyDescent="0.5">
      <c r="A8" s="79">
        <v>43105.75</v>
      </c>
      <c r="B8" s="73">
        <v>175</v>
      </c>
      <c r="C8" s="73">
        <v>648.66816331099994</v>
      </c>
      <c r="D8" s="92" t="s">
        <v>53</v>
      </c>
      <c r="E8" s="73">
        <v>26.164766251199996</v>
      </c>
      <c r="F8" s="73">
        <v>40.882447267499998</v>
      </c>
      <c r="G8" s="73">
        <f t="shared" si="0"/>
        <v>34041.59969637532</v>
      </c>
      <c r="H8" s="73">
        <v>34041.59969637532</v>
      </c>
      <c r="I8" s="73">
        <v>0</v>
      </c>
      <c r="J8" s="73">
        <v>212.58872579099997</v>
      </c>
      <c r="K8" s="73">
        <v>0</v>
      </c>
      <c r="L8" s="73">
        <v>92.666880472999992</v>
      </c>
      <c r="M8" s="73">
        <v>0</v>
      </c>
      <c r="N8" s="73">
        <v>441.53043048899997</v>
      </c>
      <c r="O8" s="73">
        <v>104.11396570790001</v>
      </c>
      <c r="P8" s="73">
        <v>0</v>
      </c>
    </row>
    <row r="9" spans="1:16" x14ac:dyDescent="0.5">
      <c r="A9" s="79">
        <v>43106</v>
      </c>
      <c r="B9" s="92" t="s">
        <v>53</v>
      </c>
      <c r="C9" s="92" t="s">
        <v>53</v>
      </c>
      <c r="D9" s="92" t="s">
        <v>53</v>
      </c>
      <c r="E9" s="73">
        <v>23.984369063599999</v>
      </c>
      <c r="F9" s="73">
        <v>42.517745158199993</v>
      </c>
      <c r="G9" s="73">
        <f t="shared" si="0"/>
        <v>37929.599661697372</v>
      </c>
      <c r="H9" s="73">
        <v>37929.599661697372</v>
      </c>
      <c r="I9" s="73">
        <v>0</v>
      </c>
      <c r="J9" s="92" t="s">
        <v>53</v>
      </c>
      <c r="K9" s="73">
        <v>0</v>
      </c>
      <c r="L9" s="92" t="s">
        <v>53</v>
      </c>
      <c r="M9" s="73">
        <v>0</v>
      </c>
      <c r="N9" s="92" t="s">
        <v>53</v>
      </c>
      <c r="O9" s="73">
        <v>87.7609868009</v>
      </c>
      <c r="P9" s="73">
        <v>0</v>
      </c>
    </row>
    <row r="10" spans="1:16" x14ac:dyDescent="0.5">
      <c r="A10" s="79">
        <v>43107.75</v>
      </c>
      <c r="B10" s="73">
        <v>188</v>
      </c>
      <c r="C10" s="73">
        <v>814.37834956860002</v>
      </c>
      <c r="D10" s="92" t="s">
        <v>53</v>
      </c>
      <c r="E10" s="73">
        <v>25.074567657399996</v>
      </c>
      <c r="F10" s="73">
        <v>43.062844455099999</v>
      </c>
      <c r="G10" s="73">
        <f t="shared" si="0"/>
        <v>35510.399683274758</v>
      </c>
      <c r="H10" s="73">
        <v>35510.399683274758</v>
      </c>
      <c r="I10" s="73">
        <v>0</v>
      </c>
      <c r="J10" s="73">
        <v>224.58091032280001</v>
      </c>
      <c r="K10" s="73">
        <v>0</v>
      </c>
      <c r="L10" s="73">
        <v>93.211979769899997</v>
      </c>
      <c r="M10" s="73">
        <v>0</v>
      </c>
      <c r="N10" s="73">
        <v>534.19731096199996</v>
      </c>
      <c r="O10" s="73">
        <v>90.486483285399999</v>
      </c>
      <c r="P10" s="73">
        <v>0</v>
      </c>
    </row>
    <row r="11" spans="1:16" x14ac:dyDescent="0.5">
      <c r="A11" s="79">
        <v>43108.75</v>
      </c>
      <c r="B11" s="73">
        <v>175</v>
      </c>
      <c r="C11" s="73">
        <v>648.66816331099994</v>
      </c>
      <c r="D11" s="92" t="s">
        <v>53</v>
      </c>
      <c r="E11" s="73">
        <v>25.074567657399996</v>
      </c>
      <c r="F11" s="73">
        <v>43.062844455099999</v>
      </c>
      <c r="G11" s="73">
        <f t="shared" si="0"/>
        <v>34646.399690980979</v>
      </c>
      <c r="H11" s="73">
        <v>34646.399690980979</v>
      </c>
      <c r="I11" s="73">
        <v>0</v>
      </c>
      <c r="J11" s="73">
        <v>212.58872579099997</v>
      </c>
      <c r="K11" s="73">
        <v>0</v>
      </c>
      <c r="L11" s="73">
        <v>92.666880472999992</v>
      </c>
      <c r="M11" s="73">
        <v>0</v>
      </c>
      <c r="N11" s="73">
        <v>501.49135314799997</v>
      </c>
      <c r="O11" s="73">
        <v>99.208072035799987</v>
      </c>
      <c r="P11" s="73">
        <v>0</v>
      </c>
    </row>
    <row r="12" spans="1:16" x14ac:dyDescent="0.5">
      <c r="A12" s="79">
        <v>43109</v>
      </c>
      <c r="B12" s="73">
        <v>188</v>
      </c>
      <c r="C12" s="73">
        <v>814.37834956860002</v>
      </c>
      <c r="D12" s="92" t="s">
        <v>53</v>
      </c>
      <c r="E12" s="73">
        <v>25.074567657399996</v>
      </c>
      <c r="F12" s="73">
        <v>41.427546564399996</v>
      </c>
      <c r="G12" s="73">
        <f t="shared" si="0"/>
        <v>33177.599704081527</v>
      </c>
      <c r="H12" s="73">
        <v>33177.599704081527</v>
      </c>
      <c r="I12" s="73">
        <v>0</v>
      </c>
      <c r="J12" s="73">
        <v>224.58091032280001</v>
      </c>
      <c r="K12" s="73">
        <v>0</v>
      </c>
      <c r="L12" s="73">
        <v>93.211979769899997</v>
      </c>
      <c r="M12" s="73">
        <v>0</v>
      </c>
      <c r="N12" s="73">
        <v>534.19731096199996</v>
      </c>
      <c r="O12" s="73">
        <v>103.56886641099999</v>
      </c>
      <c r="P12" s="73">
        <v>0</v>
      </c>
    </row>
    <row r="13" spans="1:16" x14ac:dyDescent="0.5">
      <c r="A13" s="79">
        <v>43110</v>
      </c>
      <c r="B13" s="73">
        <v>203</v>
      </c>
      <c r="C13" s="73">
        <v>1090.1985938</v>
      </c>
      <c r="D13" s="92" t="s">
        <v>53</v>
      </c>
      <c r="E13" s="73">
        <v>25.619666954299998</v>
      </c>
      <c r="F13" s="73">
        <v>41.972645861299995</v>
      </c>
      <c r="G13" s="73">
        <f t="shared" si="0"/>
        <v>31276.79972103519</v>
      </c>
      <c r="H13" s="73">
        <v>31276.79972103519</v>
      </c>
      <c r="I13" s="73">
        <v>0</v>
      </c>
      <c r="J13" s="73">
        <v>243.1142864174</v>
      </c>
      <c r="K13" s="73">
        <v>0</v>
      </c>
      <c r="L13" s="73">
        <v>112.8355544583</v>
      </c>
      <c r="M13" s="73">
        <v>0</v>
      </c>
      <c r="N13" s="73">
        <v>545.09929690000001</v>
      </c>
      <c r="O13" s="73">
        <v>106.29436289549999</v>
      </c>
      <c r="P13" s="73">
        <v>0</v>
      </c>
    </row>
    <row r="14" spans="1:16" x14ac:dyDescent="0.5">
      <c r="A14" s="79">
        <v>43111.75</v>
      </c>
      <c r="B14" s="73">
        <v>160</v>
      </c>
      <c r="C14" s="73">
        <v>926.66880472999992</v>
      </c>
      <c r="D14" s="92" t="s">
        <v>53</v>
      </c>
      <c r="E14" s="73">
        <v>25.619666954299998</v>
      </c>
      <c r="F14" s="73">
        <v>44.153043048899995</v>
      </c>
      <c r="G14" s="73">
        <f t="shared" si="0"/>
        <v>29894.399733365124</v>
      </c>
      <c r="H14" s="73">
        <v>29894.399733365124</v>
      </c>
      <c r="I14" s="73">
        <v>0</v>
      </c>
      <c r="J14" s="73">
        <v>185.33376094599998</v>
      </c>
      <c r="K14" s="73">
        <v>0</v>
      </c>
      <c r="L14" s="73">
        <v>92.666880472999992</v>
      </c>
      <c r="M14" s="73">
        <v>0</v>
      </c>
      <c r="N14" s="73">
        <v>441.53043048899997</v>
      </c>
      <c r="O14" s="73">
        <v>105.74926359859998</v>
      </c>
      <c r="P14" s="73">
        <v>0</v>
      </c>
    </row>
    <row r="15" spans="1:16" x14ac:dyDescent="0.25">
      <c r="A15" s="79">
        <v>43112.75</v>
      </c>
      <c r="B15" s="73">
        <v>160</v>
      </c>
      <c r="C15" s="73">
        <v>926.66880472999992</v>
      </c>
      <c r="D15" s="92" t="s">
        <v>53</v>
      </c>
      <c r="E15" s="73">
        <v>25.074567657399996</v>
      </c>
      <c r="F15" s="73">
        <v>43.062844455099999</v>
      </c>
      <c r="G15" s="73">
        <f t="shared" si="0"/>
        <v>29807.999734135748</v>
      </c>
      <c r="H15" s="73">
        <v>29807.999734135748</v>
      </c>
      <c r="I15" s="73">
        <v>0</v>
      </c>
      <c r="J15" s="73">
        <v>185.33376094599998</v>
      </c>
      <c r="K15" s="73">
        <v>0</v>
      </c>
      <c r="L15" s="73">
        <v>92.666880472999992</v>
      </c>
      <c r="M15" s="73">
        <v>0</v>
      </c>
      <c r="N15" s="73">
        <v>441.53043048899997</v>
      </c>
      <c r="O15" s="73">
        <v>103.56886641099999</v>
      </c>
      <c r="P15" s="73">
        <v>0</v>
      </c>
    </row>
    <row r="16" spans="1:16" x14ac:dyDescent="0.25">
      <c r="A16" s="79">
        <v>43113</v>
      </c>
      <c r="B16" s="92" t="s">
        <v>53</v>
      </c>
      <c r="C16" s="92" t="s">
        <v>53</v>
      </c>
      <c r="D16" s="92" t="s">
        <v>53</v>
      </c>
      <c r="E16" s="73">
        <v>24.529468360499997</v>
      </c>
      <c r="F16" s="73">
        <v>43.062844455099999</v>
      </c>
      <c r="G16" s="73">
        <f t="shared" si="0"/>
        <v>29462.399737218235</v>
      </c>
      <c r="H16" s="73">
        <v>29462.399737218235</v>
      </c>
      <c r="I16" s="73">
        <v>0</v>
      </c>
      <c r="J16" s="92" t="s">
        <v>53</v>
      </c>
      <c r="K16" s="73">
        <v>0</v>
      </c>
      <c r="L16" s="92" t="s">
        <v>53</v>
      </c>
      <c r="M16" s="73">
        <v>0</v>
      </c>
      <c r="N16" s="92" t="s">
        <v>53</v>
      </c>
      <c r="O16" s="73">
        <v>97.027674848199993</v>
      </c>
      <c r="P16" s="73">
        <v>0</v>
      </c>
    </row>
    <row r="17" spans="1:16" x14ac:dyDescent="0.25">
      <c r="A17" s="79">
        <v>43114</v>
      </c>
      <c r="B17" s="92" t="s">
        <v>53</v>
      </c>
      <c r="C17" s="92" t="s">
        <v>53</v>
      </c>
      <c r="D17" s="92" t="s">
        <v>53</v>
      </c>
      <c r="E17" s="73">
        <v>24.529468360499997</v>
      </c>
      <c r="F17" s="73">
        <v>43.607943751999997</v>
      </c>
      <c r="G17" s="73">
        <f t="shared" si="0"/>
        <v>29375.999737988855</v>
      </c>
      <c r="H17" s="73">
        <v>29375.999737988855</v>
      </c>
      <c r="I17" s="73">
        <v>0</v>
      </c>
      <c r="J17" s="92" t="s">
        <v>53</v>
      </c>
      <c r="K17" s="73">
        <v>0</v>
      </c>
      <c r="L17" s="92" t="s">
        <v>53</v>
      </c>
      <c r="M17" s="73">
        <v>0</v>
      </c>
      <c r="N17" s="92" t="s">
        <v>53</v>
      </c>
      <c r="O17" s="73">
        <v>92.121781176099987</v>
      </c>
      <c r="P17" s="73">
        <v>0</v>
      </c>
    </row>
    <row r="18" spans="1:16" x14ac:dyDescent="0.25">
      <c r="A18" s="79">
        <v>43115.75</v>
      </c>
      <c r="B18" s="73">
        <v>203</v>
      </c>
      <c r="C18" s="73">
        <v>926.66880472999992</v>
      </c>
      <c r="D18" s="92" t="s">
        <v>53</v>
      </c>
      <c r="E18" s="73">
        <v>24.529468360499997</v>
      </c>
      <c r="F18" s="73">
        <v>43.607943751999997</v>
      </c>
      <c r="G18" s="73">
        <f t="shared" si="0"/>
        <v>29116.799740300721</v>
      </c>
      <c r="H18" s="73">
        <v>29116.799740300721</v>
      </c>
      <c r="I18" s="73">
        <v>0</v>
      </c>
      <c r="J18" s="73">
        <v>212.58872579099997</v>
      </c>
      <c r="K18" s="73">
        <v>0</v>
      </c>
      <c r="L18" s="73">
        <v>114.470852349</v>
      </c>
      <c r="M18" s="73">
        <v>0</v>
      </c>
      <c r="N18" s="73">
        <v>572.35426174499992</v>
      </c>
      <c r="O18" s="73">
        <v>95.392376957499991</v>
      </c>
      <c r="P18" s="73">
        <v>0</v>
      </c>
    </row>
    <row r="19" spans="1:16" x14ac:dyDescent="0.25">
      <c r="A19" s="79">
        <v>43116</v>
      </c>
      <c r="B19" s="73">
        <v>203</v>
      </c>
      <c r="C19" s="73">
        <v>926.66880472999992</v>
      </c>
      <c r="D19" s="92" t="s">
        <v>53</v>
      </c>
      <c r="E19" s="73">
        <v>25.074567657399996</v>
      </c>
      <c r="F19" s="73">
        <v>43.607943751999997</v>
      </c>
      <c r="G19" s="73">
        <f t="shared" si="0"/>
        <v>29289.59973875948</v>
      </c>
      <c r="H19" s="73">
        <v>29289.59973875948</v>
      </c>
      <c r="I19" s="73">
        <v>0</v>
      </c>
      <c r="J19" s="73">
        <v>212.58872579099997</v>
      </c>
      <c r="K19" s="73">
        <v>0</v>
      </c>
      <c r="L19" s="73">
        <v>92.666880472999992</v>
      </c>
      <c r="M19" s="73">
        <v>0</v>
      </c>
      <c r="N19" s="73">
        <v>501.49135314799997</v>
      </c>
      <c r="O19" s="73">
        <v>98.11787344199999</v>
      </c>
      <c r="P19" s="73">
        <v>0</v>
      </c>
    </row>
    <row r="20" spans="1:16" x14ac:dyDescent="0.25">
      <c r="A20" s="79">
        <v>43117</v>
      </c>
      <c r="B20" s="73">
        <v>190</v>
      </c>
      <c r="C20" s="73">
        <v>1144.7085234899998</v>
      </c>
      <c r="D20" s="92" t="s">
        <v>53</v>
      </c>
      <c r="E20" s="73">
        <v>25.619666954299998</v>
      </c>
      <c r="F20" s="73">
        <v>44.153043048899995</v>
      </c>
      <c r="G20" s="73">
        <f t="shared" si="0"/>
        <v>30067.199731823883</v>
      </c>
      <c r="H20" s="73">
        <v>30067.199731823883</v>
      </c>
      <c r="I20" s="73">
        <v>0</v>
      </c>
      <c r="J20" s="73">
        <v>243.1142864174</v>
      </c>
      <c r="K20" s="73">
        <v>0</v>
      </c>
      <c r="L20" s="73">
        <v>112.8355544583</v>
      </c>
      <c r="M20" s="73">
        <v>0</v>
      </c>
      <c r="N20" s="73">
        <v>556.00128283799995</v>
      </c>
      <c r="O20" s="73">
        <v>88.851185394699996</v>
      </c>
      <c r="P20" s="73">
        <v>0</v>
      </c>
    </row>
    <row r="21" spans="1:16" x14ac:dyDescent="0.25">
      <c r="A21" s="79">
        <v>43118</v>
      </c>
      <c r="B21" s="73">
        <v>203</v>
      </c>
      <c r="C21" s="73">
        <v>926.66880472999992</v>
      </c>
      <c r="D21" s="92" t="s">
        <v>53</v>
      </c>
      <c r="E21" s="73">
        <v>26.164766251199996</v>
      </c>
      <c r="F21" s="73">
        <v>45.243241642699999</v>
      </c>
      <c r="G21" s="73">
        <f t="shared" si="0"/>
        <v>30239.999730282641</v>
      </c>
      <c r="H21" s="73">
        <v>30239.999730282641</v>
      </c>
      <c r="I21" s="73">
        <v>0</v>
      </c>
      <c r="J21" s="73">
        <v>212.58872579099997</v>
      </c>
      <c r="K21" s="73">
        <v>0</v>
      </c>
      <c r="L21" s="73">
        <v>114.470852349</v>
      </c>
      <c r="M21" s="73">
        <v>0</v>
      </c>
      <c r="N21" s="73">
        <v>572.35426174499992</v>
      </c>
      <c r="O21" s="73">
        <v>101.38846922339999</v>
      </c>
      <c r="P21" s="73">
        <v>0</v>
      </c>
    </row>
    <row r="22" spans="1:16" x14ac:dyDescent="0.25">
      <c r="A22" s="79">
        <v>43119.75</v>
      </c>
      <c r="B22" s="73">
        <v>174</v>
      </c>
      <c r="C22" s="73">
        <v>926.66880472999992</v>
      </c>
      <c r="D22" s="92" t="s">
        <v>53</v>
      </c>
      <c r="E22" s="73">
        <v>25.619666954299998</v>
      </c>
      <c r="F22" s="73">
        <v>44.698142345799994</v>
      </c>
      <c r="G22" s="73">
        <f t="shared" si="0"/>
        <v>31795.199716411465</v>
      </c>
      <c r="H22" s="73">
        <v>31795.199716411465</v>
      </c>
      <c r="I22" s="73">
        <v>0</v>
      </c>
      <c r="J22" s="73">
        <v>212.58872579099997</v>
      </c>
      <c r="K22" s="73">
        <v>0</v>
      </c>
      <c r="L22" s="73">
        <v>92.666880472999992</v>
      </c>
      <c r="M22" s="73">
        <v>0</v>
      </c>
      <c r="N22" s="73">
        <v>501.49135314799997</v>
      </c>
      <c r="O22" s="73">
        <v>105.20416430169999</v>
      </c>
      <c r="P22" s="73">
        <v>0</v>
      </c>
    </row>
    <row r="23" spans="1:16" x14ac:dyDescent="0.25">
      <c r="A23" s="79">
        <v>43120</v>
      </c>
      <c r="B23" s="92" t="s">
        <v>53</v>
      </c>
      <c r="C23" s="92" t="s">
        <v>53</v>
      </c>
      <c r="D23" s="92" t="s">
        <v>53</v>
      </c>
      <c r="E23" s="73">
        <v>26.164766251199996</v>
      </c>
      <c r="F23" s="73">
        <v>45.788340939599998</v>
      </c>
      <c r="G23" s="73">
        <f t="shared" si="0"/>
        <v>32918.399706393393</v>
      </c>
      <c r="H23" s="73">
        <v>32918.399706393393</v>
      </c>
      <c r="I23" s="73">
        <v>0</v>
      </c>
      <c r="J23" s="92" t="s">
        <v>53</v>
      </c>
      <c r="K23" s="73">
        <v>0</v>
      </c>
      <c r="L23" s="92" t="s">
        <v>53</v>
      </c>
      <c r="M23" s="73">
        <v>0</v>
      </c>
      <c r="N23" s="92" t="s">
        <v>53</v>
      </c>
      <c r="O23" s="73">
        <v>101.38846922339999</v>
      </c>
      <c r="P23" s="73">
        <v>0</v>
      </c>
    </row>
    <row r="24" spans="1:16" x14ac:dyDescent="0.25">
      <c r="A24" s="79">
        <v>43121</v>
      </c>
      <c r="B24" s="92" t="s">
        <v>53</v>
      </c>
      <c r="C24" s="92" t="s">
        <v>53</v>
      </c>
      <c r="D24" s="92" t="s">
        <v>53</v>
      </c>
      <c r="E24" s="73">
        <v>26.164766251199996</v>
      </c>
      <c r="F24" s="73">
        <v>47.423638830299993</v>
      </c>
      <c r="G24" s="73">
        <f t="shared" si="0"/>
        <v>33350.399702540286</v>
      </c>
      <c r="H24" s="73">
        <v>33350.399702540286</v>
      </c>
      <c r="I24" s="73">
        <v>0</v>
      </c>
      <c r="J24" s="92" t="s">
        <v>53</v>
      </c>
      <c r="K24" s="73">
        <v>0</v>
      </c>
      <c r="L24" s="92" t="s">
        <v>53</v>
      </c>
      <c r="M24" s="73">
        <v>0</v>
      </c>
      <c r="N24" s="92" t="s">
        <v>53</v>
      </c>
      <c r="O24" s="73">
        <v>102.47866781719999</v>
      </c>
      <c r="P24" s="73">
        <v>0</v>
      </c>
    </row>
    <row r="25" spans="1:16" x14ac:dyDescent="0.25">
      <c r="A25" s="79">
        <v>43122.75</v>
      </c>
      <c r="B25" s="73">
        <v>184.5</v>
      </c>
      <c r="C25" s="73">
        <v>814.37834956860002</v>
      </c>
      <c r="D25" s="92" t="s">
        <v>53</v>
      </c>
      <c r="E25" s="73">
        <v>26.709865548100002</v>
      </c>
      <c r="F25" s="73">
        <v>49.058936720999995</v>
      </c>
      <c r="G25" s="73">
        <f t="shared" si="0"/>
        <v>33436.799701769669</v>
      </c>
      <c r="H25" s="73">
        <v>33436.799701769669</v>
      </c>
      <c r="I25" s="73">
        <v>0</v>
      </c>
      <c r="J25" s="73">
        <v>269.2790526686</v>
      </c>
      <c r="K25" s="73">
        <v>0</v>
      </c>
      <c r="L25" s="73">
        <v>112.8355544583</v>
      </c>
      <c r="M25" s="73">
        <v>0</v>
      </c>
      <c r="N25" s="73">
        <v>473.63677907640999</v>
      </c>
      <c r="O25" s="73">
        <v>100.29827062959998</v>
      </c>
      <c r="P25" s="73">
        <v>0</v>
      </c>
    </row>
    <row r="26" spans="1:16" x14ac:dyDescent="0.25">
      <c r="A26" s="79">
        <v>43123</v>
      </c>
      <c r="B26" s="73">
        <v>174</v>
      </c>
      <c r="C26" s="73">
        <v>953.92376957499994</v>
      </c>
      <c r="D26" s="92" t="s">
        <v>53</v>
      </c>
      <c r="E26" s="73">
        <v>27.254964844999996</v>
      </c>
      <c r="F26" s="73">
        <v>49.604036017899993</v>
      </c>
      <c r="G26" s="73">
        <f t="shared" si="0"/>
        <v>33782.399698687186</v>
      </c>
      <c r="H26" s="73">
        <v>33782.399698687186</v>
      </c>
      <c r="I26" s="73">
        <v>0</v>
      </c>
      <c r="J26" s="73">
        <v>212.58872579099997</v>
      </c>
      <c r="K26" s="73">
        <v>0</v>
      </c>
      <c r="L26" s="73">
        <v>93.211979769899997</v>
      </c>
      <c r="M26" s="73">
        <v>0</v>
      </c>
      <c r="N26" s="73">
        <v>452.43241642699996</v>
      </c>
      <c r="O26" s="73">
        <v>86.125688910199997</v>
      </c>
      <c r="P26" s="73">
        <v>0</v>
      </c>
    </row>
    <row r="27" spans="1:16" x14ac:dyDescent="0.25">
      <c r="A27" s="79">
        <v>43124</v>
      </c>
      <c r="B27" s="73">
        <v>175</v>
      </c>
      <c r="C27" s="73">
        <v>953.92376957499994</v>
      </c>
      <c r="D27" s="92" t="s">
        <v>53</v>
      </c>
      <c r="E27" s="73">
        <v>27.800064141899995</v>
      </c>
      <c r="F27" s="73">
        <v>49.604036017899993</v>
      </c>
      <c r="G27" s="73">
        <f t="shared" si="0"/>
        <v>33868.799697916562</v>
      </c>
      <c r="H27" s="73">
        <v>33868.799697916562</v>
      </c>
      <c r="I27" s="73">
        <v>0</v>
      </c>
      <c r="J27" s="73">
        <v>212.58872579099997</v>
      </c>
      <c r="K27" s="73">
        <v>0</v>
      </c>
      <c r="L27" s="73">
        <v>114.470852349</v>
      </c>
      <c r="M27" s="73">
        <v>0</v>
      </c>
      <c r="N27" s="73">
        <v>506.94234611699994</v>
      </c>
      <c r="O27" s="73">
        <v>100.84336992649999</v>
      </c>
      <c r="P27" s="73">
        <v>0</v>
      </c>
    </row>
    <row r="28" spans="1:16" x14ac:dyDescent="0.25">
      <c r="A28" s="79">
        <v>43125</v>
      </c>
      <c r="B28" s="73">
        <v>174</v>
      </c>
      <c r="C28" s="73">
        <v>817.64894534999996</v>
      </c>
      <c r="D28" s="92" t="s">
        <v>53</v>
      </c>
      <c r="E28" s="73">
        <v>28.3451634388</v>
      </c>
      <c r="F28" s="73">
        <v>50.149135314799992</v>
      </c>
      <c r="G28" s="73">
        <f t="shared" si="0"/>
        <v>33091.199704852152</v>
      </c>
      <c r="H28" s="73">
        <v>33091.199704852152</v>
      </c>
      <c r="I28" s="73">
        <v>0</v>
      </c>
      <c r="J28" s="73">
        <v>228.941704698</v>
      </c>
      <c r="K28" s="73">
        <v>0</v>
      </c>
      <c r="L28" s="73">
        <v>93.211979769899997</v>
      </c>
      <c r="M28" s="73">
        <v>0</v>
      </c>
      <c r="N28" s="73">
        <v>452.43241642699996</v>
      </c>
      <c r="O28" s="73">
        <v>58.325624768299996</v>
      </c>
      <c r="P28" s="73">
        <v>0</v>
      </c>
    </row>
    <row r="29" spans="1:16" x14ac:dyDescent="0.25">
      <c r="A29" s="79">
        <v>43126</v>
      </c>
      <c r="B29" s="73">
        <v>175</v>
      </c>
      <c r="C29" s="73">
        <v>654.11915627999997</v>
      </c>
      <c r="D29" s="92" t="s">
        <v>53</v>
      </c>
      <c r="E29" s="73">
        <v>27.254964844999996</v>
      </c>
      <c r="F29" s="73">
        <v>51.239333908599995</v>
      </c>
      <c r="G29" s="73">
        <f t="shared" si="0"/>
        <v>32745.599707934634</v>
      </c>
      <c r="H29" s="73">
        <v>32745.599707934634</v>
      </c>
      <c r="I29" s="73">
        <v>0</v>
      </c>
      <c r="J29" s="73">
        <v>212.58872579099997</v>
      </c>
      <c r="K29" s="73">
        <v>0</v>
      </c>
      <c r="L29" s="73">
        <v>93.211979769899997</v>
      </c>
      <c r="M29" s="73">
        <v>0</v>
      </c>
      <c r="N29" s="73">
        <v>446.98142345799999</v>
      </c>
      <c r="O29" s="73">
        <v>1.6352978906999998</v>
      </c>
      <c r="P29" s="73">
        <v>0</v>
      </c>
    </row>
    <row r="30" spans="1:16" x14ac:dyDescent="0.25">
      <c r="A30" s="79">
        <v>43127</v>
      </c>
      <c r="B30" s="92" t="s">
        <v>53</v>
      </c>
      <c r="C30" s="92" t="s">
        <v>53</v>
      </c>
      <c r="D30" s="92" t="s">
        <v>53</v>
      </c>
      <c r="E30" s="74">
        <v>28.890262735699999</v>
      </c>
      <c r="F30" s="74">
        <v>57.235426174499999</v>
      </c>
      <c r="G30" s="73">
        <f t="shared" si="0"/>
        <v>32572.799709475876</v>
      </c>
      <c r="H30" s="73">
        <v>32572.799709475876</v>
      </c>
      <c r="I30" s="73">
        <v>0</v>
      </c>
      <c r="J30" s="92" t="s">
        <v>53</v>
      </c>
      <c r="K30" s="74">
        <v>0</v>
      </c>
      <c r="L30" s="92" t="s">
        <v>53</v>
      </c>
      <c r="M30" s="74">
        <v>0</v>
      </c>
      <c r="N30" s="92" t="s">
        <v>53</v>
      </c>
      <c r="O30" s="74">
        <v>120.4669446149</v>
      </c>
      <c r="P30" s="73">
        <v>0</v>
      </c>
    </row>
    <row r="31" spans="1:16" x14ac:dyDescent="0.25">
      <c r="A31" s="79">
        <v>43128</v>
      </c>
      <c r="B31" s="92" t="s">
        <v>53</v>
      </c>
      <c r="C31" s="92" t="s">
        <v>53</v>
      </c>
      <c r="D31" s="92" t="s">
        <v>53</v>
      </c>
      <c r="E31" s="73">
        <v>0</v>
      </c>
      <c r="F31" s="73">
        <v>0</v>
      </c>
      <c r="G31" s="73">
        <f t="shared" si="0"/>
        <v>32140.799713328979</v>
      </c>
      <c r="H31" s="73">
        <v>32140.799713328979</v>
      </c>
      <c r="I31" s="73">
        <v>0</v>
      </c>
      <c r="J31" s="92" t="s">
        <v>53</v>
      </c>
      <c r="K31" s="73">
        <v>0</v>
      </c>
      <c r="L31" s="92" t="s">
        <v>53</v>
      </c>
      <c r="M31" s="73">
        <v>0</v>
      </c>
      <c r="N31" s="92" t="s">
        <v>53</v>
      </c>
      <c r="O31" s="73">
        <v>0</v>
      </c>
      <c r="P31" s="73">
        <v>0</v>
      </c>
    </row>
    <row r="32" spans="1:16" x14ac:dyDescent="0.25">
      <c r="A32" s="79">
        <v>43129.75</v>
      </c>
      <c r="B32" s="73">
        <v>184.7</v>
      </c>
      <c r="C32" s="73">
        <v>980.08853582619997</v>
      </c>
      <c r="D32" s="92" t="s">
        <v>53</v>
      </c>
      <c r="E32" s="73">
        <v>28.3451634388</v>
      </c>
      <c r="F32" s="73">
        <v>43.607943751999997</v>
      </c>
      <c r="G32" s="73">
        <f t="shared" si="0"/>
        <v>31622.399717952707</v>
      </c>
      <c r="H32" s="73">
        <v>31622.399717952707</v>
      </c>
      <c r="I32" s="73">
        <v>0</v>
      </c>
      <c r="J32" s="73">
        <v>224.58091032280001</v>
      </c>
      <c r="K32" s="73">
        <v>0</v>
      </c>
      <c r="L32" s="73">
        <v>93.211979769899997</v>
      </c>
      <c r="M32" s="73">
        <v>0</v>
      </c>
      <c r="N32" s="73">
        <v>441.53043048899997</v>
      </c>
      <c r="O32" s="73">
        <v>104.11396570790001</v>
      </c>
      <c r="P32" s="73">
        <v>0</v>
      </c>
    </row>
    <row r="33" spans="1:16" x14ac:dyDescent="0.25">
      <c r="A33" s="79">
        <v>43130.75</v>
      </c>
      <c r="B33" s="73">
        <v>150</v>
      </c>
      <c r="C33" s="73">
        <v>812.19795238099994</v>
      </c>
      <c r="D33" s="92" t="s">
        <v>53</v>
      </c>
      <c r="E33" s="73">
        <v>29.980461329499999</v>
      </c>
      <c r="F33" s="73">
        <v>50.694234611699997</v>
      </c>
      <c r="G33" s="73">
        <f t="shared" si="0"/>
        <v>31535.999718723331</v>
      </c>
      <c r="H33" s="73">
        <v>31535.999718723331</v>
      </c>
      <c r="I33" s="73">
        <v>0</v>
      </c>
      <c r="J33" s="73">
        <v>179.88276797699999</v>
      </c>
      <c r="K33" s="73">
        <v>0</v>
      </c>
      <c r="L33" s="73">
        <v>114.470852349</v>
      </c>
      <c r="M33" s="73">
        <v>0</v>
      </c>
      <c r="N33" s="73">
        <v>468.78539533399999</v>
      </c>
      <c r="O33" s="73">
        <v>80.129596644299994</v>
      </c>
      <c r="P33" s="73">
        <v>0</v>
      </c>
    </row>
    <row r="34" spans="1:16" x14ac:dyDescent="0.25">
      <c r="A34" s="79">
        <v>43131</v>
      </c>
      <c r="B34" s="73">
        <v>145</v>
      </c>
      <c r="C34" s="73">
        <v>708.62908597000001</v>
      </c>
      <c r="D34" s="92" t="s">
        <v>53</v>
      </c>
      <c r="E34" s="73">
        <v>29.435362032600001</v>
      </c>
      <c r="F34" s="73">
        <v>52.329532502399992</v>
      </c>
      <c r="G34" s="73">
        <f t="shared" si="0"/>
        <v>31535.999718723331</v>
      </c>
      <c r="H34" s="73">
        <v>31535.999718723331</v>
      </c>
      <c r="I34" s="73">
        <v>0</v>
      </c>
      <c r="J34" s="73">
        <v>174.43177500799999</v>
      </c>
      <c r="K34" s="73">
        <v>0</v>
      </c>
      <c r="L34" s="73">
        <v>114.470852349</v>
      </c>
      <c r="M34" s="73">
        <v>0</v>
      </c>
      <c r="N34" s="73">
        <v>397.92248673699999</v>
      </c>
      <c r="O34" s="73">
        <v>115.0159516459</v>
      </c>
      <c r="P34" s="73">
        <v>0</v>
      </c>
    </row>
    <row r="35" spans="1:16" x14ac:dyDescent="0.25">
      <c r="A35" s="79">
        <v>43132.75</v>
      </c>
      <c r="B35" s="74">
        <v>190</v>
      </c>
      <c r="C35" s="74">
        <v>681.37412112499999</v>
      </c>
      <c r="D35" s="92" t="s">
        <v>53</v>
      </c>
      <c r="E35" s="73">
        <v>29.435362032600001</v>
      </c>
      <c r="F35" s="73">
        <v>52.329532502399992</v>
      </c>
      <c r="G35" s="73">
        <f t="shared" si="0"/>
        <v>31190.39972180581</v>
      </c>
      <c r="H35" s="73">
        <v>31190.39972180581</v>
      </c>
      <c r="I35" s="73">
        <v>0</v>
      </c>
      <c r="J35" s="74">
        <v>185.33376094599998</v>
      </c>
      <c r="K35" s="73">
        <v>0</v>
      </c>
      <c r="L35" s="74">
        <v>114.470852349</v>
      </c>
      <c r="M35" s="73">
        <v>0</v>
      </c>
      <c r="N35" s="74">
        <v>457.88340939599999</v>
      </c>
      <c r="O35" s="73">
        <v>111.20025656759998</v>
      </c>
      <c r="P35" s="73">
        <v>0</v>
      </c>
    </row>
    <row r="36" spans="1:16" x14ac:dyDescent="0.25">
      <c r="A36" s="79">
        <v>43133</v>
      </c>
      <c r="B36" s="73">
        <v>190</v>
      </c>
      <c r="C36" s="73">
        <v>817.64894534999996</v>
      </c>
      <c r="D36" s="92" t="s">
        <v>53</v>
      </c>
      <c r="E36" s="73">
        <v>29.980461329499999</v>
      </c>
      <c r="F36" s="73">
        <v>54.509929689999993</v>
      </c>
      <c r="G36" s="73">
        <f t="shared" si="0"/>
        <v>30844.799724888297</v>
      </c>
      <c r="H36" s="73">
        <v>30844.799724888297</v>
      </c>
      <c r="I36" s="73">
        <v>0</v>
      </c>
      <c r="J36" s="73">
        <v>243.1142864174</v>
      </c>
      <c r="K36" s="73">
        <v>0</v>
      </c>
      <c r="L36" s="73">
        <v>112.8355544583</v>
      </c>
      <c r="M36" s="73">
        <v>0</v>
      </c>
      <c r="N36" s="73">
        <v>457.88340939599999</v>
      </c>
      <c r="O36" s="73">
        <v>115.0159516459</v>
      </c>
      <c r="P36" s="73">
        <v>0</v>
      </c>
    </row>
    <row r="37" spans="1:16" x14ac:dyDescent="0.25">
      <c r="A37" s="79">
        <v>43134</v>
      </c>
      <c r="B37" s="92" t="s">
        <v>53</v>
      </c>
      <c r="C37" s="92" t="s">
        <v>53</v>
      </c>
      <c r="D37" s="92" t="s">
        <v>53</v>
      </c>
      <c r="E37" s="73">
        <v>29.980461329499999</v>
      </c>
      <c r="F37" s="73">
        <v>59.960922658999998</v>
      </c>
      <c r="G37" s="73">
        <f t="shared" si="0"/>
        <v>30758.399725658917</v>
      </c>
      <c r="H37" s="73">
        <v>30758.399725658917</v>
      </c>
      <c r="I37" s="73">
        <v>0</v>
      </c>
      <c r="J37" s="92" t="s">
        <v>53</v>
      </c>
      <c r="K37" s="73">
        <v>0</v>
      </c>
      <c r="L37" s="92" t="s">
        <v>53</v>
      </c>
      <c r="M37" s="73">
        <v>0</v>
      </c>
      <c r="N37" s="92" t="s">
        <v>53</v>
      </c>
      <c r="O37" s="73">
        <v>116.1061502397</v>
      </c>
      <c r="P37" s="73">
        <v>0</v>
      </c>
    </row>
    <row r="38" spans="1:16" x14ac:dyDescent="0.25">
      <c r="A38" s="79">
        <v>43135</v>
      </c>
      <c r="B38" s="92" t="s">
        <v>53</v>
      </c>
      <c r="C38" s="92" t="s">
        <v>53</v>
      </c>
      <c r="D38" s="92" t="s">
        <v>53</v>
      </c>
      <c r="E38" s="73">
        <v>32.705957814000001</v>
      </c>
      <c r="F38" s="73">
        <v>88.306086097799991</v>
      </c>
      <c r="G38" s="73">
        <f t="shared" si="0"/>
        <v>30931.199724117676</v>
      </c>
      <c r="H38" s="73">
        <v>30931.199724117676</v>
      </c>
      <c r="I38" s="73">
        <v>0</v>
      </c>
      <c r="J38" s="92" t="s">
        <v>53</v>
      </c>
      <c r="K38" s="73">
        <v>0</v>
      </c>
      <c r="L38" s="92" t="s">
        <v>53</v>
      </c>
      <c r="M38" s="73">
        <v>0</v>
      </c>
      <c r="N38" s="92" t="s">
        <v>53</v>
      </c>
      <c r="O38" s="73">
        <v>125.9179375839</v>
      </c>
      <c r="P38" s="73">
        <v>0</v>
      </c>
    </row>
    <row r="39" spans="1:16" x14ac:dyDescent="0.25">
      <c r="A39" s="79">
        <v>43136.75</v>
      </c>
      <c r="B39" s="73">
        <v>203</v>
      </c>
      <c r="C39" s="73">
        <v>1062.9436289549999</v>
      </c>
      <c r="D39" s="92" t="s">
        <v>53</v>
      </c>
      <c r="E39" s="73">
        <v>37.611851486100001</v>
      </c>
      <c r="F39" s="73">
        <v>146.08661156919999</v>
      </c>
      <c r="G39" s="73">
        <f t="shared" si="0"/>
        <v>30239.999730282641</v>
      </c>
      <c r="H39" s="73">
        <v>30239.999730282641</v>
      </c>
      <c r="I39" s="73">
        <v>0</v>
      </c>
      <c r="J39" s="73">
        <v>185.33376094599998</v>
      </c>
      <c r="K39" s="73">
        <v>0</v>
      </c>
      <c r="L39" s="73">
        <v>114.470852349</v>
      </c>
      <c r="M39" s="73">
        <v>0</v>
      </c>
      <c r="N39" s="73">
        <v>441.53043048899997</v>
      </c>
      <c r="O39" s="73">
        <v>147.72190945989999</v>
      </c>
      <c r="P39" s="73">
        <v>0</v>
      </c>
    </row>
    <row r="40" spans="1:16" x14ac:dyDescent="0.25">
      <c r="A40" s="79">
        <v>43137.75</v>
      </c>
      <c r="B40" s="73">
        <v>223.1</v>
      </c>
      <c r="C40" s="73">
        <v>980.08853582619997</v>
      </c>
      <c r="D40" s="92" t="s">
        <v>53</v>
      </c>
      <c r="E40" s="73">
        <v>35.4314542985</v>
      </c>
      <c r="F40" s="73">
        <v>133.00422844359997</v>
      </c>
      <c r="G40" s="73">
        <f t="shared" si="0"/>
        <v>29807.999734135748</v>
      </c>
      <c r="H40" s="73">
        <v>29807.999734135748</v>
      </c>
      <c r="I40" s="73">
        <v>0</v>
      </c>
      <c r="J40" s="73">
        <v>256.19666954299998</v>
      </c>
      <c r="K40" s="73">
        <v>336.51175136471733</v>
      </c>
      <c r="L40" s="73">
        <v>114.470852349</v>
      </c>
      <c r="M40" s="73">
        <v>0</v>
      </c>
      <c r="N40" s="73">
        <v>506.99685604668997</v>
      </c>
      <c r="O40" s="73">
        <v>130.27873195909999</v>
      </c>
      <c r="P40" s="73">
        <v>0</v>
      </c>
    </row>
    <row r="41" spans="1:16" x14ac:dyDescent="0.25">
      <c r="A41" s="79">
        <v>43138</v>
      </c>
      <c r="B41" s="73">
        <v>223.1</v>
      </c>
      <c r="C41" s="73">
        <v>814.37834956860002</v>
      </c>
      <c r="D41" s="92" t="s">
        <v>53</v>
      </c>
      <c r="E41" s="73">
        <v>33.251057110899993</v>
      </c>
      <c r="F41" s="73">
        <v>121.5571432087</v>
      </c>
      <c r="G41" s="73">
        <f t="shared" si="0"/>
        <v>29462.399737218235</v>
      </c>
      <c r="H41" s="73">
        <v>29462.399737218235</v>
      </c>
      <c r="I41" s="73">
        <v>0</v>
      </c>
      <c r="J41" s="73">
        <v>256.19666954299998</v>
      </c>
      <c r="K41" s="73">
        <v>881.37635273410763</v>
      </c>
      <c r="L41" s="73">
        <v>112.8355544583</v>
      </c>
      <c r="M41" s="73">
        <v>0</v>
      </c>
      <c r="N41" s="73">
        <v>473.63677907640999</v>
      </c>
      <c r="O41" s="73">
        <v>131.91402984979999</v>
      </c>
      <c r="P41" s="73">
        <v>0</v>
      </c>
    </row>
    <row r="42" spans="1:16" x14ac:dyDescent="0.25">
      <c r="A42" s="79">
        <v>43139.75</v>
      </c>
      <c r="B42" s="73">
        <v>234</v>
      </c>
      <c r="C42" s="73">
        <v>970.2767484819999</v>
      </c>
      <c r="D42" s="92" t="s">
        <v>53</v>
      </c>
      <c r="E42" s="73">
        <v>35.4314542985</v>
      </c>
      <c r="F42" s="73">
        <v>132.45912914670001</v>
      </c>
      <c r="G42" s="73">
        <f t="shared" si="0"/>
        <v>28252.799748006928</v>
      </c>
      <c r="H42" s="73">
        <v>28252.799748006928</v>
      </c>
      <c r="I42" s="73">
        <v>0</v>
      </c>
      <c r="J42" s="73">
        <v>212.58872579099997</v>
      </c>
      <c r="K42" s="73">
        <v>314.06804489721662</v>
      </c>
      <c r="L42" s="73">
        <v>114.470852349</v>
      </c>
      <c r="M42" s="73">
        <v>0</v>
      </c>
      <c r="N42" s="73">
        <v>501.49135314799997</v>
      </c>
      <c r="O42" s="73">
        <v>130.82383125600001</v>
      </c>
      <c r="P42" s="73">
        <v>0</v>
      </c>
    </row>
    <row r="43" spans="1:16" x14ac:dyDescent="0.25">
      <c r="A43" s="79">
        <v>43140</v>
      </c>
      <c r="B43" s="73">
        <v>234</v>
      </c>
      <c r="C43" s="73">
        <v>926.66880472999992</v>
      </c>
      <c r="D43" s="92" t="s">
        <v>53</v>
      </c>
      <c r="E43" s="73">
        <v>34.341255704699996</v>
      </c>
      <c r="F43" s="73">
        <v>182.6082644615</v>
      </c>
      <c r="G43" s="73">
        <f t="shared" si="0"/>
        <v>28511.999745695066</v>
      </c>
      <c r="H43" s="73">
        <v>28511.999745695066</v>
      </c>
      <c r="I43" s="73">
        <v>0</v>
      </c>
      <c r="J43" s="73">
        <v>185.33376094599998</v>
      </c>
      <c r="K43" s="73">
        <v>255.15946671417635</v>
      </c>
      <c r="L43" s="73">
        <v>114.470852349</v>
      </c>
      <c r="M43" s="73">
        <v>0</v>
      </c>
      <c r="N43" s="73">
        <v>446.98142345799999</v>
      </c>
      <c r="O43" s="73">
        <v>172.25137782039999</v>
      </c>
      <c r="P43" s="73">
        <v>0</v>
      </c>
    </row>
    <row r="44" spans="1:16" x14ac:dyDescent="0.25">
      <c r="A44" s="79">
        <v>43141</v>
      </c>
      <c r="B44" s="92" t="s">
        <v>53</v>
      </c>
      <c r="C44" s="92" t="s">
        <v>53</v>
      </c>
      <c r="D44" s="92" t="s">
        <v>53</v>
      </c>
      <c r="E44" s="73">
        <v>32.160858517100003</v>
      </c>
      <c r="F44" s="73">
        <v>156.44349821029999</v>
      </c>
      <c r="G44" s="73">
        <f t="shared" si="0"/>
        <v>28857.599742612583</v>
      </c>
      <c r="H44" s="73">
        <v>28857.599742612583</v>
      </c>
      <c r="I44" s="73">
        <v>0</v>
      </c>
      <c r="J44" s="92" t="s">
        <v>53</v>
      </c>
      <c r="K44" s="73">
        <v>260.46661403538332</v>
      </c>
      <c r="L44" s="92" t="s">
        <v>53</v>
      </c>
      <c r="M44" s="73">
        <v>0</v>
      </c>
      <c r="N44" s="92" t="s">
        <v>53</v>
      </c>
      <c r="O44" s="73">
        <v>150.99250524129999</v>
      </c>
      <c r="P44" s="73">
        <v>0</v>
      </c>
    </row>
    <row r="45" spans="1:16" x14ac:dyDescent="0.25">
      <c r="A45" s="79">
        <v>43142</v>
      </c>
      <c r="B45" s="92" t="s">
        <v>53</v>
      </c>
      <c r="C45" s="92" t="s">
        <v>53</v>
      </c>
      <c r="D45" s="92" t="s">
        <v>53</v>
      </c>
      <c r="E45" s="73">
        <v>31.615759220199998</v>
      </c>
      <c r="F45" s="73">
        <v>134.09442703740001</v>
      </c>
      <c r="G45" s="73">
        <f t="shared" si="0"/>
        <v>28771.1997433832</v>
      </c>
      <c r="H45" s="73">
        <v>28771.1997433832</v>
      </c>
      <c r="I45" s="73">
        <v>0</v>
      </c>
      <c r="J45" s="92" t="s">
        <v>53</v>
      </c>
      <c r="K45" s="73">
        <v>286.6162386394472</v>
      </c>
      <c r="L45" s="92" t="s">
        <v>53</v>
      </c>
      <c r="M45" s="73">
        <v>0</v>
      </c>
      <c r="N45" s="92" t="s">
        <v>53</v>
      </c>
      <c r="O45" s="73">
        <v>145.5415122723</v>
      </c>
      <c r="P45" s="73">
        <v>0</v>
      </c>
    </row>
    <row r="46" spans="1:16" x14ac:dyDescent="0.25">
      <c r="A46" s="79">
        <v>43143</v>
      </c>
      <c r="B46" s="73">
        <v>200</v>
      </c>
      <c r="C46" s="73">
        <v>926.66880472999992</v>
      </c>
      <c r="D46" s="92" t="s">
        <v>53</v>
      </c>
      <c r="E46" s="73">
        <v>30.525560626399997</v>
      </c>
      <c r="F46" s="73">
        <v>116.1061502397</v>
      </c>
      <c r="G46" s="73">
        <f t="shared" si="0"/>
        <v>28339.199747236307</v>
      </c>
      <c r="H46" s="73">
        <v>28339.199747236307</v>
      </c>
      <c r="I46" s="73">
        <v>0</v>
      </c>
      <c r="J46" s="73">
        <v>212.58872579099997</v>
      </c>
      <c r="K46" s="73">
        <v>260.46661403538332</v>
      </c>
      <c r="L46" s="73">
        <v>92.666880472999992</v>
      </c>
      <c r="M46" s="73">
        <v>0</v>
      </c>
      <c r="N46" s="73">
        <v>446.98142345799999</v>
      </c>
      <c r="O46" s="73">
        <v>135.18462563119999</v>
      </c>
      <c r="P46" s="73">
        <v>0</v>
      </c>
    </row>
    <row r="47" spans="1:16" x14ac:dyDescent="0.25">
      <c r="A47" s="79">
        <v>43144</v>
      </c>
      <c r="B47" s="73">
        <v>200</v>
      </c>
      <c r="C47" s="73">
        <v>970.2767484819999</v>
      </c>
      <c r="D47" s="92" t="s">
        <v>53</v>
      </c>
      <c r="E47" s="73">
        <v>31.070659923299999</v>
      </c>
      <c r="F47" s="73">
        <v>107.38456148929998</v>
      </c>
      <c r="G47" s="73">
        <f t="shared" si="0"/>
        <v>28252.799748006928</v>
      </c>
      <c r="H47" s="73">
        <v>28252.799748006928</v>
      </c>
      <c r="I47" s="73">
        <v>0</v>
      </c>
      <c r="J47" s="73">
        <v>212.58872579099997</v>
      </c>
      <c r="K47" s="73">
        <v>351.17265120425697</v>
      </c>
      <c r="L47" s="73">
        <v>114.470852349</v>
      </c>
      <c r="M47" s="73">
        <v>0</v>
      </c>
      <c r="N47" s="73">
        <v>501.49135314799997</v>
      </c>
      <c r="O47" s="73">
        <v>133.54932774049999</v>
      </c>
      <c r="P47" s="73">
        <v>0</v>
      </c>
    </row>
    <row r="48" spans="1:16" x14ac:dyDescent="0.25">
      <c r="A48" s="79">
        <v>43145</v>
      </c>
      <c r="B48" s="73">
        <v>203.4</v>
      </c>
      <c r="C48" s="73">
        <v>980.08853582619997</v>
      </c>
      <c r="D48" s="92" t="s">
        <v>53</v>
      </c>
      <c r="E48" s="73">
        <v>30.525560626399997</v>
      </c>
      <c r="F48" s="73">
        <v>116.1061502397</v>
      </c>
      <c r="G48" s="73">
        <f t="shared" si="0"/>
        <v>28252.799748006928</v>
      </c>
      <c r="H48" s="73">
        <v>28252.799748006928</v>
      </c>
      <c r="I48" s="73">
        <v>0</v>
      </c>
      <c r="J48" s="73">
        <v>230.57700258869997</v>
      </c>
      <c r="K48" s="73">
        <v>365.5874992778347</v>
      </c>
      <c r="L48" s="73">
        <v>112.8355544583</v>
      </c>
      <c r="M48" s="73">
        <v>0</v>
      </c>
      <c r="N48" s="73">
        <v>441.53043048899997</v>
      </c>
      <c r="O48" s="73">
        <v>135.18462563119999</v>
      </c>
      <c r="P48" s="73">
        <v>0</v>
      </c>
    </row>
    <row r="49" spans="1:16" x14ac:dyDescent="0.25">
      <c r="A49" s="79">
        <v>43146.75</v>
      </c>
      <c r="B49" s="73">
        <v>193.9</v>
      </c>
      <c r="C49" s="73">
        <v>980.08853582619997</v>
      </c>
      <c r="D49" s="92" t="s">
        <v>53</v>
      </c>
      <c r="E49" s="73" t="s">
        <v>124</v>
      </c>
      <c r="F49" s="73" t="s">
        <v>124</v>
      </c>
      <c r="G49" s="73">
        <f t="shared" si="0"/>
        <v>28252.799748006928</v>
      </c>
      <c r="H49" s="73">
        <v>28252.799748006928</v>
      </c>
      <c r="I49" s="73">
        <v>0</v>
      </c>
      <c r="J49" s="73">
        <v>289.99282595080001</v>
      </c>
      <c r="K49" s="73">
        <v>392.43363965015971</v>
      </c>
      <c r="L49" s="73">
        <v>112.8355544583</v>
      </c>
      <c r="M49" s="73">
        <v>0</v>
      </c>
      <c r="N49" s="73">
        <v>506.99685604668997</v>
      </c>
      <c r="O49" s="73" t="s">
        <v>124</v>
      </c>
      <c r="P49" s="73">
        <v>0</v>
      </c>
    </row>
    <row r="50" spans="1:16" x14ac:dyDescent="0.25">
      <c r="A50" s="79">
        <v>43147.75</v>
      </c>
      <c r="B50" s="73">
        <v>175</v>
      </c>
      <c r="C50" s="73">
        <v>975.72774145099993</v>
      </c>
      <c r="D50" s="92" t="s">
        <v>53</v>
      </c>
      <c r="E50" s="73">
        <v>31.615759220199998</v>
      </c>
      <c r="F50" s="73">
        <v>88.851185394699996</v>
      </c>
      <c r="G50" s="73">
        <f t="shared" si="0"/>
        <v>28339.199747236307</v>
      </c>
      <c r="H50" s="73">
        <v>28339.199747236307</v>
      </c>
      <c r="I50" s="73">
        <v>0</v>
      </c>
      <c r="J50" s="73">
        <v>158.07879610099999</v>
      </c>
      <c r="K50" s="73">
        <v>390.03747399087013</v>
      </c>
      <c r="L50" s="73">
        <v>109.01985937999999</v>
      </c>
      <c r="M50" s="73">
        <v>0</v>
      </c>
      <c r="N50" s="73">
        <v>348.86355001599998</v>
      </c>
      <c r="O50" s="73">
        <v>125.9179375839</v>
      </c>
      <c r="P50" s="73">
        <v>0</v>
      </c>
    </row>
    <row r="51" spans="1:16" x14ac:dyDescent="0.25">
      <c r="A51" s="79">
        <v>43148</v>
      </c>
      <c r="B51" s="92" t="s">
        <v>53</v>
      </c>
      <c r="C51" s="92" t="s">
        <v>53</v>
      </c>
      <c r="D51" s="92" t="s">
        <v>53</v>
      </c>
      <c r="E51" s="73">
        <v>31.070659923299999</v>
      </c>
      <c r="F51" s="73">
        <v>83.94529172259999</v>
      </c>
      <c r="G51" s="73">
        <f t="shared" si="0"/>
        <v>28511.999745695066</v>
      </c>
      <c r="H51" s="73">
        <v>28511.999745695066</v>
      </c>
      <c r="I51" s="73">
        <v>0</v>
      </c>
      <c r="J51" s="92" t="s">
        <v>53</v>
      </c>
      <c r="K51" s="73">
        <v>392.10430882494927</v>
      </c>
      <c r="L51" s="92" t="s">
        <v>53</v>
      </c>
      <c r="M51" s="73">
        <v>0</v>
      </c>
      <c r="N51" s="92" t="s">
        <v>53</v>
      </c>
      <c r="O51" s="73">
        <v>124.82773899009999</v>
      </c>
      <c r="P51" s="73">
        <v>0</v>
      </c>
    </row>
    <row r="52" spans="1:16" x14ac:dyDescent="0.25">
      <c r="A52" s="79">
        <v>43149</v>
      </c>
      <c r="B52" s="92" t="s">
        <v>53</v>
      </c>
      <c r="C52" s="92" t="s">
        <v>53</v>
      </c>
      <c r="D52" s="92" t="s">
        <v>53</v>
      </c>
      <c r="E52" s="73">
        <v>31.070659923299999</v>
      </c>
      <c r="F52" s="73">
        <v>82.309993831899988</v>
      </c>
      <c r="G52" s="73">
        <f t="shared" si="0"/>
        <v>28511.999745695066</v>
      </c>
      <c r="H52" s="73">
        <v>28511.999745695066</v>
      </c>
      <c r="I52" s="73">
        <v>0</v>
      </c>
      <c r="J52" s="92" t="s">
        <v>53</v>
      </c>
      <c r="K52" s="73">
        <v>338.05241396081664</v>
      </c>
      <c r="L52" s="92" t="s">
        <v>53</v>
      </c>
      <c r="M52" s="73">
        <v>0</v>
      </c>
      <c r="N52" s="92" t="s">
        <v>53</v>
      </c>
      <c r="O52" s="73">
        <v>128.64343406840001</v>
      </c>
      <c r="P52" s="73">
        <v>0</v>
      </c>
    </row>
    <row r="53" spans="1:16" x14ac:dyDescent="0.25">
      <c r="A53" s="79">
        <v>43150</v>
      </c>
      <c r="B53" s="73">
        <v>175</v>
      </c>
      <c r="C53" s="73">
        <v>975.72774145099993</v>
      </c>
      <c r="D53" s="92" t="s">
        <v>53</v>
      </c>
      <c r="E53" s="73">
        <v>30.525560626399997</v>
      </c>
      <c r="F53" s="73">
        <v>77.404100159799995</v>
      </c>
      <c r="G53" s="73">
        <f t="shared" si="0"/>
        <v>28511.999745695066</v>
      </c>
      <c r="H53" s="73">
        <v>28511.999745695066</v>
      </c>
      <c r="I53" s="73">
        <v>0</v>
      </c>
      <c r="J53" s="73">
        <v>158.07879610099999</v>
      </c>
      <c r="K53" s="73">
        <v>327.84694379107776</v>
      </c>
      <c r="L53" s="73">
        <v>112.8355544583</v>
      </c>
      <c r="M53" s="73">
        <v>0</v>
      </c>
      <c r="N53" s="73">
        <v>348.86355001599998</v>
      </c>
      <c r="O53" s="73">
        <v>118.28654742729999</v>
      </c>
      <c r="P53" s="73">
        <v>0</v>
      </c>
    </row>
    <row r="54" spans="1:16" x14ac:dyDescent="0.25">
      <c r="A54" s="79">
        <v>43151.75</v>
      </c>
      <c r="B54" s="73">
        <v>162</v>
      </c>
      <c r="C54" s="73">
        <v>817.64894534999996</v>
      </c>
      <c r="D54" s="92" t="s">
        <v>53</v>
      </c>
      <c r="E54" s="73">
        <v>29.980461329499999</v>
      </c>
      <c r="F54" s="73">
        <v>75.768802269099993</v>
      </c>
      <c r="G54" s="73">
        <f t="shared" si="0"/>
        <v>28598.399744924442</v>
      </c>
      <c r="H54" s="73">
        <v>28598.399744924442</v>
      </c>
      <c r="I54" s="73">
        <v>0</v>
      </c>
      <c r="J54" s="73">
        <v>245.29468360499999</v>
      </c>
      <c r="K54" s="73">
        <v>361.60146066925347</v>
      </c>
      <c r="L54" s="73">
        <v>114.470852349</v>
      </c>
      <c r="M54" s="73">
        <v>0</v>
      </c>
      <c r="N54" s="73">
        <v>441.53043048899997</v>
      </c>
      <c r="O54" s="73">
        <v>118.28654742729999</v>
      </c>
      <c r="P54" s="73">
        <v>0</v>
      </c>
    </row>
    <row r="55" spans="1:16" x14ac:dyDescent="0.25">
      <c r="A55" s="79">
        <v>43152</v>
      </c>
      <c r="B55" s="73">
        <v>162</v>
      </c>
      <c r="C55" s="73" t="s">
        <v>100</v>
      </c>
      <c r="D55" s="92" t="s">
        <v>53</v>
      </c>
      <c r="E55" s="73">
        <v>29.980461329499999</v>
      </c>
      <c r="F55" s="73">
        <v>74.678603675299996</v>
      </c>
      <c r="G55" s="73">
        <f t="shared" si="0"/>
        <v>28339.199747236307</v>
      </c>
      <c r="H55" s="73">
        <v>28339.199747236307</v>
      </c>
      <c r="I55" s="73">
        <v>0</v>
      </c>
      <c r="J55" s="73">
        <v>245.29468360499999</v>
      </c>
      <c r="K55" s="73">
        <v>352.81930533030902</v>
      </c>
      <c r="L55" s="73">
        <v>92.666880472999992</v>
      </c>
      <c r="M55" s="73">
        <v>0</v>
      </c>
      <c r="N55" s="73">
        <v>441.53043048899997</v>
      </c>
      <c r="O55" s="73">
        <v>118.28654742729999</v>
      </c>
      <c r="P55" s="73">
        <v>0</v>
      </c>
    </row>
    <row r="56" spans="1:16" x14ac:dyDescent="0.25">
      <c r="A56" s="79">
        <v>43153.75</v>
      </c>
      <c r="B56" s="73">
        <v>175.7</v>
      </c>
      <c r="C56" s="73">
        <v>980.08853582619997</v>
      </c>
      <c r="D56" s="92" t="s">
        <v>53</v>
      </c>
      <c r="E56" s="73">
        <v>29.435362032600001</v>
      </c>
      <c r="F56" s="73">
        <v>71.953107190799997</v>
      </c>
      <c r="G56" s="73">
        <f t="shared" si="0"/>
        <v>28166.399748777549</v>
      </c>
      <c r="H56" s="73">
        <v>28166.399748777549</v>
      </c>
      <c r="I56" s="73">
        <v>0</v>
      </c>
      <c r="J56" s="73">
        <v>431.71864314480001</v>
      </c>
      <c r="K56" s="73">
        <v>369.25177788477356</v>
      </c>
      <c r="L56" s="73">
        <v>112.8355544583</v>
      </c>
      <c r="M56" s="73">
        <v>0</v>
      </c>
      <c r="N56" s="73">
        <v>380.86087874403</v>
      </c>
      <c r="O56" s="73">
        <v>120.4669446149</v>
      </c>
      <c r="P56" s="73">
        <v>0</v>
      </c>
    </row>
    <row r="57" spans="1:16" x14ac:dyDescent="0.25">
      <c r="A57" s="79">
        <v>43154.75</v>
      </c>
      <c r="B57" s="73">
        <v>193.9</v>
      </c>
      <c r="C57" s="73">
        <v>980.08853582619997</v>
      </c>
      <c r="D57" s="92" t="s">
        <v>53</v>
      </c>
      <c r="E57" s="73">
        <v>29.980461329499999</v>
      </c>
      <c r="F57" s="73">
        <v>69.772710003200004</v>
      </c>
      <c r="G57" s="73">
        <f t="shared" si="0"/>
        <v>28771.1997433832</v>
      </c>
      <c r="H57" s="73">
        <v>28771.1997433832</v>
      </c>
      <c r="I57" s="73">
        <v>0</v>
      </c>
      <c r="J57" s="73">
        <v>212.58872579099997</v>
      </c>
      <c r="K57" s="73">
        <v>358.31193782893331</v>
      </c>
      <c r="L57" s="73">
        <v>112.8355544583</v>
      </c>
      <c r="M57" s="73">
        <v>0</v>
      </c>
      <c r="N57" s="73">
        <v>352.35218551615998</v>
      </c>
      <c r="O57" s="73">
        <v>121.5571432087</v>
      </c>
      <c r="P57" s="73">
        <v>0</v>
      </c>
    </row>
    <row r="58" spans="1:16" x14ac:dyDescent="0.25">
      <c r="A58" s="79">
        <v>43155</v>
      </c>
      <c r="B58" s="92" t="s">
        <v>53</v>
      </c>
      <c r="C58" s="92" t="s">
        <v>53</v>
      </c>
      <c r="D58" s="92" t="s">
        <v>53</v>
      </c>
      <c r="E58" s="73">
        <v>30.525560626399997</v>
      </c>
      <c r="F58" s="73">
        <v>70.317809300099995</v>
      </c>
      <c r="G58" s="73">
        <f t="shared" si="0"/>
        <v>28943.999741841963</v>
      </c>
      <c r="H58" s="73">
        <v>28943.999741841963</v>
      </c>
      <c r="I58" s="73">
        <v>0</v>
      </c>
      <c r="J58" s="92" t="s">
        <v>53</v>
      </c>
      <c r="K58" s="73">
        <v>357.47157641287913</v>
      </c>
      <c r="L58" s="92" t="s">
        <v>53</v>
      </c>
      <c r="M58" s="73">
        <v>0</v>
      </c>
      <c r="N58" s="92" t="s">
        <v>53</v>
      </c>
      <c r="O58" s="73">
        <v>124.2826396932</v>
      </c>
      <c r="P58" s="73">
        <v>0</v>
      </c>
    </row>
    <row r="59" spans="1:16" x14ac:dyDescent="0.25">
      <c r="A59" s="79">
        <v>43156</v>
      </c>
      <c r="B59" s="92" t="s">
        <v>53</v>
      </c>
      <c r="C59" s="92" t="s">
        <v>53</v>
      </c>
      <c r="D59" s="92" t="s">
        <v>53</v>
      </c>
      <c r="E59" s="73">
        <v>28.890262735699999</v>
      </c>
      <c r="F59" s="73">
        <v>68.137412112500002</v>
      </c>
      <c r="G59" s="73">
        <f t="shared" si="0"/>
        <v>28425.599746465687</v>
      </c>
      <c r="H59" s="73">
        <v>28425.599746465687</v>
      </c>
      <c r="I59" s="73">
        <v>0</v>
      </c>
      <c r="J59" s="92" t="s">
        <v>53</v>
      </c>
      <c r="K59" s="73">
        <v>353.64831051101112</v>
      </c>
      <c r="L59" s="92" t="s">
        <v>53</v>
      </c>
      <c r="M59" s="73">
        <v>0</v>
      </c>
      <c r="N59" s="92" t="s">
        <v>53</v>
      </c>
      <c r="O59" s="73">
        <v>120.4669446149</v>
      </c>
      <c r="P59" s="73">
        <v>0</v>
      </c>
    </row>
    <row r="60" spans="1:16" x14ac:dyDescent="0.25">
      <c r="A60" s="79">
        <v>43157</v>
      </c>
      <c r="B60" s="73">
        <v>175</v>
      </c>
      <c r="C60" s="73">
        <v>681.37412112499999</v>
      </c>
      <c r="D60" s="92" t="s">
        <v>53</v>
      </c>
      <c r="E60" s="73">
        <v>29.435362032600001</v>
      </c>
      <c r="F60" s="73">
        <v>65.957014924899994</v>
      </c>
      <c r="G60" s="73">
        <f t="shared" si="0"/>
        <v>29030.399741071338</v>
      </c>
      <c r="H60" s="73">
        <v>29030.399741071338</v>
      </c>
      <c r="I60" s="73">
        <v>0</v>
      </c>
      <c r="J60" s="73">
        <v>207.13773282199998</v>
      </c>
      <c r="K60" s="73">
        <v>353.0521081550267</v>
      </c>
      <c r="L60" s="73">
        <v>112.8355544583</v>
      </c>
      <c r="M60" s="73">
        <v>0</v>
      </c>
      <c r="N60" s="73">
        <v>354.314542985</v>
      </c>
      <c r="O60" s="73">
        <v>121.5571432087</v>
      </c>
      <c r="P60" s="73">
        <v>0</v>
      </c>
    </row>
    <row r="61" spans="1:16" x14ac:dyDescent="0.25">
      <c r="A61" s="79">
        <v>43158</v>
      </c>
      <c r="B61" s="73">
        <v>175</v>
      </c>
      <c r="C61" s="73">
        <v>817.64894534999996</v>
      </c>
      <c r="D61" s="92" t="s">
        <v>53</v>
      </c>
      <c r="E61" s="73">
        <v>29.435362032600001</v>
      </c>
      <c r="F61" s="73">
        <v>68.137412112500002</v>
      </c>
      <c r="G61" s="73">
        <f t="shared" si="0"/>
        <v>28771.1997433832</v>
      </c>
      <c r="H61" s="73">
        <v>28771.1997433832</v>
      </c>
      <c r="I61" s="73">
        <v>0</v>
      </c>
      <c r="J61" s="73">
        <v>195.69064758709999</v>
      </c>
      <c r="K61" s="73">
        <v>343.59047140084931</v>
      </c>
      <c r="L61" s="73">
        <v>112.8355544583</v>
      </c>
      <c r="M61" s="73">
        <v>0</v>
      </c>
      <c r="N61" s="73">
        <v>359.76553595399997</v>
      </c>
      <c r="O61" s="73">
        <v>118.28654742729999</v>
      </c>
      <c r="P61" s="73">
        <v>0</v>
      </c>
    </row>
    <row r="62" spans="1:16" x14ac:dyDescent="0.25">
      <c r="A62" s="79">
        <v>43159</v>
      </c>
      <c r="B62" s="73">
        <v>135</v>
      </c>
      <c r="C62" s="73">
        <v>714.08007893899992</v>
      </c>
      <c r="D62" s="92" t="s">
        <v>53</v>
      </c>
      <c r="E62" s="73">
        <v>29.980461329499999</v>
      </c>
      <c r="F62" s="73">
        <v>68.682511409399993</v>
      </c>
      <c r="G62" s="73">
        <f t="shared" si="0"/>
        <v>29030.399741071338</v>
      </c>
      <c r="H62" s="73">
        <v>29030.399741071338</v>
      </c>
      <c r="I62" s="73">
        <v>0</v>
      </c>
      <c r="J62" s="73">
        <v>212.58872579099997</v>
      </c>
      <c r="K62" s="73">
        <v>350.60483943665275</v>
      </c>
      <c r="L62" s="73">
        <v>121.5571432087</v>
      </c>
      <c r="M62" s="73">
        <v>0</v>
      </c>
      <c r="N62" s="73">
        <v>299.80461329499997</v>
      </c>
      <c r="O62" s="73">
        <v>122.10224250559999</v>
      </c>
      <c r="P62" s="73">
        <v>0</v>
      </c>
    </row>
    <row r="63" spans="1:16" x14ac:dyDescent="0.25">
      <c r="A63" s="79">
        <v>43160</v>
      </c>
      <c r="B63" s="73">
        <v>160</v>
      </c>
      <c r="C63" s="73">
        <v>763.13901565999993</v>
      </c>
      <c r="D63" s="92" t="s">
        <v>53</v>
      </c>
      <c r="E63" s="73">
        <v>29.980461329499999</v>
      </c>
      <c r="F63" s="73">
        <v>68.137412112500002</v>
      </c>
      <c r="G63" s="73">
        <f t="shared" si="0"/>
        <v>29116.799740300721</v>
      </c>
      <c r="H63" s="73">
        <v>29116.799740300721</v>
      </c>
      <c r="I63" s="73">
        <v>0</v>
      </c>
      <c r="J63" s="73">
        <v>185.33376094599998</v>
      </c>
      <c r="K63" s="73">
        <v>409.70647362067848</v>
      </c>
      <c r="L63" s="73">
        <v>114.470852349</v>
      </c>
      <c r="M63" s="73">
        <v>0</v>
      </c>
      <c r="N63" s="73">
        <v>408.82447267499998</v>
      </c>
      <c r="O63" s="73">
        <v>122.10224250559999</v>
      </c>
      <c r="P63" s="73">
        <v>0</v>
      </c>
    </row>
    <row r="64" spans="1:16" x14ac:dyDescent="0.25">
      <c r="A64" s="79">
        <v>43161.75</v>
      </c>
      <c r="B64" s="73">
        <v>167</v>
      </c>
      <c r="C64" s="73">
        <v>814.37834956860002</v>
      </c>
      <c r="D64" s="92" t="s">
        <v>53</v>
      </c>
      <c r="E64" s="73">
        <v>28.3451634388</v>
      </c>
      <c r="F64" s="73">
        <v>64.321717034200006</v>
      </c>
      <c r="G64" s="73">
        <f t="shared" si="0"/>
        <v>29289.59973875948</v>
      </c>
      <c r="H64" s="73">
        <v>29289.59973875948</v>
      </c>
      <c r="I64" s="73">
        <v>0</v>
      </c>
      <c r="J64" s="73">
        <v>207.13773282199998</v>
      </c>
      <c r="K64" s="73">
        <v>456.35410303525276</v>
      </c>
      <c r="L64" s="73">
        <v>112.8355544583</v>
      </c>
      <c r="M64" s="73">
        <v>0</v>
      </c>
      <c r="N64" s="73">
        <v>380.86087874403</v>
      </c>
      <c r="O64" s="73">
        <v>111.7453558645</v>
      </c>
      <c r="P64" s="73">
        <v>0</v>
      </c>
    </row>
    <row r="65" spans="1:16" x14ac:dyDescent="0.25">
      <c r="A65" s="79">
        <v>43162</v>
      </c>
      <c r="B65" s="92" t="s">
        <v>53</v>
      </c>
      <c r="C65" s="92" t="s">
        <v>53</v>
      </c>
      <c r="D65" s="92" t="s">
        <v>53</v>
      </c>
      <c r="E65" s="73">
        <v>0</v>
      </c>
      <c r="F65" s="73">
        <v>0</v>
      </c>
      <c r="G65" s="73">
        <f t="shared" si="0"/>
        <v>28857.599742612583</v>
      </c>
      <c r="H65" s="73">
        <v>28857.599742612583</v>
      </c>
      <c r="I65" s="73">
        <v>0</v>
      </c>
      <c r="J65" s="92" t="s">
        <v>53</v>
      </c>
      <c r="K65" s="73">
        <v>463.41011060068053</v>
      </c>
      <c r="L65" s="92" t="s">
        <v>53</v>
      </c>
      <c r="M65" s="73">
        <v>0</v>
      </c>
      <c r="N65" s="92" t="s">
        <v>53</v>
      </c>
      <c r="O65" s="73">
        <v>0</v>
      </c>
      <c r="P65" s="73">
        <v>0</v>
      </c>
    </row>
    <row r="66" spans="1:16" x14ac:dyDescent="0.25">
      <c r="A66" s="79">
        <v>43163</v>
      </c>
      <c r="B66" s="92" t="s">
        <v>53</v>
      </c>
      <c r="C66" s="92" t="s">
        <v>53</v>
      </c>
      <c r="D66" s="92" t="s">
        <v>53</v>
      </c>
      <c r="E66" s="73">
        <v>0</v>
      </c>
      <c r="F66" s="73">
        <v>0</v>
      </c>
      <c r="G66" s="73">
        <f t="shared" si="0"/>
        <v>29807.999734135748</v>
      </c>
      <c r="H66" s="73">
        <v>29807.999734135748</v>
      </c>
      <c r="I66" s="73">
        <v>0</v>
      </c>
      <c r="J66" s="92" t="s">
        <v>53</v>
      </c>
      <c r="K66" s="73">
        <v>535.93860038265268</v>
      </c>
      <c r="L66" s="92" t="s">
        <v>53</v>
      </c>
      <c r="M66" s="73">
        <v>0</v>
      </c>
      <c r="N66" s="92" t="s">
        <v>53</v>
      </c>
      <c r="O66" s="73">
        <v>0</v>
      </c>
      <c r="P66" s="73">
        <v>0</v>
      </c>
    </row>
    <row r="67" spans="1:16" x14ac:dyDescent="0.25">
      <c r="A67" s="79">
        <v>43164.75</v>
      </c>
      <c r="B67" s="73">
        <v>160</v>
      </c>
      <c r="C67" s="73">
        <v>953.92376957499994</v>
      </c>
      <c r="D67" s="92" t="s">
        <v>53</v>
      </c>
      <c r="E67" s="73" t="s">
        <v>124</v>
      </c>
      <c r="F67" s="73" t="s">
        <v>124</v>
      </c>
      <c r="G67" s="73">
        <f t="shared" si="0"/>
        <v>29807.999734135748</v>
      </c>
      <c r="H67" s="73">
        <v>29807.999734135748</v>
      </c>
      <c r="I67" s="73">
        <v>0</v>
      </c>
      <c r="J67" s="73">
        <v>185.33376094599998</v>
      </c>
      <c r="K67" s="73">
        <v>501.74497573752984</v>
      </c>
      <c r="L67" s="73">
        <v>136.274824225</v>
      </c>
      <c r="M67" s="73">
        <v>0</v>
      </c>
      <c r="N67" s="73">
        <v>354.314542985</v>
      </c>
      <c r="O67" s="73" t="s">
        <v>124</v>
      </c>
      <c r="P67" s="73">
        <v>0</v>
      </c>
    </row>
    <row r="68" spans="1:16" x14ac:dyDescent="0.25">
      <c r="A68" s="79">
        <v>43165</v>
      </c>
      <c r="B68" s="73">
        <v>160</v>
      </c>
      <c r="C68" s="73">
        <v>953.92376957499994</v>
      </c>
      <c r="D68" s="92" t="s">
        <v>53</v>
      </c>
      <c r="E68" s="73">
        <v>14.1725817194</v>
      </c>
      <c r="F68" s="73">
        <v>75.768802269099993</v>
      </c>
      <c r="G68" s="73">
        <f t="shared" si="0"/>
        <v>30326.399729512021</v>
      </c>
      <c r="H68" s="73">
        <v>30326.399729512021</v>
      </c>
      <c r="I68" s="73">
        <v>0</v>
      </c>
      <c r="J68" s="73">
        <v>185.33376094599998</v>
      </c>
      <c r="K68" s="73">
        <v>513.07092779534094</v>
      </c>
      <c r="L68" s="73">
        <v>134.6395263343</v>
      </c>
      <c r="M68" s="73">
        <v>0</v>
      </c>
      <c r="N68" s="73">
        <v>354.314542985</v>
      </c>
      <c r="O68" s="73">
        <v>54.509929689999993</v>
      </c>
      <c r="P68" s="73">
        <v>0</v>
      </c>
    </row>
    <row r="69" spans="1:16" x14ac:dyDescent="0.25">
      <c r="A69" s="79">
        <v>43166</v>
      </c>
      <c r="B69" s="73">
        <v>175</v>
      </c>
      <c r="C69" s="73">
        <v>790.39398050499994</v>
      </c>
      <c r="D69" s="92" t="s">
        <v>53</v>
      </c>
      <c r="E69" s="73">
        <v>29.980461329499999</v>
      </c>
      <c r="F69" s="73">
        <v>70.317809300099995</v>
      </c>
      <c r="G69" s="73">
        <f t="shared" ref="G69:G132" si="1">H69+I69</f>
        <v>32486.399710246496</v>
      </c>
      <c r="H69" s="73">
        <v>32486.399710246496</v>
      </c>
      <c r="I69" s="73">
        <v>0</v>
      </c>
      <c r="J69" s="73">
        <v>195.69064758709999</v>
      </c>
      <c r="K69" s="73">
        <v>521.20956313100066</v>
      </c>
      <c r="L69" s="73">
        <v>112.8355544583</v>
      </c>
      <c r="M69" s="73">
        <v>0</v>
      </c>
      <c r="N69" s="73">
        <v>327.05957813999999</v>
      </c>
      <c r="O69" s="73">
        <v>104.11396570790001</v>
      </c>
      <c r="P69" s="73">
        <v>0</v>
      </c>
    </row>
    <row r="70" spans="1:16" x14ac:dyDescent="0.25">
      <c r="A70" s="79">
        <v>43167</v>
      </c>
      <c r="B70" s="73">
        <v>176</v>
      </c>
      <c r="C70" s="73">
        <v>872.15887503999988</v>
      </c>
      <c r="D70" s="92" t="s">
        <v>53</v>
      </c>
      <c r="E70" s="73">
        <v>23.439269766699997</v>
      </c>
      <c r="F70" s="73">
        <v>75.223702972200002</v>
      </c>
      <c r="G70" s="73">
        <f t="shared" si="1"/>
        <v>34041.59969637532</v>
      </c>
      <c r="H70" s="73">
        <v>34041.59969637532</v>
      </c>
      <c r="I70" s="73">
        <v>0</v>
      </c>
      <c r="J70" s="73">
        <v>185.33376094599998</v>
      </c>
      <c r="K70" s="73">
        <v>519.97930430119163</v>
      </c>
      <c r="L70" s="73">
        <v>136.274824225</v>
      </c>
      <c r="M70" s="73">
        <v>0</v>
      </c>
      <c r="N70" s="73">
        <v>354.314542985</v>
      </c>
      <c r="O70" s="73">
        <v>110.6551572707</v>
      </c>
      <c r="P70" s="73">
        <v>0</v>
      </c>
    </row>
    <row r="71" spans="1:16" x14ac:dyDescent="0.25">
      <c r="A71" s="79">
        <v>43168</v>
      </c>
      <c r="B71" s="73">
        <v>163</v>
      </c>
      <c r="C71" s="73">
        <v>953.92376957499994</v>
      </c>
      <c r="D71" s="92" t="s">
        <v>53</v>
      </c>
      <c r="E71" s="73">
        <v>20.713773282199998</v>
      </c>
      <c r="F71" s="73">
        <v>73.043305784599994</v>
      </c>
      <c r="G71" s="73">
        <f t="shared" si="1"/>
        <v>34732.799690210355</v>
      </c>
      <c r="H71" s="73">
        <v>34732.799690210355</v>
      </c>
      <c r="I71" s="73">
        <v>0</v>
      </c>
      <c r="J71" s="73">
        <v>212.58872579099997</v>
      </c>
      <c r="K71" s="73">
        <v>520.27078100856181</v>
      </c>
      <c r="L71" s="73">
        <v>158.07879610099999</v>
      </c>
      <c r="M71" s="73">
        <v>0</v>
      </c>
      <c r="N71" s="73">
        <v>397.92248673699999</v>
      </c>
      <c r="O71" s="73">
        <v>117.7414481304</v>
      </c>
      <c r="P71" s="73">
        <v>0</v>
      </c>
    </row>
    <row r="72" spans="1:16" x14ac:dyDescent="0.25">
      <c r="A72" s="79">
        <v>43169</v>
      </c>
      <c r="B72" s="92" t="s">
        <v>53</v>
      </c>
      <c r="C72" s="92" t="s">
        <v>53</v>
      </c>
      <c r="D72" s="92" t="s">
        <v>53</v>
      </c>
      <c r="E72" s="73">
        <v>13.627482422499998</v>
      </c>
      <c r="F72" s="73">
        <v>73.043305784599994</v>
      </c>
      <c r="G72" s="73">
        <f t="shared" si="1"/>
        <v>35251.199685586624</v>
      </c>
      <c r="H72" s="73">
        <v>35251.199685586624</v>
      </c>
      <c r="I72" s="73">
        <v>0</v>
      </c>
      <c r="J72" s="92" t="s">
        <v>53</v>
      </c>
      <c r="K72" s="73">
        <v>518.4689249993645</v>
      </c>
      <c r="L72" s="92" t="s">
        <v>53</v>
      </c>
      <c r="M72" s="73">
        <v>0</v>
      </c>
      <c r="N72" s="92" t="s">
        <v>53</v>
      </c>
      <c r="O72" s="73">
        <v>119.37674602109999</v>
      </c>
      <c r="P72" s="73">
        <v>0</v>
      </c>
    </row>
    <row r="73" spans="1:16" x14ac:dyDescent="0.25">
      <c r="A73" s="79">
        <v>43170</v>
      </c>
      <c r="B73" s="92" t="s">
        <v>53</v>
      </c>
      <c r="C73" s="92" t="s">
        <v>53</v>
      </c>
      <c r="D73" s="92" t="s">
        <v>53</v>
      </c>
      <c r="E73" s="73">
        <v>17.988276797699999</v>
      </c>
      <c r="F73" s="73">
        <v>73.588405081499999</v>
      </c>
      <c r="G73" s="73">
        <f t="shared" si="1"/>
        <v>35683.199681733517</v>
      </c>
      <c r="H73" s="73">
        <v>35683.199681733517</v>
      </c>
      <c r="I73" s="73">
        <v>0</v>
      </c>
      <c r="J73" s="92" t="s">
        <v>53</v>
      </c>
      <c r="K73" s="73">
        <v>468.39171250846107</v>
      </c>
      <c r="L73" s="92" t="s">
        <v>53</v>
      </c>
      <c r="M73" s="73">
        <v>0</v>
      </c>
      <c r="N73" s="92" t="s">
        <v>53</v>
      </c>
      <c r="O73" s="73">
        <v>119.921845318</v>
      </c>
      <c r="P73" s="73">
        <v>0</v>
      </c>
    </row>
    <row r="74" spans="1:16" x14ac:dyDescent="0.25">
      <c r="A74" s="79">
        <v>43171.75</v>
      </c>
      <c r="B74" s="73">
        <v>145</v>
      </c>
      <c r="C74" s="73">
        <v>654.11915627999997</v>
      </c>
      <c r="D74" s="92" t="s">
        <v>53</v>
      </c>
      <c r="E74" s="73">
        <v>28.3451634388</v>
      </c>
      <c r="F74" s="73">
        <v>80.6746959412</v>
      </c>
      <c r="G74" s="73">
        <f t="shared" si="1"/>
        <v>36201.599677109793</v>
      </c>
      <c r="H74" s="73">
        <v>36201.599677109793</v>
      </c>
      <c r="I74" s="73">
        <v>0</v>
      </c>
      <c r="J74" s="73">
        <v>158.07879610099999</v>
      </c>
      <c r="K74" s="73">
        <v>376.67118498146806</v>
      </c>
      <c r="L74" s="73">
        <v>114.470852349</v>
      </c>
      <c r="M74" s="73">
        <v>0</v>
      </c>
      <c r="N74" s="73">
        <v>354.314542985</v>
      </c>
      <c r="O74" s="73">
        <v>121.01204391179999</v>
      </c>
      <c r="P74" s="73">
        <v>0</v>
      </c>
    </row>
    <row r="75" spans="1:16" x14ac:dyDescent="0.25">
      <c r="A75" s="79">
        <v>43172.75</v>
      </c>
      <c r="B75" s="73">
        <v>145</v>
      </c>
      <c r="C75" s="73">
        <v>654.11915627999997</v>
      </c>
      <c r="D75" s="92" t="s">
        <v>53</v>
      </c>
      <c r="E75" s="73">
        <v>26.164766251199996</v>
      </c>
      <c r="F75" s="73">
        <v>94.302178363699994</v>
      </c>
      <c r="G75" s="73">
        <f t="shared" si="1"/>
        <v>36892.799670944827</v>
      </c>
      <c r="H75" s="73">
        <v>36892.799670944827</v>
      </c>
      <c r="I75" s="73">
        <v>0</v>
      </c>
      <c r="J75" s="73">
        <v>158.07879610099999</v>
      </c>
      <c r="K75" s="73">
        <v>456.16483244605132</v>
      </c>
      <c r="L75" s="73">
        <v>114.470852349</v>
      </c>
      <c r="M75" s="73">
        <v>0</v>
      </c>
      <c r="N75" s="73">
        <v>354.314542985</v>
      </c>
      <c r="O75" s="73">
        <v>135.72972492809998</v>
      </c>
      <c r="P75" s="73">
        <v>0</v>
      </c>
    </row>
    <row r="76" spans="1:16" x14ac:dyDescent="0.25">
      <c r="A76" s="79">
        <v>43173</v>
      </c>
      <c r="B76" s="73">
        <v>203</v>
      </c>
      <c r="C76" s="73">
        <v>817.64894534999996</v>
      </c>
      <c r="D76" s="92" t="s">
        <v>53</v>
      </c>
      <c r="E76" s="73">
        <v>32.160858517100003</v>
      </c>
      <c r="F76" s="73">
        <v>115.56105094279999</v>
      </c>
      <c r="G76" s="73">
        <f t="shared" si="1"/>
        <v>37843.199662467996</v>
      </c>
      <c r="H76" s="73">
        <v>37843.199662467996</v>
      </c>
      <c r="I76" s="73">
        <v>0</v>
      </c>
      <c r="J76" s="73">
        <v>196.23574688399998</v>
      </c>
      <c r="K76" s="73">
        <v>455.77114962051246</v>
      </c>
      <c r="L76" s="73">
        <v>136.274824225</v>
      </c>
      <c r="M76" s="73">
        <v>0</v>
      </c>
      <c r="N76" s="73">
        <v>354.314542985</v>
      </c>
      <c r="O76" s="73">
        <v>150.99250524129999</v>
      </c>
      <c r="P76" s="73">
        <v>0</v>
      </c>
    </row>
    <row r="77" spans="1:16" x14ac:dyDescent="0.25">
      <c r="A77" s="79">
        <v>43174</v>
      </c>
      <c r="B77" s="73">
        <v>180</v>
      </c>
      <c r="C77" s="73">
        <v>708.62908597000001</v>
      </c>
      <c r="D77" s="92" t="s">
        <v>53</v>
      </c>
      <c r="E77" s="73">
        <v>0</v>
      </c>
      <c r="F77" s="73">
        <v>0</v>
      </c>
      <c r="G77" s="73">
        <f t="shared" si="1"/>
        <v>37238.399667862337</v>
      </c>
      <c r="H77" s="73">
        <v>37238.399667862337</v>
      </c>
      <c r="I77" s="73">
        <v>0</v>
      </c>
      <c r="J77" s="74">
        <v>218.03971875999997</v>
      </c>
      <c r="K77" s="73">
        <v>409.05159738204168</v>
      </c>
      <c r="L77" s="74">
        <v>179.88276797699999</v>
      </c>
      <c r="M77" s="73">
        <v>0</v>
      </c>
      <c r="N77" s="74">
        <v>381.56950782999996</v>
      </c>
      <c r="O77" s="73">
        <v>0</v>
      </c>
      <c r="P77" s="73">
        <v>0</v>
      </c>
    </row>
    <row r="78" spans="1:16" x14ac:dyDescent="0.25">
      <c r="A78" s="79">
        <v>43175.75</v>
      </c>
      <c r="B78" s="73">
        <v>160</v>
      </c>
      <c r="C78" s="73">
        <v>708.62908597000001</v>
      </c>
      <c r="D78" s="92" t="s">
        <v>53</v>
      </c>
      <c r="E78" s="73">
        <v>0</v>
      </c>
      <c r="F78" s="73">
        <v>0</v>
      </c>
      <c r="G78" s="73">
        <f t="shared" si="1"/>
        <v>36374.399675568551</v>
      </c>
      <c r="H78" s="73">
        <v>36374.399675568551</v>
      </c>
      <c r="I78" s="73">
        <v>0</v>
      </c>
      <c r="J78" s="73">
        <v>184.24356235219997</v>
      </c>
      <c r="K78" s="73">
        <v>429.56474383968816</v>
      </c>
      <c r="L78" s="73">
        <v>134.6395263343</v>
      </c>
      <c r="M78" s="73">
        <v>0</v>
      </c>
      <c r="N78" s="73">
        <v>352.35218551615998</v>
      </c>
      <c r="O78" s="73">
        <v>0</v>
      </c>
      <c r="P78" s="73">
        <v>0</v>
      </c>
    </row>
    <row r="79" spans="1:16" x14ac:dyDescent="0.25">
      <c r="A79" s="79">
        <v>43176</v>
      </c>
      <c r="B79" s="92" t="s">
        <v>53</v>
      </c>
      <c r="C79" s="92" t="s">
        <v>53</v>
      </c>
      <c r="D79" s="92" t="s">
        <v>53</v>
      </c>
      <c r="E79" s="73">
        <v>26.709865548100002</v>
      </c>
      <c r="F79" s="73">
        <v>130.82383125600001</v>
      </c>
      <c r="G79" s="73">
        <f t="shared" si="1"/>
        <v>36979.199670174203</v>
      </c>
      <c r="H79" s="73">
        <v>36979.199670174203</v>
      </c>
      <c r="I79" s="73">
        <v>0</v>
      </c>
      <c r="J79" s="92" t="s">
        <v>53</v>
      </c>
      <c r="K79" s="73">
        <v>521.50103983837084</v>
      </c>
      <c r="L79" s="92" t="s">
        <v>53</v>
      </c>
      <c r="M79" s="73">
        <v>0</v>
      </c>
      <c r="N79" s="92" t="s">
        <v>53</v>
      </c>
      <c r="O79" s="73">
        <v>178.24747008630001</v>
      </c>
      <c r="P79" s="73">
        <v>0</v>
      </c>
    </row>
    <row r="80" spans="1:16" x14ac:dyDescent="0.25">
      <c r="A80" s="79">
        <v>43177</v>
      </c>
      <c r="B80" s="92" t="s">
        <v>53</v>
      </c>
      <c r="C80" s="92" t="s">
        <v>53</v>
      </c>
      <c r="D80" s="92" t="s">
        <v>53</v>
      </c>
      <c r="E80" s="73">
        <v>26.709865548100002</v>
      </c>
      <c r="F80" s="73">
        <v>136.81992352189999</v>
      </c>
      <c r="G80" s="73">
        <f t="shared" si="1"/>
        <v>37756.79966323862</v>
      </c>
      <c r="H80" s="73">
        <v>37756.79966323862</v>
      </c>
      <c r="I80" s="73">
        <v>0</v>
      </c>
      <c r="J80" s="92" t="s">
        <v>53</v>
      </c>
      <c r="K80" s="73">
        <v>517.32951605237213</v>
      </c>
      <c r="L80" s="92" t="s">
        <v>53</v>
      </c>
      <c r="M80" s="73">
        <v>0</v>
      </c>
      <c r="N80" s="92" t="s">
        <v>53</v>
      </c>
      <c r="O80" s="73">
        <v>185.33376094599998</v>
      </c>
      <c r="P80" s="73">
        <v>0</v>
      </c>
    </row>
    <row r="81" spans="1:16" x14ac:dyDescent="0.25">
      <c r="A81" s="79">
        <v>43178.75</v>
      </c>
      <c r="B81" s="73">
        <v>220</v>
      </c>
      <c r="C81" s="73">
        <v>648.66816331099994</v>
      </c>
      <c r="D81" s="92" t="s">
        <v>53</v>
      </c>
      <c r="E81" s="73">
        <v>26.709865548100002</v>
      </c>
      <c r="F81" s="73">
        <v>151.53760453819999</v>
      </c>
      <c r="G81" s="73">
        <f t="shared" si="1"/>
        <v>37583.999664779862</v>
      </c>
      <c r="H81" s="73">
        <v>37583.999664779862</v>
      </c>
      <c r="I81" s="73">
        <v>0</v>
      </c>
      <c r="J81" s="73">
        <v>212.58872579099997</v>
      </c>
      <c r="K81" s="73">
        <v>516.67842522551939</v>
      </c>
      <c r="L81" s="73">
        <v>158.07879610099999</v>
      </c>
      <c r="M81" s="73">
        <v>0</v>
      </c>
      <c r="N81" s="73">
        <v>234.39269766699999</v>
      </c>
      <c r="O81" s="73">
        <v>194.60044899330001</v>
      </c>
      <c r="P81" s="73">
        <v>0</v>
      </c>
    </row>
    <row r="82" spans="1:16" x14ac:dyDescent="0.25">
      <c r="A82" s="79">
        <v>43179.75</v>
      </c>
      <c r="B82" s="73">
        <v>175</v>
      </c>
      <c r="C82" s="73">
        <v>648.66816331099994</v>
      </c>
      <c r="D82" s="92" t="s">
        <v>53</v>
      </c>
      <c r="E82" s="73">
        <v>0</v>
      </c>
      <c r="F82" s="73">
        <v>153.71800172579998</v>
      </c>
      <c r="G82" s="73">
        <f t="shared" si="1"/>
        <v>37497.599665550479</v>
      </c>
      <c r="H82" s="73">
        <v>37497.599665550479</v>
      </c>
      <c r="I82" s="73">
        <v>0</v>
      </c>
      <c r="J82" s="73">
        <v>212.58872579099997</v>
      </c>
      <c r="K82" s="73">
        <v>517.36358475842849</v>
      </c>
      <c r="L82" s="73">
        <v>158.07879610099999</v>
      </c>
      <c r="M82" s="73">
        <v>0</v>
      </c>
      <c r="N82" s="73">
        <v>234.39269766699999</v>
      </c>
      <c r="O82" s="73">
        <v>193.51025039949999</v>
      </c>
      <c r="P82" s="73">
        <v>0</v>
      </c>
    </row>
    <row r="83" spans="1:16" x14ac:dyDescent="0.25">
      <c r="A83" s="79">
        <v>43180</v>
      </c>
      <c r="B83" s="73">
        <v>160</v>
      </c>
      <c r="C83" s="73">
        <v>681.37412112499999</v>
      </c>
      <c r="D83" s="92" t="s">
        <v>53</v>
      </c>
      <c r="E83" s="73">
        <v>0</v>
      </c>
      <c r="F83" s="73">
        <v>153.71800172579998</v>
      </c>
      <c r="G83" s="73">
        <f t="shared" si="1"/>
        <v>38015.999660926755</v>
      </c>
      <c r="H83" s="73">
        <v>38015.999660926755</v>
      </c>
      <c r="I83" s="73">
        <v>0</v>
      </c>
      <c r="J83" s="73">
        <v>212.58872579099997</v>
      </c>
      <c r="K83" s="73">
        <v>514.65322992106462</v>
      </c>
      <c r="L83" s="73">
        <v>184.24356235219997</v>
      </c>
      <c r="M83" s="73">
        <v>0</v>
      </c>
      <c r="N83" s="73">
        <v>430.62844455099997</v>
      </c>
      <c r="O83" s="73">
        <v>197.87104477469998</v>
      </c>
      <c r="P83" s="73">
        <v>0</v>
      </c>
    </row>
    <row r="84" spans="1:16" x14ac:dyDescent="0.25">
      <c r="A84" s="79">
        <v>43181.75</v>
      </c>
      <c r="B84" s="73">
        <v>216</v>
      </c>
      <c r="C84" s="73">
        <v>975.72774145099993</v>
      </c>
      <c r="D84" s="92" t="s">
        <v>53</v>
      </c>
      <c r="E84" s="73">
        <v>0</v>
      </c>
      <c r="F84" s="73">
        <v>262.1927618089</v>
      </c>
      <c r="G84" s="73">
        <f t="shared" si="1"/>
        <v>38361.599657844265</v>
      </c>
      <c r="H84" s="73">
        <v>38361.599657844265</v>
      </c>
      <c r="I84" s="73">
        <v>0</v>
      </c>
      <c r="J84" s="73">
        <v>230.57700258869997</v>
      </c>
      <c r="K84" s="73">
        <v>492.97417663393747</v>
      </c>
      <c r="L84" s="73">
        <v>134.6395263343</v>
      </c>
      <c r="M84" s="73">
        <v>0</v>
      </c>
      <c r="N84" s="73">
        <v>446.98142345799999</v>
      </c>
      <c r="O84" s="73">
        <v>292.17322313839998</v>
      </c>
      <c r="P84" s="73">
        <v>0</v>
      </c>
    </row>
    <row r="85" spans="1:16" x14ac:dyDescent="0.25">
      <c r="A85" s="79">
        <v>43182</v>
      </c>
      <c r="B85" s="73">
        <v>216</v>
      </c>
      <c r="C85" s="73">
        <v>975.72774145099993</v>
      </c>
      <c r="D85" s="92" t="s">
        <v>53</v>
      </c>
      <c r="E85" s="73">
        <v>0</v>
      </c>
      <c r="F85" s="73">
        <v>473.14618970919997</v>
      </c>
      <c r="G85" s="73">
        <f t="shared" si="1"/>
        <v>38966.399652449923</v>
      </c>
      <c r="H85" s="73">
        <v>38966.399652449923</v>
      </c>
      <c r="I85" s="73">
        <v>0</v>
      </c>
      <c r="J85" s="73">
        <v>230.57700258869997</v>
      </c>
      <c r="K85" s="73">
        <v>488.8140090832909</v>
      </c>
      <c r="L85" s="73">
        <v>134.6395263343</v>
      </c>
      <c r="M85" s="73">
        <v>0</v>
      </c>
      <c r="N85" s="73">
        <v>446.98142345799999</v>
      </c>
      <c r="O85" s="73">
        <v>307.98110274850001</v>
      </c>
      <c r="P85" s="73">
        <v>0</v>
      </c>
    </row>
    <row r="86" spans="1:16" x14ac:dyDescent="0.25">
      <c r="A86" s="79">
        <v>43183</v>
      </c>
      <c r="B86" s="92" t="s">
        <v>53</v>
      </c>
      <c r="C86" s="92" t="s">
        <v>53</v>
      </c>
      <c r="D86" s="92" t="s">
        <v>53</v>
      </c>
      <c r="E86" s="73">
        <v>26.709865548100002</v>
      </c>
      <c r="F86" s="73">
        <v>373.39301837649998</v>
      </c>
      <c r="G86" s="73">
        <f t="shared" si="1"/>
        <v>40003.199643202475</v>
      </c>
      <c r="H86" s="73">
        <v>40003.199643202475</v>
      </c>
      <c r="I86" s="73">
        <v>0</v>
      </c>
      <c r="J86" s="92" t="s">
        <v>53</v>
      </c>
      <c r="K86" s="73">
        <v>514.81600262777772</v>
      </c>
      <c r="L86" s="92" t="s">
        <v>53</v>
      </c>
      <c r="M86" s="73">
        <v>36.105257596056944</v>
      </c>
      <c r="N86" s="92" t="s">
        <v>53</v>
      </c>
      <c r="O86" s="73">
        <v>222.94561243209998</v>
      </c>
      <c r="P86" s="73">
        <v>0</v>
      </c>
    </row>
    <row r="87" spans="1:16" x14ac:dyDescent="0.25">
      <c r="A87" s="79">
        <v>43184</v>
      </c>
      <c r="B87" s="92" t="s">
        <v>53</v>
      </c>
      <c r="C87" s="92" t="s">
        <v>53</v>
      </c>
      <c r="D87" s="92" t="s">
        <v>53</v>
      </c>
      <c r="E87" s="73">
        <v>26.709865548100002</v>
      </c>
      <c r="F87" s="73">
        <v>312.88699642059998</v>
      </c>
      <c r="G87" s="73">
        <f t="shared" si="1"/>
        <v>39571.199647055575</v>
      </c>
      <c r="H87" s="73">
        <v>39571.199647055575</v>
      </c>
      <c r="I87" s="73">
        <v>0</v>
      </c>
      <c r="J87" s="92" t="s">
        <v>53</v>
      </c>
      <c r="K87" s="73">
        <v>472.92663582572635</v>
      </c>
      <c r="L87" s="92" t="s">
        <v>53</v>
      </c>
      <c r="M87" s="73">
        <v>38.270513136520826</v>
      </c>
      <c r="N87" s="92" t="s">
        <v>53</v>
      </c>
      <c r="O87" s="73">
        <v>192.42005180569998</v>
      </c>
      <c r="P87" s="73">
        <v>0</v>
      </c>
    </row>
    <row r="88" spans="1:16" x14ac:dyDescent="0.25">
      <c r="A88" s="79">
        <v>43185.75</v>
      </c>
      <c r="B88" s="73">
        <v>175</v>
      </c>
      <c r="C88" s="73">
        <v>654.11915627999997</v>
      </c>
      <c r="D88" s="92" t="s">
        <v>53</v>
      </c>
      <c r="E88" s="73">
        <v>26.709865548100002</v>
      </c>
      <c r="F88" s="73">
        <v>281.27123720039998</v>
      </c>
      <c r="G88" s="73">
        <f t="shared" si="1"/>
        <v>39398.399648596816</v>
      </c>
      <c r="H88" s="73">
        <v>39398.399648596816</v>
      </c>
      <c r="I88" s="73">
        <v>0</v>
      </c>
      <c r="J88" s="73">
        <v>212.58872579099997</v>
      </c>
      <c r="K88" s="73">
        <v>544.30436042535416</v>
      </c>
      <c r="L88" s="73">
        <v>136.274824225</v>
      </c>
      <c r="M88" s="73">
        <v>0</v>
      </c>
      <c r="N88" s="73">
        <v>446.98142345799999</v>
      </c>
      <c r="O88" s="73">
        <v>176.61217219559998</v>
      </c>
      <c r="P88" s="73">
        <v>0</v>
      </c>
    </row>
    <row r="89" spans="1:16" x14ac:dyDescent="0.25">
      <c r="A89" s="79">
        <v>43186.75</v>
      </c>
      <c r="B89" s="73">
        <v>185</v>
      </c>
      <c r="C89" s="73">
        <v>654.11915627999997</v>
      </c>
      <c r="D89" s="92" t="s">
        <v>53</v>
      </c>
      <c r="E89" s="73">
        <v>26.709865548100002</v>
      </c>
      <c r="F89" s="73">
        <v>277.45554212209998</v>
      </c>
      <c r="G89" s="73">
        <f t="shared" si="1"/>
        <v>40348.799640119985</v>
      </c>
      <c r="H89" s="73">
        <v>40348.799640119985</v>
      </c>
      <c r="I89" s="73">
        <v>0</v>
      </c>
      <c r="J89" s="73">
        <v>212.58872579099997</v>
      </c>
      <c r="K89" s="73">
        <v>669.57120718240139</v>
      </c>
      <c r="L89" s="73">
        <v>136.274824225</v>
      </c>
      <c r="M89" s="73">
        <v>0</v>
      </c>
      <c r="N89" s="73">
        <v>446.98142345799999</v>
      </c>
      <c r="O89" s="73">
        <v>154.2631010227</v>
      </c>
      <c r="P89" s="73">
        <v>0</v>
      </c>
    </row>
    <row r="90" spans="1:16" x14ac:dyDescent="0.25">
      <c r="A90" s="79">
        <v>43187</v>
      </c>
      <c r="B90" s="73">
        <v>175</v>
      </c>
      <c r="C90" s="73">
        <v>654.11915627999997</v>
      </c>
      <c r="D90" s="92" t="s">
        <v>53</v>
      </c>
      <c r="E90" s="73">
        <v>59.960922658999998</v>
      </c>
      <c r="F90" s="73">
        <v>274.73004563759997</v>
      </c>
      <c r="G90" s="73">
        <f t="shared" si="1"/>
        <v>41731.199627790047</v>
      </c>
      <c r="H90" s="73">
        <v>41731.199627790047</v>
      </c>
      <c r="I90" s="73">
        <v>0</v>
      </c>
      <c r="J90" s="73">
        <v>212.58872579099997</v>
      </c>
      <c r="K90" s="73">
        <v>456.09669503393883</v>
      </c>
      <c r="L90" s="73">
        <v>136.274824225</v>
      </c>
      <c r="M90" s="73">
        <v>0</v>
      </c>
      <c r="N90" s="73">
        <v>352.35218551615998</v>
      </c>
      <c r="O90" s="73">
        <v>162.43959047619998</v>
      </c>
      <c r="P90" s="73">
        <v>0</v>
      </c>
    </row>
    <row r="91" spans="1:16" x14ac:dyDescent="0.25">
      <c r="A91" s="79">
        <v>43188.75</v>
      </c>
      <c r="B91" s="73">
        <v>175</v>
      </c>
      <c r="C91" s="73">
        <v>654.11915627999997</v>
      </c>
      <c r="D91" s="92" t="s">
        <v>53</v>
      </c>
      <c r="E91" s="73">
        <v>58.325624768299996</v>
      </c>
      <c r="F91" s="73">
        <v>264.91825829340002</v>
      </c>
      <c r="G91" s="73">
        <f t="shared" si="1"/>
        <v>46742.399583094026</v>
      </c>
      <c r="H91" s="73">
        <v>46742.399583094026</v>
      </c>
      <c r="I91" s="73">
        <v>0</v>
      </c>
      <c r="J91" s="73">
        <v>212.58872579099997</v>
      </c>
      <c r="K91" s="73">
        <v>780.52919739582353</v>
      </c>
      <c r="L91" s="73">
        <v>136.274824225</v>
      </c>
      <c r="M91" s="73">
        <v>32.618893342967354</v>
      </c>
      <c r="N91" s="73">
        <v>354.314542985</v>
      </c>
      <c r="O91" s="73">
        <v>197.32594547779999</v>
      </c>
      <c r="P91" s="73">
        <v>0</v>
      </c>
    </row>
    <row r="92" spans="1:16" x14ac:dyDescent="0.25">
      <c r="A92" s="79">
        <v>43189</v>
      </c>
      <c r="B92" s="73">
        <v>235</v>
      </c>
      <c r="C92" s="73">
        <v>981.17873441999996</v>
      </c>
      <c r="D92" s="92" t="s">
        <v>53</v>
      </c>
      <c r="E92" s="73">
        <v>58.325624768299996</v>
      </c>
      <c r="F92" s="73">
        <v>243.1142864174</v>
      </c>
      <c r="G92" s="73">
        <f t="shared" si="1"/>
        <v>52876.799528379939</v>
      </c>
      <c r="H92" s="73">
        <v>52876.799528379939</v>
      </c>
      <c r="I92" s="73">
        <v>0</v>
      </c>
      <c r="J92" s="73">
        <v>243.1142864174</v>
      </c>
      <c r="K92" s="73">
        <v>798.43798054605907</v>
      </c>
      <c r="L92" s="73">
        <v>184.24356235219997</v>
      </c>
      <c r="M92" s="73">
        <v>0</v>
      </c>
      <c r="N92" s="73">
        <v>446.98142345799999</v>
      </c>
      <c r="O92" s="73">
        <v>192.96515110259998</v>
      </c>
      <c r="P92" s="73">
        <v>0</v>
      </c>
    </row>
    <row r="93" spans="1:16" x14ac:dyDescent="0.25">
      <c r="A93" s="79">
        <v>43190</v>
      </c>
      <c r="B93" s="92" t="s">
        <v>53</v>
      </c>
      <c r="C93" s="92" t="s">
        <v>53</v>
      </c>
      <c r="D93" s="92" t="s">
        <v>53</v>
      </c>
      <c r="E93" s="73">
        <v>56.145227580700002</v>
      </c>
      <c r="F93" s="73">
        <v>248.02018008949997</v>
      </c>
      <c r="G93" s="73">
        <f t="shared" si="1"/>
        <v>56159.999499096339</v>
      </c>
      <c r="H93" s="74">
        <v>56159.999499096339</v>
      </c>
      <c r="I93" s="73">
        <v>0</v>
      </c>
      <c r="J93" s="92" t="s">
        <v>53</v>
      </c>
      <c r="K93" s="73">
        <v>800.20576784920002</v>
      </c>
      <c r="L93" s="92" t="s">
        <v>53</v>
      </c>
      <c r="M93" s="73">
        <v>35.147548414697916</v>
      </c>
      <c r="N93" s="92" t="s">
        <v>53</v>
      </c>
      <c r="O93" s="73">
        <v>190.23965461809999</v>
      </c>
      <c r="P93" s="73">
        <v>0</v>
      </c>
    </row>
    <row r="94" spans="1:16" x14ac:dyDescent="0.25">
      <c r="A94" s="79">
        <v>43191</v>
      </c>
      <c r="B94" s="92" t="s">
        <v>53</v>
      </c>
      <c r="C94" s="92" t="s">
        <v>53</v>
      </c>
      <c r="D94" s="92" t="s">
        <v>53</v>
      </c>
      <c r="E94" s="73">
        <v>57.235426174499999</v>
      </c>
      <c r="F94" s="73">
        <v>256.19666954299998</v>
      </c>
      <c r="G94" s="73">
        <f t="shared" si="1"/>
        <v>57801.599484454542</v>
      </c>
      <c r="H94" s="73">
        <v>57801.599484454542</v>
      </c>
      <c r="I94" s="73">
        <v>0</v>
      </c>
      <c r="J94" s="92" t="s">
        <v>53</v>
      </c>
      <c r="K94" s="73">
        <v>803.51800316022434</v>
      </c>
      <c r="L94" s="92" t="s">
        <v>53</v>
      </c>
      <c r="M94" s="73">
        <v>15.807879610099999</v>
      </c>
      <c r="N94" s="92" t="s">
        <v>53</v>
      </c>
      <c r="O94" s="73">
        <v>198.41614407159997</v>
      </c>
      <c r="P94" s="73">
        <v>0</v>
      </c>
    </row>
    <row r="95" spans="1:16" x14ac:dyDescent="0.25">
      <c r="A95" s="79">
        <v>43192.75</v>
      </c>
      <c r="B95" s="73">
        <v>202</v>
      </c>
      <c r="C95" s="73">
        <v>981.17873441999996</v>
      </c>
      <c r="D95" s="92" t="s">
        <v>53</v>
      </c>
      <c r="E95" s="73">
        <v>57.780525471399997</v>
      </c>
      <c r="F95" s="73">
        <v>255.10647094919997</v>
      </c>
      <c r="G95" s="73">
        <f t="shared" si="1"/>
        <v>58665.599476748328</v>
      </c>
      <c r="H95" s="73">
        <v>58665.599476748328</v>
      </c>
      <c r="I95" s="73">
        <v>0</v>
      </c>
      <c r="J95" s="73">
        <v>245.29468360499999</v>
      </c>
      <c r="K95" s="73">
        <v>775.78229101865281</v>
      </c>
      <c r="L95" s="73">
        <v>185.33376094599998</v>
      </c>
      <c r="M95" s="73">
        <v>0</v>
      </c>
      <c r="N95" s="73">
        <v>496.04036017899995</v>
      </c>
      <c r="O95" s="73">
        <v>184.78866164909999</v>
      </c>
      <c r="P95" s="73">
        <v>0</v>
      </c>
    </row>
    <row r="96" spans="1:16" x14ac:dyDescent="0.25">
      <c r="A96" s="79">
        <v>43193.75</v>
      </c>
      <c r="B96" s="73">
        <v>265.60000000000002</v>
      </c>
      <c r="C96" s="73">
        <v>980.08853582619997</v>
      </c>
      <c r="D96" s="92" t="s">
        <v>53</v>
      </c>
      <c r="E96" s="73">
        <v>40.882447267499998</v>
      </c>
      <c r="F96" s="73">
        <v>243.1142864174</v>
      </c>
      <c r="G96" s="73">
        <f t="shared" si="1"/>
        <v>60566.399459794666</v>
      </c>
      <c r="H96" s="73">
        <v>60566.399459794666</v>
      </c>
      <c r="I96" s="73">
        <v>0</v>
      </c>
      <c r="J96" s="73">
        <v>269.2790526686</v>
      </c>
      <c r="K96" s="73">
        <v>790.49997203495275</v>
      </c>
      <c r="L96" s="73">
        <v>136.274824225</v>
      </c>
      <c r="M96" s="73">
        <v>48.211004481377778</v>
      </c>
      <c r="N96" s="73">
        <v>473.63677907640999</v>
      </c>
      <c r="O96" s="73">
        <v>194.05534969639999</v>
      </c>
      <c r="P96" s="73">
        <v>0</v>
      </c>
    </row>
    <row r="97" spans="1:16" x14ac:dyDescent="0.25">
      <c r="A97" s="79">
        <v>43194</v>
      </c>
      <c r="B97" s="73">
        <v>254.6</v>
      </c>
      <c r="C97" s="73">
        <v>980.08853582619997</v>
      </c>
      <c r="D97" s="92" t="s">
        <v>53</v>
      </c>
      <c r="E97" s="73">
        <v>57.235426174499999</v>
      </c>
      <c r="F97" s="73">
        <v>284.54183298179998</v>
      </c>
      <c r="G97" s="73">
        <f t="shared" si="1"/>
        <v>66527.999406621821</v>
      </c>
      <c r="H97" s="73">
        <v>66527.999406621821</v>
      </c>
      <c r="I97" s="73">
        <v>0</v>
      </c>
      <c r="J97" s="73">
        <v>276.3653435283</v>
      </c>
      <c r="K97" s="73">
        <v>822.19901031440122</v>
      </c>
      <c r="L97" s="73">
        <v>134.6395263343</v>
      </c>
      <c r="M97" s="73">
        <v>0</v>
      </c>
      <c r="N97" s="73">
        <v>441.53043048899997</v>
      </c>
      <c r="O97" s="73">
        <v>170.07098063279997</v>
      </c>
      <c r="P97" s="73">
        <v>0</v>
      </c>
    </row>
    <row r="98" spans="1:16" x14ac:dyDescent="0.25">
      <c r="A98" s="79">
        <v>43195.75</v>
      </c>
      <c r="B98" s="73">
        <v>203</v>
      </c>
      <c r="C98" s="73">
        <v>654.11915627999997</v>
      </c>
      <c r="D98" s="92" t="s">
        <v>53</v>
      </c>
      <c r="E98" s="73">
        <v>57.780525471399997</v>
      </c>
      <c r="F98" s="73">
        <v>234.39269766699999</v>
      </c>
      <c r="G98" s="73">
        <f t="shared" si="1"/>
        <v>76531.581066791623</v>
      </c>
      <c r="H98" s="73">
        <v>75945.599322624126</v>
      </c>
      <c r="I98" s="73">
        <v>585.98174416749998</v>
      </c>
      <c r="J98" s="73">
        <v>185.33376094599998</v>
      </c>
      <c r="K98" s="73">
        <v>925.83222872572969</v>
      </c>
      <c r="L98" s="73">
        <v>136.274824225</v>
      </c>
      <c r="M98" s="73">
        <v>33.088284404186801</v>
      </c>
      <c r="N98" s="73">
        <v>354.314542985</v>
      </c>
      <c r="O98" s="73">
        <v>192.42005180569998</v>
      </c>
      <c r="P98" s="73">
        <f>H98/I98</f>
        <v>129.60403643720929</v>
      </c>
    </row>
    <row r="99" spans="1:16" x14ac:dyDescent="0.25">
      <c r="A99" s="79">
        <v>43196.75</v>
      </c>
      <c r="B99" s="73">
        <v>250</v>
      </c>
      <c r="C99" s="73">
        <v>981.17873441999996</v>
      </c>
      <c r="D99" s="92" t="s">
        <v>53</v>
      </c>
      <c r="E99" s="73">
        <v>60.506021955899996</v>
      </c>
      <c r="F99" s="73">
        <v>268.73395337169995</v>
      </c>
      <c r="G99" s="73">
        <f t="shared" si="1"/>
        <v>85833.342100190494</v>
      </c>
      <c r="H99" s="73">
        <v>85103.999240938298</v>
      </c>
      <c r="I99" s="73">
        <v>729.34285925220001</v>
      </c>
      <c r="J99" s="73">
        <v>272.54964845000001</v>
      </c>
      <c r="K99" s="73">
        <v>975.73909768635201</v>
      </c>
      <c r="L99" s="73">
        <v>158.07879610099999</v>
      </c>
      <c r="M99" s="73">
        <v>0</v>
      </c>
      <c r="N99" s="73">
        <v>381.56950782999996</v>
      </c>
      <c r="O99" s="73">
        <v>209.31813000959997</v>
      </c>
      <c r="P99" s="73">
        <f t="shared" ref="P99:P162" si="2">H99/I99</f>
        <v>116.6858606502242</v>
      </c>
    </row>
    <row r="100" spans="1:16" x14ac:dyDescent="0.25">
      <c r="A100" s="79">
        <v>43197</v>
      </c>
      <c r="B100" s="92" t="s">
        <v>53</v>
      </c>
      <c r="C100" s="92" t="s">
        <v>53</v>
      </c>
      <c r="D100" s="92" t="s">
        <v>53</v>
      </c>
      <c r="E100" s="73">
        <v>68.137412112500002</v>
      </c>
      <c r="F100" s="73">
        <v>371.75772048580001</v>
      </c>
      <c r="G100" s="73">
        <f t="shared" si="1"/>
        <v>92399.467731304132</v>
      </c>
      <c r="H100" s="73">
        <v>91583.999183141728</v>
      </c>
      <c r="I100" s="73">
        <v>815.46854816239988</v>
      </c>
      <c r="J100" s="92" t="s">
        <v>53</v>
      </c>
      <c r="K100" s="73">
        <v>961.86934890967416</v>
      </c>
      <c r="L100" s="92" t="s">
        <v>53</v>
      </c>
      <c r="M100" s="73">
        <v>21.353507873700693</v>
      </c>
      <c r="N100" s="92" t="s">
        <v>53</v>
      </c>
      <c r="O100" s="73">
        <v>262.73786110579999</v>
      </c>
      <c r="P100" s="73">
        <f t="shared" si="2"/>
        <v>112.30843836898397</v>
      </c>
    </row>
    <row r="101" spans="1:16" x14ac:dyDescent="0.25">
      <c r="A101" s="79">
        <v>43198</v>
      </c>
      <c r="B101" s="92" t="s">
        <v>53</v>
      </c>
      <c r="C101" s="92" t="s">
        <v>53</v>
      </c>
      <c r="D101" s="92" t="s">
        <v>53</v>
      </c>
      <c r="E101" s="73">
        <v>77.404100159799995</v>
      </c>
      <c r="F101" s="73">
        <v>463.33440236499996</v>
      </c>
      <c r="G101" s="73">
        <f t="shared" si="1"/>
        <v>94191.789432925914</v>
      </c>
      <c r="H101" s="73">
        <v>93311.999167729315</v>
      </c>
      <c r="I101" s="73">
        <v>879.79026519659999</v>
      </c>
      <c r="J101" s="92" t="s">
        <v>53</v>
      </c>
      <c r="K101" s="73">
        <v>1004.7050686577326</v>
      </c>
      <c r="L101" s="92" t="s">
        <v>53</v>
      </c>
      <c r="M101" s="73">
        <v>20.009686690370831</v>
      </c>
      <c r="N101" s="92" t="s">
        <v>53</v>
      </c>
      <c r="O101" s="73">
        <v>307.43600345159996</v>
      </c>
      <c r="P101" s="73">
        <f t="shared" si="2"/>
        <v>106.06164089219332</v>
      </c>
    </row>
    <row r="102" spans="1:16" x14ac:dyDescent="0.25">
      <c r="A102" s="79">
        <v>43199.75</v>
      </c>
      <c r="B102" s="73">
        <v>306</v>
      </c>
      <c r="C102" s="73">
        <v>1253.7283828699999</v>
      </c>
      <c r="D102" s="92" t="s">
        <v>53</v>
      </c>
      <c r="E102" s="73">
        <v>112.2904551614</v>
      </c>
      <c r="F102" s="73">
        <v>718.98597261110001</v>
      </c>
      <c r="G102" s="73">
        <f t="shared" si="1"/>
        <v>97650.514898585578</v>
      </c>
      <c r="H102" s="73">
        <v>96767.999136904473</v>
      </c>
      <c r="I102" s="73">
        <v>882.5157616811</v>
      </c>
      <c r="J102" s="73">
        <v>243.1142864174</v>
      </c>
      <c r="K102" s="73">
        <v>1149.3532237490019</v>
      </c>
      <c r="L102" s="73">
        <v>134.6395263343</v>
      </c>
      <c r="M102" s="73">
        <v>32.285777105972912</v>
      </c>
      <c r="N102" s="73">
        <v>446.98142345799999</v>
      </c>
      <c r="O102" s="73">
        <v>445.34612556729996</v>
      </c>
      <c r="P102" s="73">
        <f t="shared" si="2"/>
        <v>109.65016528721434</v>
      </c>
    </row>
    <row r="103" spans="1:16" x14ac:dyDescent="0.25">
      <c r="A103" s="79">
        <v>43200.75</v>
      </c>
      <c r="B103" s="73">
        <v>388</v>
      </c>
      <c r="C103" s="73">
        <v>1253.7283828699999</v>
      </c>
      <c r="D103" s="92" t="s">
        <v>53</v>
      </c>
      <c r="E103" s="73">
        <v>198.41614407159997</v>
      </c>
      <c r="F103" s="73">
        <v>1085.8377994247999</v>
      </c>
      <c r="G103" s="73">
        <f t="shared" si="1"/>
        <v>103753.56987362899</v>
      </c>
      <c r="H103" s="73">
        <v>102815.99908296099</v>
      </c>
      <c r="I103" s="73">
        <v>937.57079066799997</v>
      </c>
      <c r="J103" s="73">
        <v>276.3653435283</v>
      </c>
      <c r="K103" s="73">
        <v>1261.6928892635945</v>
      </c>
      <c r="L103" s="73">
        <v>134.6395263343</v>
      </c>
      <c r="M103" s="73">
        <v>0</v>
      </c>
      <c r="N103" s="73">
        <v>446.98142345799999</v>
      </c>
      <c r="O103" s="73">
        <v>487.86387072549996</v>
      </c>
      <c r="P103" s="73">
        <f t="shared" si="2"/>
        <v>109.66211843023255</v>
      </c>
    </row>
    <row r="104" spans="1:16" x14ac:dyDescent="0.25">
      <c r="A104" s="79">
        <v>43201</v>
      </c>
      <c r="B104" s="73">
        <v>509.7</v>
      </c>
      <c r="C104" s="73">
        <v>1580.2428617130997</v>
      </c>
      <c r="D104" s="92" t="s">
        <v>53</v>
      </c>
      <c r="E104" s="73">
        <v>237.6632934484</v>
      </c>
      <c r="F104" s="73">
        <v>1259.7244751358999</v>
      </c>
      <c r="G104" s="73">
        <f t="shared" si="1"/>
        <v>113316.44051292588</v>
      </c>
      <c r="H104" s="73">
        <v>112319.99899819268</v>
      </c>
      <c r="I104" s="73">
        <v>996.44151473320005</v>
      </c>
      <c r="J104" s="73">
        <v>297.07911681049995</v>
      </c>
      <c r="K104" s="73">
        <v>1018.1697783735193</v>
      </c>
      <c r="L104" s="73">
        <v>136.274824225</v>
      </c>
      <c r="M104" s="73">
        <v>27.504802022745832</v>
      </c>
      <c r="N104" s="73">
        <v>441.53043048899997</v>
      </c>
      <c r="O104" s="73">
        <v>462.78930306810003</v>
      </c>
      <c r="P104" s="73">
        <f t="shared" si="2"/>
        <v>112.72111542669583</v>
      </c>
    </row>
    <row r="105" spans="1:16" x14ac:dyDescent="0.25">
      <c r="A105" s="79">
        <v>43202.75</v>
      </c>
      <c r="B105" s="73">
        <v>478.2</v>
      </c>
      <c r="C105" s="73">
        <v>1580.2428617130997</v>
      </c>
      <c r="D105" s="92" t="s">
        <v>53</v>
      </c>
      <c r="E105" s="73">
        <v>237.11819415149998</v>
      </c>
      <c r="F105" s="73">
        <v>1289.1598371685</v>
      </c>
      <c r="G105" s="73">
        <f t="shared" si="1"/>
        <v>116812.77783007165</v>
      </c>
      <c r="H105" s="73">
        <v>115775.99896736785</v>
      </c>
      <c r="I105" s="73">
        <v>1036.7788627037999</v>
      </c>
      <c r="J105" s="73">
        <v>276.3653435283</v>
      </c>
      <c r="K105" s="73">
        <v>0</v>
      </c>
      <c r="L105" s="73">
        <v>139.00032070949999</v>
      </c>
      <c r="M105" s="73">
        <v>0</v>
      </c>
      <c r="N105" s="73">
        <v>506.99685604668997</v>
      </c>
      <c r="O105" s="73">
        <v>378.84401134549995</v>
      </c>
      <c r="P105" s="73">
        <f t="shared" si="2"/>
        <v>111.6689422712934</v>
      </c>
    </row>
    <row r="106" spans="1:16" x14ac:dyDescent="0.25">
      <c r="A106" s="79">
        <v>43203.75</v>
      </c>
      <c r="B106" s="73">
        <v>388</v>
      </c>
      <c r="C106" s="73">
        <v>1253.7283828699999</v>
      </c>
      <c r="D106" s="92" t="s">
        <v>53</v>
      </c>
      <c r="E106" s="73">
        <v>188.0592574305</v>
      </c>
      <c r="F106" s="73">
        <v>865.61768347719999</v>
      </c>
      <c r="G106" s="73">
        <f t="shared" si="1"/>
        <v>129876.34658088948</v>
      </c>
      <c r="H106" s="73">
        <v>128735.99885177468</v>
      </c>
      <c r="I106" s="73">
        <v>1140.3477291147999</v>
      </c>
      <c r="J106" s="73">
        <v>278.00064141899998</v>
      </c>
      <c r="K106" s="73">
        <v>298.83176246650481</v>
      </c>
      <c r="L106" s="73">
        <v>136.274824225</v>
      </c>
      <c r="M106" s="73">
        <v>0</v>
      </c>
      <c r="N106" s="73">
        <v>490.58936720999998</v>
      </c>
      <c r="O106" s="73">
        <v>324.87918095239996</v>
      </c>
      <c r="P106" s="73">
        <f t="shared" si="2"/>
        <v>112.89187987571702</v>
      </c>
    </row>
    <row r="107" spans="1:16" x14ac:dyDescent="0.25">
      <c r="A107" s="79">
        <v>43204</v>
      </c>
      <c r="B107" s="92" t="s">
        <v>53</v>
      </c>
      <c r="C107" s="92" t="s">
        <v>53</v>
      </c>
      <c r="D107" s="92" t="s">
        <v>53</v>
      </c>
      <c r="E107" s="73">
        <v>112.2904551614</v>
      </c>
      <c r="F107" s="73">
        <v>505.30704822629997</v>
      </c>
      <c r="G107" s="73">
        <f t="shared" si="1"/>
        <v>140121.69914661249</v>
      </c>
      <c r="H107" s="73">
        <v>139103.99875930019</v>
      </c>
      <c r="I107" s="73">
        <v>1017.7003873122999</v>
      </c>
      <c r="J107" s="92" t="s">
        <v>53</v>
      </c>
      <c r="K107" s="73">
        <v>459.95781505364721</v>
      </c>
      <c r="L107" s="92" t="s">
        <v>53</v>
      </c>
      <c r="M107" s="73">
        <v>32.263064635268748</v>
      </c>
      <c r="N107" s="92" t="s">
        <v>53</v>
      </c>
      <c r="O107" s="73">
        <v>210.9534279003</v>
      </c>
      <c r="P107" s="73">
        <f t="shared" si="2"/>
        <v>136.68462790573116</v>
      </c>
    </row>
    <row r="108" spans="1:16" x14ac:dyDescent="0.25">
      <c r="A108" s="79">
        <v>43205</v>
      </c>
      <c r="B108" s="92" t="s">
        <v>53</v>
      </c>
      <c r="C108" s="92" t="s">
        <v>53</v>
      </c>
      <c r="D108" s="92" t="s">
        <v>53</v>
      </c>
      <c r="E108" s="73">
        <v>0</v>
      </c>
      <c r="F108" s="73">
        <v>0</v>
      </c>
      <c r="G108" s="73">
        <f t="shared" si="1"/>
        <v>144287.9987130629</v>
      </c>
      <c r="H108" s="73">
        <v>144287.9987130629</v>
      </c>
      <c r="I108" s="73">
        <v>0</v>
      </c>
      <c r="J108" s="92" t="s">
        <v>53</v>
      </c>
      <c r="K108" s="73">
        <v>532.2667509521458</v>
      </c>
      <c r="L108" s="92" t="s">
        <v>53</v>
      </c>
      <c r="M108" s="73">
        <v>0</v>
      </c>
      <c r="N108" s="92" t="s">
        <v>53</v>
      </c>
      <c r="O108" s="73">
        <v>0</v>
      </c>
      <c r="P108" s="73">
        <v>0</v>
      </c>
    </row>
    <row r="109" spans="1:16" x14ac:dyDescent="0.25">
      <c r="A109" s="79">
        <v>43206</v>
      </c>
      <c r="B109" s="73">
        <v>478.5</v>
      </c>
      <c r="C109" s="73">
        <v>1417.25817194</v>
      </c>
      <c r="D109" s="92" t="s">
        <v>53</v>
      </c>
      <c r="E109" s="73">
        <v>98.662972738899995</v>
      </c>
      <c r="F109" s="73">
        <v>589.25233994889993</v>
      </c>
      <c r="G109" s="73">
        <f t="shared" si="1"/>
        <v>153188.55609991899</v>
      </c>
      <c r="H109" s="73">
        <v>152927.99863600079</v>
      </c>
      <c r="I109" s="73">
        <v>260.55746391819997</v>
      </c>
      <c r="J109" s="73">
        <v>311.25169852990001</v>
      </c>
      <c r="K109" s="73">
        <v>504.76573434118399</v>
      </c>
      <c r="L109" s="73">
        <v>474.23638830299996</v>
      </c>
      <c r="M109" s="73">
        <v>0</v>
      </c>
      <c r="N109" s="73">
        <v>545.09929690000001</v>
      </c>
      <c r="O109" s="73">
        <v>267.09865548099998</v>
      </c>
      <c r="P109" s="73">
        <f t="shared" si="2"/>
        <v>586.92618640167359</v>
      </c>
    </row>
    <row r="110" spans="1:16" x14ac:dyDescent="0.25">
      <c r="A110" s="79">
        <v>43207</v>
      </c>
      <c r="B110" s="73">
        <v>450</v>
      </c>
      <c r="C110" s="73">
        <v>2398.4369063599997</v>
      </c>
      <c r="D110" s="92" t="s">
        <v>53</v>
      </c>
      <c r="E110" s="73">
        <v>64.321717034200006</v>
      </c>
      <c r="F110" s="73">
        <v>528.74631799299993</v>
      </c>
      <c r="G110" s="73">
        <f t="shared" si="1"/>
        <v>171335.82653386999</v>
      </c>
      <c r="H110" s="73">
        <v>171071.9984741704</v>
      </c>
      <c r="I110" s="73">
        <v>263.82805969959998</v>
      </c>
      <c r="J110" s="73">
        <v>348.86355001599998</v>
      </c>
      <c r="K110" s="73">
        <v>507.82056165089443</v>
      </c>
      <c r="L110" s="73">
        <v>463.33440236499996</v>
      </c>
      <c r="M110" s="73">
        <v>1.7034353028124998</v>
      </c>
      <c r="N110" s="73">
        <v>615.96220549700001</v>
      </c>
      <c r="O110" s="73">
        <v>181.51806586769996</v>
      </c>
      <c r="P110" s="73">
        <f t="shared" si="2"/>
        <v>648.42230454545461</v>
      </c>
    </row>
    <row r="111" spans="1:16" x14ac:dyDescent="0.25">
      <c r="A111" s="79">
        <v>43208</v>
      </c>
      <c r="B111" s="73">
        <v>433</v>
      </c>
      <c r="C111" s="73">
        <v>1796.1021832854999</v>
      </c>
      <c r="D111" s="92" t="s">
        <v>53</v>
      </c>
      <c r="E111" s="73">
        <v>160.25919328859999</v>
      </c>
      <c r="F111" s="73">
        <v>1634.2076921062001</v>
      </c>
      <c r="G111" s="73">
        <f t="shared" si="1"/>
        <v>186815.32818867054</v>
      </c>
      <c r="H111" s="73">
        <v>186623.99833545863</v>
      </c>
      <c r="I111" s="73">
        <v>191.3298532119</v>
      </c>
      <c r="J111" s="73">
        <v>348.86355001599998</v>
      </c>
      <c r="K111" s="73">
        <v>550.39887339763891</v>
      </c>
      <c r="L111" s="73">
        <v>476.96188478749997</v>
      </c>
      <c r="M111" s="73">
        <v>34.553238764605553</v>
      </c>
      <c r="N111" s="73">
        <v>541.61066139983996</v>
      </c>
      <c r="O111" s="73">
        <v>346.13805353149996</v>
      </c>
      <c r="P111" s="73">
        <f t="shared" si="2"/>
        <v>975.40449230769241</v>
      </c>
    </row>
    <row r="112" spans="1:16" x14ac:dyDescent="0.25">
      <c r="A112" s="79">
        <v>43209.75</v>
      </c>
      <c r="B112" s="73">
        <v>447.8</v>
      </c>
      <c r="C112" s="73">
        <v>1580.2428617130997</v>
      </c>
      <c r="D112" s="92" t="s">
        <v>53</v>
      </c>
      <c r="E112" s="73">
        <v>174.97687430490001</v>
      </c>
      <c r="F112" s="73">
        <v>1621.1253089805998</v>
      </c>
      <c r="G112" s="73">
        <f t="shared" si="1"/>
        <v>207359.99815050955</v>
      </c>
      <c r="H112" s="73">
        <v>207359.99815050955</v>
      </c>
      <c r="I112" s="73">
        <v>0</v>
      </c>
      <c r="J112" s="73">
        <v>364.67142962610001</v>
      </c>
      <c r="K112" s="73">
        <v>807.19363800251529</v>
      </c>
      <c r="L112" s="73">
        <v>496.04036017899995</v>
      </c>
      <c r="M112" s="73">
        <v>26.902921549085416</v>
      </c>
      <c r="N112" s="73">
        <v>541.61066139983996</v>
      </c>
      <c r="O112" s="73">
        <v>337.96156407799998</v>
      </c>
      <c r="P112" s="73">
        <v>0</v>
      </c>
    </row>
    <row r="113" spans="1:16" x14ac:dyDescent="0.25">
      <c r="A113" s="79">
        <v>43210</v>
      </c>
      <c r="B113" s="73">
        <v>542.4</v>
      </c>
      <c r="C113" s="73">
        <v>1364.9286394375999</v>
      </c>
      <c r="D113" s="92" t="s">
        <v>53</v>
      </c>
      <c r="E113" s="73">
        <v>204.95733563439998</v>
      </c>
      <c r="F113" s="73">
        <v>1620.5802096836999</v>
      </c>
      <c r="G113" s="73">
        <f t="shared" si="1"/>
        <v>224639.99799638535</v>
      </c>
      <c r="H113" s="73">
        <v>224639.99799638535</v>
      </c>
      <c r="I113" s="73">
        <v>0</v>
      </c>
      <c r="J113" s="73">
        <v>333.60076970279999</v>
      </c>
      <c r="K113" s="73">
        <v>1061.4748891827971</v>
      </c>
      <c r="L113" s="73">
        <v>575.62485752639998</v>
      </c>
      <c r="M113" s="73">
        <v>0</v>
      </c>
      <c r="N113" s="73">
        <v>541.61066139983996</v>
      </c>
      <c r="O113" s="73">
        <v>406.64407548739996</v>
      </c>
      <c r="P113" s="73">
        <v>0</v>
      </c>
    </row>
    <row r="114" spans="1:16" x14ac:dyDescent="0.25">
      <c r="A114" s="79">
        <v>43211</v>
      </c>
      <c r="B114" s="92" t="s">
        <v>53</v>
      </c>
      <c r="C114" s="92" t="s">
        <v>53</v>
      </c>
      <c r="D114" s="92" t="s">
        <v>53</v>
      </c>
      <c r="E114" s="73">
        <v>233.30249907319998</v>
      </c>
      <c r="F114" s="73">
        <v>1620.0351103867997</v>
      </c>
      <c r="G114" s="73">
        <f t="shared" si="1"/>
        <v>250757.86880997376</v>
      </c>
      <c r="H114" s="73">
        <v>250559.99776519905</v>
      </c>
      <c r="I114" s="73">
        <v>197.87104477469998</v>
      </c>
      <c r="J114" s="92" t="s">
        <v>53</v>
      </c>
      <c r="K114" s="73">
        <v>1149.9740312815827</v>
      </c>
      <c r="L114" s="92" t="s">
        <v>53</v>
      </c>
      <c r="M114" s="73">
        <v>25.2789798937375</v>
      </c>
      <c r="N114" s="92" t="s">
        <v>53</v>
      </c>
      <c r="O114" s="73">
        <v>421.36175650369995</v>
      </c>
      <c r="P114" s="73">
        <f t="shared" si="2"/>
        <v>1266.2792479338843</v>
      </c>
    </row>
    <row r="115" spans="1:16" x14ac:dyDescent="0.25">
      <c r="A115" s="79">
        <v>43212</v>
      </c>
      <c r="B115" s="92" t="s">
        <v>53</v>
      </c>
      <c r="C115" s="92" t="s">
        <v>53</v>
      </c>
      <c r="D115" s="92" t="s">
        <v>53</v>
      </c>
      <c r="E115" s="73">
        <v>238.20839274529999</v>
      </c>
      <c r="F115" s="73">
        <v>1620.0351103867997</v>
      </c>
      <c r="G115" s="73">
        <f t="shared" si="1"/>
        <v>267746.76802459767</v>
      </c>
      <c r="H115" s="73">
        <v>266975.99761878105</v>
      </c>
      <c r="I115" s="73">
        <v>770.77040581660003</v>
      </c>
      <c r="J115" s="92" t="s">
        <v>53</v>
      </c>
      <c r="K115" s="73">
        <v>1352.1528746665062</v>
      </c>
      <c r="L115" s="92" t="s">
        <v>53</v>
      </c>
      <c r="M115" s="73">
        <v>0</v>
      </c>
      <c r="N115" s="92" t="s">
        <v>53</v>
      </c>
      <c r="O115" s="73">
        <v>406.64407548739996</v>
      </c>
      <c r="P115" s="73">
        <f t="shared" si="2"/>
        <v>346.37551676096177</v>
      </c>
    </row>
    <row r="116" spans="1:16" x14ac:dyDescent="0.25">
      <c r="A116" s="79">
        <v>43213.75</v>
      </c>
      <c r="B116" s="73">
        <v>640</v>
      </c>
      <c r="C116" s="73">
        <v>1907.8475391499999</v>
      </c>
      <c r="D116" s="92" t="s">
        <v>53</v>
      </c>
      <c r="E116" s="73">
        <v>240.9338892298</v>
      </c>
      <c r="F116" s="73">
        <v>1634.2076921062001</v>
      </c>
      <c r="G116" s="73">
        <f t="shared" si="1"/>
        <v>286925.38393499074</v>
      </c>
      <c r="H116" s="73">
        <v>285983.99744924443</v>
      </c>
      <c r="I116" s="73">
        <v>941.38648574629985</v>
      </c>
      <c r="J116" s="73">
        <v>310.70659923299996</v>
      </c>
      <c r="K116" s="73">
        <v>1368.5437076913463</v>
      </c>
      <c r="L116" s="73">
        <v>681.37412112499999</v>
      </c>
      <c r="M116" s="73">
        <v>32.762738990760418</v>
      </c>
      <c r="N116" s="73">
        <v>610.51121252799999</v>
      </c>
      <c r="O116" s="73">
        <v>448.07162205179998</v>
      </c>
      <c r="P116" s="73">
        <f t="shared" si="2"/>
        <v>303.7902092067169</v>
      </c>
    </row>
    <row r="117" spans="1:16" x14ac:dyDescent="0.25">
      <c r="A117" s="79">
        <v>43214.75</v>
      </c>
      <c r="B117" s="73">
        <v>890</v>
      </c>
      <c r="C117" s="73">
        <v>2725.4964845</v>
      </c>
      <c r="D117" s="92" t="s">
        <v>53</v>
      </c>
      <c r="E117" s="73">
        <v>239.29859133909997</v>
      </c>
      <c r="F117" s="73">
        <v>1618.9449117929998</v>
      </c>
      <c r="G117" s="73">
        <f t="shared" si="1"/>
        <v>319302.75322183286</v>
      </c>
      <c r="H117" s="73">
        <v>317951.99716411467</v>
      </c>
      <c r="I117" s="73">
        <v>1350.7560577182001</v>
      </c>
      <c r="J117" s="73">
        <v>430.62844455099997</v>
      </c>
      <c r="K117" s="73">
        <v>1379.385127040802</v>
      </c>
      <c r="L117" s="73">
        <v>681.37412112499999</v>
      </c>
      <c r="M117" s="73">
        <v>24.877726244630555</v>
      </c>
      <c r="N117" s="73">
        <v>872.15887503999988</v>
      </c>
      <c r="O117" s="73">
        <v>478.05208338130001</v>
      </c>
      <c r="P117" s="73">
        <f t="shared" si="2"/>
        <v>235.38817046004843</v>
      </c>
    </row>
    <row r="118" spans="1:16" x14ac:dyDescent="0.25">
      <c r="A118" s="79">
        <v>43215</v>
      </c>
      <c r="B118" s="73">
        <v>960</v>
      </c>
      <c r="C118" s="73">
        <v>2725.4964845</v>
      </c>
      <c r="D118" s="92" t="s">
        <v>53</v>
      </c>
      <c r="E118" s="73">
        <v>240.9338892298</v>
      </c>
      <c r="F118" s="73">
        <v>1634.2076921062001</v>
      </c>
      <c r="G118" s="73">
        <f t="shared" si="1"/>
        <v>354014.83561741957</v>
      </c>
      <c r="H118" s="73">
        <v>352511.99685586628</v>
      </c>
      <c r="I118" s="73">
        <v>1502.8387615532999</v>
      </c>
      <c r="J118" s="73">
        <v>476.96188478749997</v>
      </c>
      <c r="K118" s="73">
        <v>1269.0138756539041</v>
      </c>
      <c r="L118" s="73">
        <v>685.18981620329998</v>
      </c>
      <c r="M118" s="73">
        <v>13.718332305316665</v>
      </c>
      <c r="N118" s="73">
        <v>812.19795238099994</v>
      </c>
      <c r="O118" s="73">
        <v>525.47572221159999</v>
      </c>
      <c r="P118" s="73">
        <f t="shared" si="2"/>
        <v>234.56408356909685</v>
      </c>
    </row>
    <row r="119" spans="1:16" x14ac:dyDescent="0.25">
      <c r="A119" s="79">
        <v>43216</v>
      </c>
      <c r="B119" s="73">
        <v>2137</v>
      </c>
      <c r="C119" s="73">
        <v>6541.1915627999997</v>
      </c>
      <c r="D119" s="92" t="s">
        <v>53</v>
      </c>
      <c r="E119" s="73">
        <v>240.9338892298</v>
      </c>
      <c r="F119" s="73">
        <v>1634.2076921062001</v>
      </c>
      <c r="G119" s="73">
        <f t="shared" si="1"/>
        <v>375544.51761546417</v>
      </c>
      <c r="H119" s="73">
        <v>374111.99666321097</v>
      </c>
      <c r="I119" s="73">
        <v>1432.5209522532</v>
      </c>
      <c r="J119" s="73">
        <v>523.29532502400002</v>
      </c>
      <c r="K119" s="73">
        <v>958.2732077148479</v>
      </c>
      <c r="L119" s="73">
        <v>1411.807178971</v>
      </c>
      <c r="M119" s="73">
        <v>40.731030796138889</v>
      </c>
      <c r="N119" s="73">
        <v>2605.5746391819998</v>
      </c>
      <c r="O119" s="73">
        <v>527.65611939919995</v>
      </c>
      <c r="P119" s="73">
        <f t="shared" si="2"/>
        <v>261.1563873287671</v>
      </c>
    </row>
    <row r="120" spans="1:16" x14ac:dyDescent="0.25">
      <c r="A120" s="79">
        <v>43217</v>
      </c>
      <c r="B120" s="73">
        <v>4796</v>
      </c>
      <c r="C120" s="73">
        <v>13736.502281879999</v>
      </c>
      <c r="D120" s="92" t="s">
        <v>53</v>
      </c>
      <c r="E120" s="73">
        <v>238.20839274529999</v>
      </c>
      <c r="F120" s="73">
        <v>1620.5802096836999</v>
      </c>
      <c r="G120" s="73">
        <f t="shared" si="1"/>
        <v>401393.6544756809</v>
      </c>
      <c r="H120" s="73">
        <v>400031.99643202469</v>
      </c>
      <c r="I120" s="73">
        <v>1361.6580436561999</v>
      </c>
      <c r="J120" s="73">
        <v>925.57860613620005</v>
      </c>
      <c r="K120" s="73">
        <v>932.10465605186391</v>
      </c>
      <c r="L120" s="73">
        <v>1795.0119846917</v>
      </c>
      <c r="M120" s="73">
        <v>35.283823238922913</v>
      </c>
      <c r="N120" s="73">
        <v>2778.3711162993</v>
      </c>
      <c r="O120" s="73">
        <v>407.18917478430001</v>
      </c>
      <c r="P120" s="73">
        <f t="shared" si="2"/>
        <v>293.78300836669337</v>
      </c>
    </row>
    <row r="121" spans="1:16" x14ac:dyDescent="0.25">
      <c r="A121" s="79">
        <v>43218</v>
      </c>
      <c r="B121" s="74">
        <v>6796</v>
      </c>
      <c r="C121" s="74">
        <v>20632.008387664999</v>
      </c>
      <c r="D121" s="92" t="s">
        <v>53</v>
      </c>
      <c r="E121" s="73">
        <v>220.76521524449998</v>
      </c>
      <c r="F121" s="73">
        <v>1592.7801455417998</v>
      </c>
      <c r="G121" s="73">
        <f t="shared" si="1"/>
        <v>463638.17557372601</v>
      </c>
      <c r="H121" s="73">
        <v>462239.99587717751</v>
      </c>
      <c r="I121" s="73">
        <v>1398.1796965484998</v>
      </c>
      <c r="J121" s="92" t="s">
        <v>53</v>
      </c>
      <c r="K121" s="73">
        <v>865.68960630109643</v>
      </c>
      <c r="L121" s="92" t="s">
        <v>53</v>
      </c>
      <c r="M121" s="73">
        <v>0</v>
      </c>
      <c r="N121" s="92" t="s">
        <v>53</v>
      </c>
      <c r="O121" s="73">
        <v>348.86355001599998</v>
      </c>
      <c r="P121" s="73">
        <f t="shared" si="2"/>
        <v>330.60127894736843</v>
      </c>
    </row>
    <row r="122" spans="1:16" x14ac:dyDescent="0.25">
      <c r="A122" s="79">
        <v>43219</v>
      </c>
      <c r="B122" s="74">
        <v>5808</v>
      </c>
      <c r="C122" s="74">
        <v>18249.924460211998</v>
      </c>
      <c r="D122" s="92" t="s">
        <v>53</v>
      </c>
      <c r="E122" s="73">
        <v>204.95733563439998</v>
      </c>
      <c r="F122" s="73">
        <v>1620.0351103867997</v>
      </c>
      <c r="G122" s="73">
        <f t="shared" si="1"/>
        <v>504157.32402613951</v>
      </c>
      <c r="H122" s="73">
        <v>502847.9955149857</v>
      </c>
      <c r="I122" s="73">
        <v>1309.3285111537998</v>
      </c>
      <c r="J122" s="92" t="s">
        <v>53</v>
      </c>
      <c r="K122" s="73">
        <v>1122.783418436911</v>
      </c>
      <c r="L122" s="92" t="s">
        <v>53</v>
      </c>
      <c r="M122" s="73">
        <v>31.100943217572222</v>
      </c>
      <c r="N122" s="92" t="s">
        <v>53</v>
      </c>
      <c r="O122" s="73">
        <v>334.14586899969999</v>
      </c>
      <c r="P122" s="73">
        <f t="shared" si="2"/>
        <v>384.05029084096589</v>
      </c>
    </row>
    <row r="123" spans="1:16" x14ac:dyDescent="0.25">
      <c r="A123" s="79">
        <v>43220</v>
      </c>
      <c r="B123" s="74">
        <v>4562</v>
      </c>
      <c r="C123" s="74">
        <v>15916.899469479999</v>
      </c>
      <c r="D123" s="92" t="s">
        <v>53</v>
      </c>
      <c r="E123" s="73">
        <v>196.23574688399998</v>
      </c>
      <c r="F123" s="73">
        <v>1633.1174935124</v>
      </c>
      <c r="G123" s="73">
        <f t="shared" si="1"/>
        <v>539592.77079541981</v>
      </c>
      <c r="H123" s="73">
        <v>538271.99519903108</v>
      </c>
      <c r="I123" s="73">
        <v>1320.7755963887</v>
      </c>
      <c r="J123" s="73">
        <v>2474.7508079259997</v>
      </c>
      <c r="K123" s="73">
        <v>1517.8592755123223</v>
      </c>
      <c r="L123" s="73">
        <v>1793.3766868009998</v>
      </c>
      <c r="M123" s="73">
        <v>0</v>
      </c>
      <c r="N123" s="73">
        <v>8394.5291722599995</v>
      </c>
      <c r="O123" s="73">
        <v>317.79289009269996</v>
      </c>
      <c r="P123" s="73">
        <f t="shared" si="2"/>
        <v>407.5423536524969</v>
      </c>
    </row>
    <row r="124" spans="1:16" x14ac:dyDescent="0.25">
      <c r="A124" s="79">
        <v>43221</v>
      </c>
      <c r="B124" s="74">
        <v>5287</v>
      </c>
      <c r="C124" s="74">
        <v>17317.804662512997</v>
      </c>
      <c r="D124" s="92" t="s">
        <v>53</v>
      </c>
      <c r="E124" s="73">
        <v>185.33376094599998</v>
      </c>
      <c r="F124" s="73">
        <v>1618.9449117929998</v>
      </c>
      <c r="G124" s="73">
        <f t="shared" si="1"/>
        <v>519708.77878813079</v>
      </c>
      <c r="H124" s="73">
        <v>518399.99537627387</v>
      </c>
      <c r="I124" s="73">
        <v>1308.7834118568999</v>
      </c>
      <c r="J124" s="73">
        <v>2736.398470438</v>
      </c>
      <c r="K124" s="73">
        <v>1619.1379677939854</v>
      </c>
      <c r="L124" s="73">
        <v>1793.3766868009998</v>
      </c>
      <c r="M124" s="73">
        <v>41.431331976184026</v>
      </c>
      <c r="N124" s="73">
        <v>10683.946219239999</v>
      </c>
      <c r="O124" s="73">
        <v>304.16540767019995</v>
      </c>
      <c r="P124" s="73">
        <f t="shared" si="2"/>
        <v>396.09303623490212</v>
      </c>
    </row>
    <row r="125" spans="1:16" x14ac:dyDescent="0.25">
      <c r="A125" s="79">
        <v>43222</v>
      </c>
      <c r="B125" s="74">
        <v>5940</v>
      </c>
      <c r="C125" s="74">
        <v>24318.242382951248</v>
      </c>
      <c r="D125" s="92" t="s">
        <v>53</v>
      </c>
      <c r="E125" s="73">
        <v>180.9729665708</v>
      </c>
      <c r="F125" s="73">
        <v>1618.3998124960997</v>
      </c>
      <c r="G125" s="73">
        <f t="shared" si="1"/>
        <v>529347.96332899365</v>
      </c>
      <c r="H125" s="73">
        <v>527903.99529150559</v>
      </c>
      <c r="I125" s="73">
        <v>1443.9680374880998</v>
      </c>
      <c r="J125" s="73">
        <v>3008.948118888</v>
      </c>
      <c r="K125" s="73">
        <v>1600.3812524041275</v>
      </c>
      <c r="L125" s="73">
        <v>1411.807178971</v>
      </c>
      <c r="M125" s="73">
        <v>0</v>
      </c>
      <c r="N125" s="73">
        <v>10683.946219239999</v>
      </c>
      <c r="O125" s="73">
        <v>294.353620326</v>
      </c>
      <c r="P125" s="73">
        <f t="shared" si="2"/>
        <v>365.59257655719142</v>
      </c>
    </row>
    <row r="126" spans="1:16" x14ac:dyDescent="0.25">
      <c r="A126" s="79">
        <v>43223</v>
      </c>
      <c r="B126" s="74">
        <v>8217</v>
      </c>
      <c r="C126" s="74">
        <v>26159.315258230999</v>
      </c>
      <c r="D126" s="92" t="s">
        <v>53</v>
      </c>
      <c r="E126" s="73">
        <v>172.25137782039999</v>
      </c>
      <c r="F126" s="73">
        <v>1633.6625928092999</v>
      </c>
      <c r="G126" s="73">
        <f t="shared" si="1"/>
        <v>561615.22255786206</v>
      </c>
      <c r="H126" s="73">
        <v>559871.99500637583</v>
      </c>
      <c r="I126" s="73">
        <v>1743.2275514861999</v>
      </c>
      <c r="J126" s="73">
        <v>2867.2223016939997</v>
      </c>
      <c r="K126" s="73">
        <v>1630.1005203205298</v>
      </c>
      <c r="L126" s="73">
        <v>2867.2223016939997</v>
      </c>
      <c r="M126" s="73">
        <v>27.803849553684028</v>
      </c>
      <c r="N126" s="73">
        <v>13518.46256312</v>
      </c>
      <c r="O126" s="73">
        <v>292.17322313839998</v>
      </c>
      <c r="P126" s="73">
        <f t="shared" si="2"/>
        <v>321.16977185741092</v>
      </c>
    </row>
    <row r="127" spans="1:16" x14ac:dyDescent="0.25">
      <c r="A127" s="79">
        <v>43224</v>
      </c>
      <c r="B127" s="84" t="s">
        <v>123</v>
      </c>
      <c r="C127" s="74">
        <v>67592.312815600002</v>
      </c>
      <c r="D127" s="92" t="s">
        <v>53</v>
      </c>
      <c r="E127" s="73">
        <v>158.07879610099999</v>
      </c>
      <c r="F127" s="73">
        <v>1540.9957123362999</v>
      </c>
      <c r="G127" s="73">
        <f t="shared" si="1"/>
        <v>582502.21487815422</v>
      </c>
      <c r="H127" s="73">
        <v>580607.99482142669</v>
      </c>
      <c r="I127" s="73">
        <v>1894.2200567274999</v>
      </c>
      <c r="J127" s="73">
        <v>4813.2267916269993</v>
      </c>
      <c r="K127" s="73">
        <v>1628.234312311004</v>
      </c>
      <c r="L127" s="73">
        <v>2867.2223016939997</v>
      </c>
      <c r="M127" s="73">
        <v>0</v>
      </c>
      <c r="N127" s="73">
        <v>27794.613148930999</v>
      </c>
      <c r="O127" s="73">
        <v>287.2673294663</v>
      </c>
      <c r="P127" s="73">
        <f t="shared" si="2"/>
        <v>306.51559873381291</v>
      </c>
    </row>
    <row r="128" spans="1:16" x14ac:dyDescent="0.25">
      <c r="A128" s="79">
        <v>43225</v>
      </c>
      <c r="B128" s="84" t="s">
        <v>123</v>
      </c>
      <c r="C128" s="74">
        <v>63640.342913074994</v>
      </c>
      <c r="D128" s="92" t="s">
        <v>53</v>
      </c>
      <c r="E128" s="73">
        <v>149.35720735059999</v>
      </c>
      <c r="F128" s="73">
        <v>1576.9722659316999</v>
      </c>
      <c r="G128" s="73">
        <f t="shared" si="1"/>
        <v>652424.07293410471</v>
      </c>
      <c r="H128" s="73">
        <v>650591.9941972238</v>
      </c>
      <c r="I128" s="73">
        <v>1832.0787368808999</v>
      </c>
      <c r="J128" s="92" t="s">
        <v>53</v>
      </c>
      <c r="K128" s="73">
        <v>1637.9666060077393</v>
      </c>
      <c r="L128" s="92" t="s">
        <v>53</v>
      </c>
      <c r="M128" s="73">
        <v>28.504150733729166</v>
      </c>
      <c r="N128" s="92" t="s">
        <v>53</v>
      </c>
      <c r="O128" s="73">
        <v>272.54964845000001</v>
      </c>
      <c r="P128" s="73">
        <f t="shared" si="2"/>
        <v>355.11137218089857</v>
      </c>
    </row>
    <row r="129" spans="1:16" x14ac:dyDescent="0.25">
      <c r="A129" s="79">
        <v>43226</v>
      </c>
      <c r="B129" s="84" t="s">
        <v>123</v>
      </c>
      <c r="C129" s="74">
        <v>65248.385838929993</v>
      </c>
      <c r="D129" s="92" t="s">
        <v>53</v>
      </c>
      <c r="E129" s="73">
        <v>143.3611150847</v>
      </c>
      <c r="F129" s="73">
        <v>1109.8221684883999</v>
      </c>
      <c r="G129" s="73">
        <f t="shared" si="1"/>
        <v>688788.93161130673</v>
      </c>
      <c r="H129" s="73">
        <v>686879.9938735629</v>
      </c>
      <c r="I129" s="73">
        <v>1908.9377377437997</v>
      </c>
      <c r="J129" s="92" t="s">
        <v>53</v>
      </c>
      <c r="K129" s="73">
        <v>1612.4642868187445</v>
      </c>
      <c r="L129" s="92" t="s">
        <v>53</v>
      </c>
      <c r="M129" s="73">
        <v>0</v>
      </c>
      <c r="N129" s="92" t="s">
        <v>53</v>
      </c>
      <c r="O129" s="73">
        <v>264.37315899649997</v>
      </c>
      <c r="P129" s="73">
        <f t="shared" si="2"/>
        <v>359.82315205596802</v>
      </c>
    </row>
    <row r="130" spans="1:16" x14ac:dyDescent="0.25">
      <c r="A130" s="79">
        <v>43227</v>
      </c>
      <c r="B130" s="84" t="s">
        <v>123</v>
      </c>
      <c r="C130" s="74">
        <v>59415.823362099996</v>
      </c>
      <c r="D130" s="92" t="s">
        <v>53</v>
      </c>
      <c r="E130" s="73">
        <v>137.36502281879999</v>
      </c>
      <c r="F130" s="73">
        <v>1422.7091649089998</v>
      </c>
      <c r="G130" s="73">
        <f t="shared" si="1"/>
        <v>719936.53927763517</v>
      </c>
      <c r="H130" s="73">
        <v>717983.99359613936</v>
      </c>
      <c r="I130" s="73">
        <v>1952.5456814957997</v>
      </c>
      <c r="J130" s="73">
        <v>4813.2267916269993</v>
      </c>
      <c r="K130" s="73">
        <v>1606.9489418494161</v>
      </c>
      <c r="L130" s="73">
        <v>1499.023066475</v>
      </c>
      <c r="M130" s="73">
        <v>48.252644011002076</v>
      </c>
      <c r="N130" s="73">
        <v>46660.499814639996</v>
      </c>
      <c r="O130" s="73">
        <v>257.28686813680002</v>
      </c>
      <c r="P130" s="73">
        <f t="shared" si="2"/>
        <v>367.71687361809052</v>
      </c>
    </row>
    <row r="131" spans="1:16" x14ac:dyDescent="0.25">
      <c r="A131" s="79">
        <v>43228</v>
      </c>
      <c r="B131" s="84" t="s">
        <v>123</v>
      </c>
      <c r="C131" s="84" t="s">
        <v>123</v>
      </c>
      <c r="D131" s="92" t="s">
        <v>53</v>
      </c>
      <c r="E131" s="73">
        <v>132.45912914670001</v>
      </c>
      <c r="F131" s="73">
        <v>1634.2076921062001</v>
      </c>
      <c r="G131" s="73">
        <f t="shared" si="1"/>
        <v>770848.76220523159</v>
      </c>
      <c r="H131" s="73">
        <v>768959.99314147304</v>
      </c>
      <c r="I131" s="73">
        <v>1888.7690637584999</v>
      </c>
      <c r="J131" s="73">
        <v>4813.2267916269993</v>
      </c>
      <c r="K131" s="73">
        <v>1600.9263517010277</v>
      </c>
      <c r="L131" s="73">
        <v>2234.9071172899999</v>
      </c>
      <c r="M131" s="73">
        <v>26.293470251856942</v>
      </c>
      <c r="N131" s="73">
        <v>49604.036017899998</v>
      </c>
      <c r="O131" s="73">
        <v>251.8358751678</v>
      </c>
      <c r="P131" s="73">
        <f t="shared" si="2"/>
        <v>407.12229350649358</v>
      </c>
    </row>
    <row r="132" spans="1:16" x14ac:dyDescent="0.25">
      <c r="A132" s="79">
        <v>43229</v>
      </c>
      <c r="B132" s="84" t="s">
        <v>123</v>
      </c>
      <c r="C132" s="84" t="s">
        <v>123</v>
      </c>
      <c r="D132" s="92" t="s">
        <v>53</v>
      </c>
      <c r="E132" s="73">
        <v>130.27873195909999</v>
      </c>
      <c r="F132" s="73">
        <v>1612.9488195270997</v>
      </c>
      <c r="G132" s="73">
        <f t="shared" si="1"/>
        <v>782092.20919028542</v>
      </c>
      <c r="H132" s="73">
        <v>780191.99304129207</v>
      </c>
      <c r="I132" s="73">
        <v>1900.2161489933999</v>
      </c>
      <c r="J132" s="73">
        <v>4813.2267916269993</v>
      </c>
      <c r="K132" s="73">
        <v>1493.6629233888166</v>
      </c>
      <c r="L132" s="73">
        <v>2736.398470438</v>
      </c>
      <c r="M132" s="73">
        <v>0</v>
      </c>
      <c r="N132" s="84" t="s">
        <v>123</v>
      </c>
      <c r="O132" s="73">
        <v>276.91044282519999</v>
      </c>
      <c r="P132" s="73">
        <f t="shared" si="2"/>
        <v>410.5806560240963</v>
      </c>
    </row>
    <row r="133" spans="1:16" x14ac:dyDescent="0.25">
      <c r="A133" s="79">
        <v>43230</v>
      </c>
      <c r="B133" s="84" t="s">
        <v>123</v>
      </c>
      <c r="C133" s="84" t="s">
        <v>123</v>
      </c>
      <c r="D133" s="92" t="s">
        <v>53</v>
      </c>
      <c r="E133" s="73">
        <v>125.37283828699999</v>
      </c>
      <c r="F133" s="73">
        <v>957.19436535639989</v>
      </c>
      <c r="G133" s="73">
        <f t="shared" ref="G133:G196" si="3">H133+I133</f>
        <v>874625.78895533434</v>
      </c>
      <c r="H133" s="73">
        <v>872639.9922167277</v>
      </c>
      <c r="I133" s="73">
        <v>1985.7967386066998</v>
      </c>
      <c r="J133" s="84" t="s">
        <v>123</v>
      </c>
      <c r="K133" s="73">
        <v>1592.5113813051341</v>
      </c>
      <c r="L133" s="73">
        <v>27254.964844999999</v>
      </c>
      <c r="M133" s="73">
        <v>17.522671148264582</v>
      </c>
      <c r="N133" s="84" t="s">
        <v>123</v>
      </c>
      <c r="O133" s="73">
        <v>275.82024423140001</v>
      </c>
      <c r="P133" s="73">
        <f t="shared" si="2"/>
        <v>439.4407419709031</v>
      </c>
    </row>
    <row r="134" spans="1:16" x14ac:dyDescent="0.25">
      <c r="A134" s="79">
        <v>43231</v>
      </c>
      <c r="B134" s="84" t="s">
        <v>123</v>
      </c>
      <c r="C134" s="84" t="s">
        <v>123</v>
      </c>
      <c r="D134" s="92" t="s">
        <v>53</v>
      </c>
      <c r="E134" s="73">
        <v>123.73754039629999</v>
      </c>
      <c r="F134" s="73">
        <v>635.04068088849999</v>
      </c>
      <c r="G134" s="73">
        <f t="shared" si="3"/>
        <v>935085.07464261749</v>
      </c>
      <c r="H134" s="73">
        <v>933119.99167729297</v>
      </c>
      <c r="I134" s="73">
        <v>1965.0829653244998</v>
      </c>
      <c r="J134" s="84" t="s">
        <v>123</v>
      </c>
      <c r="K134" s="73">
        <v>1589.8767347034507</v>
      </c>
      <c r="L134" s="84" t="s">
        <v>106</v>
      </c>
      <c r="M134" s="73">
        <v>22.697329057030554</v>
      </c>
      <c r="N134" s="84" t="s">
        <v>123</v>
      </c>
      <c r="O134" s="73">
        <v>318.33798938959995</v>
      </c>
      <c r="P134" s="73">
        <f t="shared" si="2"/>
        <v>474.8501758668516</v>
      </c>
    </row>
    <row r="135" spans="1:16" x14ac:dyDescent="0.25">
      <c r="A135" s="79">
        <v>43232</v>
      </c>
      <c r="B135" s="84" t="s">
        <v>123</v>
      </c>
      <c r="C135" s="84" t="s">
        <v>123</v>
      </c>
      <c r="D135" s="92" t="s">
        <v>53</v>
      </c>
      <c r="E135" s="73">
        <v>117.7414481304</v>
      </c>
      <c r="F135" s="73">
        <v>560.90717651010004</v>
      </c>
      <c r="G135" s="73">
        <f t="shared" si="3"/>
        <v>986487.35944483418</v>
      </c>
      <c r="H135" s="73">
        <v>984959.99121492042</v>
      </c>
      <c r="I135" s="73">
        <v>1527.3682299137997</v>
      </c>
      <c r="J135" s="84" t="s">
        <v>123</v>
      </c>
      <c r="K135" s="73">
        <v>888.0651753564847</v>
      </c>
      <c r="L135" s="84" t="s">
        <v>106</v>
      </c>
      <c r="M135" s="73">
        <v>25.778654249229167</v>
      </c>
      <c r="N135" s="84" t="s">
        <v>123</v>
      </c>
      <c r="O135" s="73">
        <v>283.451634388</v>
      </c>
      <c r="P135" s="73">
        <f t="shared" si="2"/>
        <v>644.87395503211997</v>
      </c>
    </row>
    <row r="136" spans="1:16" x14ac:dyDescent="0.25">
      <c r="A136" s="79">
        <v>43233</v>
      </c>
      <c r="B136" s="84" t="s">
        <v>123</v>
      </c>
      <c r="C136" s="84" t="s">
        <v>123</v>
      </c>
      <c r="D136" s="92" t="s">
        <v>53</v>
      </c>
      <c r="E136" s="73">
        <v>111.20025656759998</v>
      </c>
      <c r="F136" s="73">
        <v>487.31877142859997</v>
      </c>
      <c r="G136" s="73">
        <f t="shared" si="3"/>
        <v>1056070.6932307025</v>
      </c>
      <c r="H136" s="73">
        <v>1054079.9905984236</v>
      </c>
      <c r="I136" s="73">
        <v>1990.7026322787999</v>
      </c>
      <c r="J136" s="84" t="s">
        <v>123</v>
      </c>
      <c r="K136" s="73">
        <v>904.2894502628277</v>
      </c>
      <c r="L136" s="84" t="s">
        <v>106</v>
      </c>
      <c r="M136" s="73">
        <v>0</v>
      </c>
      <c r="N136" s="84" t="s">
        <v>123</v>
      </c>
      <c r="O136" s="73">
        <v>266.00845688719994</v>
      </c>
      <c r="P136" s="73">
        <f t="shared" si="2"/>
        <v>529.50148028477554</v>
      </c>
    </row>
    <row r="137" spans="1:16" x14ac:dyDescent="0.25">
      <c r="A137" s="79">
        <v>43234</v>
      </c>
      <c r="B137" s="84" t="s">
        <v>123</v>
      </c>
      <c r="C137" s="84" t="s">
        <v>123</v>
      </c>
      <c r="D137" s="92" t="s">
        <v>53</v>
      </c>
      <c r="E137" s="73">
        <v>107.9296607862</v>
      </c>
      <c r="F137" s="73">
        <v>434.98923892619996</v>
      </c>
      <c r="G137" s="73">
        <f t="shared" si="3"/>
        <v>1090630.147823157</v>
      </c>
      <c r="H137" s="73">
        <v>1088639.9902901752</v>
      </c>
      <c r="I137" s="73">
        <v>1990.1575329819</v>
      </c>
      <c r="J137" s="84" t="s">
        <v>123</v>
      </c>
      <c r="K137" s="73">
        <v>1364.2359090811228</v>
      </c>
      <c r="L137" s="84" t="s">
        <v>106</v>
      </c>
      <c r="M137" s="73">
        <v>29.624632621801386</v>
      </c>
      <c r="N137" s="84" t="s">
        <v>123</v>
      </c>
      <c r="O137" s="73">
        <v>251.8358751678</v>
      </c>
      <c r="P137" s="73">
        <f t="shared" si="2"/>
        <v>547.01196877567793</v>
      </c>
    </row>
    <row r="138" spans="1:16" x14ac:dyDescent="0.25">
      <c r="A138" s="79">
        <v>43235</v>
      </c>
      <c r="B138" s="84" t="s">
        <v>123</v>
      </c>
      <c r="C138" s="84" t="s">
        <v>123</v>
      </c>
      <c r="D138" s="92" t="s">
        <v>53</v>
      </c>
      <c r="E138" s="73">
        <v>43.607943751999997</v>
      </c>
      <c r="F138" s="73">
        <v>173.34157641420001</v>
      </c>
      <c r="G138" s="73">
        <f t="shared" si="3"/>
        <v>1115742.3104339649</v>
      </c>
      <c r="H138" s="73">
        <v>1114559.9900589888</v>
      </c>
      <c r="I138" s="73">
        <v>1182.3203749760999</v>
      </c>
      <c r="J138" s="84" t="s">
        <v>123</v>
      </c>
      <c r="K138" s="73">
        <v>1605.8814557263199</v>
      </c>
      <c r="L138" s="84" t="s">
        <v>106</v>
      </c>
      <c r="M138" s="73">
        <v>32.944438756393751</v>
      </c>
      <c r="N138" s="84" t="s">
        <v>123</v>
      </c>
      <c r="O138" s="73">
        <v>110.11005797379998</v>
      </c>
      <c r="P138" s="73">
        <f t="shared" si="2"/>
        <v>942.68864315352698</v>
      </c>
    </row>
    <row r="139" spans="1:16" x14ac:dyDescent="0.25">
      <c r="A139" s="79">
        <v>43236</v>
      </c>
      <c r="B139" s="84" t="s">
        <v>123</v>
      </c>
      <c r="C139" s="84" t="s">
        <v>123</v>
      </c>
      <c r="D139" s="92" t="s">
        <v>53</v>
      </c>
      <c r="E139" s="73">
        <v>43.607943751999997</v>
      </c>
      <c r="F139" s="73">
        <v>153.17290242889999</v>
      </c>
      <c r="G139" s="73">
        <f t="shared" si="3"/>
        <v>1115124.7129305771</v>
      </c>
      <c r="H139" s="73">
        <v>1114559.9900589888</v>
      </c>
      <c r="I139" s="73">
        <v>564.72287158839993</v>
      </c>
      <c r="J139" s="84" t="s">
        <v>123</v>
      </c>
      <c r="K139" s="73">
        <v>1601.1913305259095</v>
      </c>
      <c r="L139" s="84" t="s">
        <v>106</v>
      </c>
      <c r="M139" s="73">
        <v>0</v>
      </c>
      <c r="N139" s="84" t="s">
        <v>123</v>
      </c>
      <c r="O139" s="73">
        <v>102.47866781719999</v>
      </c>
      <c r="P139" s="73">
        <f t="shared" si="2"/>
        <v>1973.6406052123552</v>
      </c>
    </row>
    <row r="140" spans="1:16" x14ac:dyDescent="0.25">
      <c r="A140" s="79">
        <v>43237</v>
      </c>
      <c r="B140" s="84" t="s">
        <v>123</v>
      </c>
      <c r="C140" s="84" t="s">
        <v>123</v>
      </c>
      <c r="D140" s="92" t="s">
        <v>53</v>
      </c>
      <c r="E140" s="73">
        <v>100.84336992649999</v>
      </c>
      <c r="F140" s="73">
        <v>348.31845071909999</v>
      </c>
      <c r="G140" s="73">
        <f t="shared" si="3"/>
        <v>1193924.2165962069</v>
      </c>
      <c r="H140" s="73">
        <v>1192319.9893654301</v>
      </c>
      <c r="I140" s="73">
        <v>1604.2272307767</v>
      </c>
      <c r="J140" s="84" t="s">
        <v>123</v>
      </c>
      <c r="K140" s="73">
        <v>1591.814865536873</v>
      </c>
      <c r="L140" s="84" t="s">
        <v>106</v>
      </c>
      <c r="M140" s="73">
        <v>26.323753546129165</v>
      </c>
      <c r="N140" s="84" t="s">
        <v>123</v>
      </c>
      <c r="O140" s="73">
        <v>242.56918712049998</v>
      </c>
      <c r="P140" s="73">
        <f t="shared" si="2"/>
        <v>743.23634862385325</v>
      </c>
    </row>
    <row r="141" spans="1:16" x14ac:dyDescent="0.25">
      <c r="A141" s="79">
        <v>43238</v>
      </c>
      <c r="B141" s="84" t="s">
        <v>123</v>
      </c>
      <c r="C141" s="84" t="s">
        <v>123</v>
      </c>
      <c r="D141" s="92" t="s">
        <v>53</v>
      </c>
      <c r="E141" s="73">
        <v>98.662972738899995</v>
      </c>
      <c r="F141" s="73">
        <v>333.0556704059</v>
      </c>
      <c r="G141" s="73">
        <f t="shared" si="3"/>
        <v>1176963.6449383143</v>
      </c>
      <c r="H141" s="73">
        <v>1175039.9895195542</v>
      </c>
      <c r="I141" s="73">
        <v>1923.6554187600998</v>
      </c>
      <c r="J141" s="73">
        <v>4813.2267916269993</v>
      </c>
      <c r="K141" s="73">
        <v>1550.6485123855709</v>
      </c>
      <c r="L141" s="84" t="s">
        <v>106</v>
      </c>
      <c r="M141" s="73">
        <v>0</v>
      </c>
      <c r="N141" s="84" t="s">
        <v>123</v>
      </c>
      <c r="O141" s="73">
        <v>236.02799555769997</v>
      </c>
      <c r="P141" s="73">
        <f t="shared" si="2"/>
        <v>610.83704392179095</v>
      </c>
    </row>
    <row r="142" spans="1:16" x14ac:dyDescent="0.25">
      <c r="A142" s="79">
        <v>43239</v>
      </c>
      <c r="B142" s="84" t="s">
        <v>123</v>
      </c>
      <c r="C142" s="84" t="s">
        <v>123</v>
      </c>
      <c r="D142" s="92" t="s">
        <v>53</v>
      </c>
      <c r="E142" s="73">
        <v>96.482575551299988</v>
      </c>
      <c r="F142" s="73">
        <v>318.8830886865</v>
      </c>
      <c r="G142" s="73">
        <f t="shared" si="3"/>
        <v>1176951.1076544856</v>
      </c>
      <c r="H142" s="73">
        <v>1175039.9895195542</v>
      </c>
      <c r="I142" s="73">
        <v>1911.1181349313999</v>
      </c>
      <c r="J142" s="92" t="s">
        <v>53</v>
      </c>
      <c r="K142" s="73">
        <v>1543.323740583477</v>
      </c>
      <c r="L142" s="84" t="s">
        <v>106</v>
      </c>
      <c r="M142" s="73">
        <v>24.80580342073403</v>
      </c>
      <c r="N142" s="92" t="s">
        <v>53</v>
      </c>
      <c r="O142" s="73">
        <v>234.93779696389998</v>
      </c>
      <c r="P142" s="73">
        <f t="shared" si="2"/>
        <v>614.84424643468344</v>
      </c>
    </row>
    <row r="143" spans="1:16" x14ac:dyDescent="0.25">
      <c r="A143" s="79">
        <v>43240</v>
      </c>
      <c r="B143" s="84" t="s">
        <v>123</v>
      </c>
      <c r="C143" s="84" t="s">
        <v>123</v>
      </c>
      <c r="D143" s="92" t="s">
        <v>53</v>
      </c>
      <c r="E143" s="73">
        <v>93.757079066799989</v>
      </c>
      <c r="F143" s="73">
        <v>305.80070556089998</v>
      </c>
      <c r="G143" s="73">
        <f t="shared" si="3"/>
        <v>1142390.5628634372</v>
      </c>
      <c r="H143" s="73">
        <v>1140479.9898278026</v>
      </c>
      <c r="I143" s="73">
        <v>1910.5730356344998</v>
      </c>
      <c r="J143" s="92" t="s">
        <v>53</v>
      </c>
      <c r="K143" s="73">
        <v>1361.116729771084</v>
      </c>
      <c r="L143" s="84" t="s">
        <v>106</v>
      </c>
      <c r="M143" s="73">
        <v>0</v>
      </c>
      <c r="N143" s="92" t="s">
        <v>53</v>
      </c>
      <c r="O143" s="73">
        <v>231.12210188559999</v>
      </c>
      <c r="P143" s="73">
        <f t="shared" si="2"/>
        <v>596.93085192582032</v>
      </c>
    </row>
    <row r="144" spans="1:16" x14ac:dyDescent="0.25">
      <c r="A144" s="79">
        <v>43241</v>
      </c>
      <c r="B144" s="84" t="s">
        <v>123</v>
      </c>
      <c r="C144" s="84" t="s">
        <v>123</v>
      </c>
      <c r="D144" s="92" t="s">
        <v>53</v>
      </c>
      <c r="E144" s="73">
        <v>91.03158258229999</v>
      </c>
      <c r="F144" s="73">
        <v>291.08302454459999</v>
      </c>
      <c r="G144" s="73">
        <f t="shared" si="3"/>
        <v>1168310.5626322508</v>
      </c>
      <c r="H144" s="73">
        <v>1166399.9895966162</v>
      </c>
      <c r="I144" s="73">
        <v>1910.5730356344998</v>
      </c>
      <c r="J144" s="73">
        <v>4813.2267916269993</v>
      </c>
      <c r="K144" s="73">
        <v>1582.3475506650193</v>
      </c>
      <c r="L144" s="84" t="s">
        <v>106</v>
      </c>
      <c r="M144" s="73">
        <v>33.103426051322913</v>
      </c>
      <c r="N144" s="73">
        <v>37044.948217323996</v>
      </c>
      <c r="O144" s="73">
        <v>220.22011594759996</v>
      </c>
      <c r="P144" s="73">
        <f t="shared" si="2"/>
        <v>610.49746219686165</v>
      </c>
    </row>
    <row r="145" spans="1:16" x14ac:dyDescent="0.25">
      <c r="A145" s="79">
        <v>43242</v>
      </c>
      <c r="B145" s="84" t="s">
        <v>123</v>
      </c>
      <c r="C145" s="84" t="s">
        <v>123</v>
      </c>
      <c r="D145" s="92" t="s">
        <v>53</v>
      </c>
      <c r="E145" s="73">
        <v>88.851185394699996</v>
      </c>
      <c r="F145" s="73">
        <v>275.82024423140001</v>
      </c>
      <c r="G145" s="73">
        <f t="shared" si="3"/>
        <v>1202848.7583521262</v>
      </c>
      <c r="H145" s="73">
        <v>1200959.9892883678</v>
      </c>
      <c r="I145" s="73">
        <v>1888.7690637584999</v>
      </c>
      <c r="J145" s="73">
        <v>4813.2267916269993</v>
      </c>
      <c r="K145" s="73">
        <v>1571.5856249630285</v>
      </c>
      <c r="L145" s="84" t="s">
        <v>106</v>
      </c>
      <c r="M145" s="73">
        <v>0</v>
      </c>
      <c r="N145" s="73">
        <v>31294.150635028996</v>
      </c>
      <c r="O145" s="73">
        <v>220.76521524449998</v>
      </c>
      <c r="P145" s="73">
        <f t="shared" si="2"/>
        <v>635.84268311688311</v>
      </c>
    </row>
    <row r="146" spans="1:16" x14ac:dyDescent="0.25">
      <c r="A146" s="79">
        <v>43243</v>
      </c>
      <c r="B146" s="84" t="s">
        <v>123</v>
      </c>
      <c r="C146" s="84" t="s">
        <v>128</v>
      </c>
      <c r="D146" s="92" t="s">
        <v>53</v>
      </c>
      <c r="E146" s="73">
        <v>87.215887503999994</v>
      </c>
      <c r="F146" s="73">
        <v>260.01236462129998</v>
      </c>
      <c r="G146" s="73">
        <f t="shared" si="3"/>
        <v>1280416.8827060587</v>
      </c>
      <c r="H146" s="73">
        <v>1278719.9885948091</v>
      </c>
      <c r="I146" s="73">
        <v>1696.8941112497</v>
      </c>
      <c r="J146" s="84" t="s">
        <v>123</v>
      </c>
      <c r="K146" s="73">
        <v>1570.7225510762698</v>
      </c>
      <c r="L146" s="84" t="s">
        <v>106</v>
      </c>
      <c r="M146" s="73">
        <v>38.891320669101383</v>
      </c>
      <c r="N146" s="84" t="s">
        <v>123</v>
      </c>
      <c r="O146" s="73">
        <v>217.49461946309998</v>
      </c>
      <c r="P146" s="73">
        <f t="shared" si="2"/>
        <v>753.56498682942504</v>
      </c>
    </row>
    <row r="147" spans="1:16" x14ac:dyDescent="0.25">
      <c r="A147" s="79">
        <v>43244</v>
      </c>
      <c r="B147" s="84" t="s">
        <v>123</v>
      </c>
      <c r="C147" s="84" t="s">
        <v>128</v>
      </c>
      <c r="D147" s="92" t="s">
        <v>53</v>
      </c>
      <c r="E147" s="73">
        <v>88.306086097799991</v>
      </c>
      <c r="F147" s="73">
        <v>251.29077587089998</v>
      </c>
      <c r="G147" s="73">
        <f t="shared" si="3"/>
        <v>1202728.8365068084</v>
      </c>
      <c r="H147" s="73">
        <v>1200959.9892883678</v>
      </c>
      <c r="I147" s="73">
        <v>1768.8472184404998</v>
      </c>
      <c r="J147" s="84" t="s">
        <v>123</v>
      </c>
      <c r="K147" s="73">
        <v>1566.4563919956709</v>
      </c>
      <c r="L147" s="84" t="s">
        <v>106</v>
      </c>
      <c r="M147" s="73">
        <v>0</v>
      </c>
      <c r="N147" s="84" t="s">
        <v>123</v>
      </c>
      <c r="O147" s="73">
        <v>218.58481805689999</v>
      </c>
      <c r="P147" s="73">
        <f t="shared" si="2"/>
        <v>678.95066163328204</v>
      </c>
    </row>
    <row r="148" spans="1:16" x14ac:dyDescent="0.25">
      <c r="A148" s="79">
        <v>43245</v>
      </c>
      <c r="B148" s="84" t="s">
        <v>123</v>
      </c>
      <c r="C148" s="84" t="s">
        <v>128</v>
      </c>
      <c r="D148" s="92" t="s">
        <v>53</v>
      </c>
      <c r="E148" s="73">
        <v>86.125688910199997</v>
      </c>
      <c r="F148" s="73">
        <v>243.1142864174</v>
      </c>
      <c r="G148" s="73">
        <f t="shared" si="3"/>
        <v>1297934.5458453828</v>
      </c>
      <c r="H148" s="73">
        <v>1295999.9884406847</v>
      </c>
      <c r="I148" s="73">
        <v>1934.5574046980998</v>
      </c>
      <c r="J148" s="84" t="s">
        <v>123</v>
      </c>
      <c r="K148" s="73">
        <v>1564.2684239845025</v>
      </c>
      <c r="L148" s="84" t="s">
        <v>106</v>
      </c>
      <c r="M148" s="73">
        <v>30.631552156352775</v>
      </c>
      <c r="N148" s="84" t="s">
        <v>123</v>
      </c>
      <c r="O148" s="73">
        <v>214.76912297859997</v>
      </c>
      <c r="P148" s="73">
        <f t="shared" si="2"/>
        <v>669.92066779374477</v>
      </c>
    </row>
    <row r="149" spans="1:16" x14ac:dyDescent="0.25">
      <c r="A149" s="79">
        <v>43246</v>
      </c>
      <c r="B149" s="84" t="s">
        <v>123</v>
      </c>
      <c r="C149" s="84" t="s">
        <v>128</v>
      </c>
      <c r="D149" s="92" t="s">
        <v>53</v>
      </c>
      <c r="E149" s="73">
        <v>83.94529172259999</v>
      </c>
      <c r="F149" s="73">
        <v>232.75739977629999</v>
      </c>
      <c r="G149" s="73">
        <f t="shared" si="3"/>
        <v>1254705.6559679576</v>
      </c>
      <c r="H149" s="73">
        <v>1252799.9888259952</v>
      </c>
      <c r="I149" s="73">
        <v>1905.6671419623999</v>
      </c>
      <c r="J149" s="92" t="s">
        <v>53</v>
      </c>
      <c r="K149" s="73">
        <v>1563.9050244532359</v>
      </c>
      <c r="L149" s="84" t="s">
        <v>106</v>
      </c>
      <c r="M149" s="73">
        <v>29.749551210674305</v>
      </c>
      <c r="N149" s="92" t="s">
        <v>53</v>
      </c>
      <c r="O149" s="73">
        <v>207.13773282199998</v>
      </c>
      <c r="P149" s="73">
        <f t="shared" si="2"/>
        <v>657.40756149885578</v>
      </c>
    </row>
    <row r="150" spans="1:16" x14ac:dyDescent="0.25">
      <c r="A150" s="79">
        <v>43247</v>
      </c>
      <c r="B150" s="84" t="s">
        <v>123</v>
      </c>
      <c r="C150" s="84" t="s">
        <v>128</v>
      </c>
      <c r="D150" s="92" t="s">
        <v>53</v>
      </c>
      <c r="E150" s="73">
        <v>83.94529172259999</v>
      </c>
      <c r="F150" s="73">
        <v>225.67110891659999</v>
      </c>
      <c r="G150" s="73">
        <f t="shared" si="3"/>
        <v>1194149.3426058264</v>
      </c>
      <c r="H150" s="73">
        <v>1192319.9893654301</v>
      </c>
      <c r="I150" s="73">
        <v>1829.3532403964</v>
      </c>
      <c r="J150" s="92" t="s">
        <v>53</v>
      </c>
      <c r="K150" s="73">
        <v>1562.0312456201423</v>
      </c>
      <c r="L150" s="84" t="s">
        <v>106</v>
      </c>
      <c r="M150" s="73">
        <v>0</v>
      </c>
      <c r="N150" s="92" t="s">
        <v>53</v>
      </c>
      <c r="O150" s="73">
        <v>207.6828321189</v>
      </c>
      <c r="P150" s="73">
        <f t="shared" si="2"/>
        <v>651.77132717520863</v>
      </c>
    </row>
    <row r="151" spans="1:16" x14ac:dyDescent="0.25">
      <c r="A151" s="79">
        <v>43248</v>
      </c>
      <c r="B151" s="73">
        <v>7097</v>
      </c>
      <c r="C151" s="84" t="s">
        <v>128</v>
      </c>
      <c r="D151" s="92" t="s">
        <v>53</v>
      </c>
      <c r="E151" s="73">
        <v>82.855093128799993</v>
      </c>
      <c r="F151" s="73">
        <v>213.13382508789999</v>
      </c>
      <c r="G151" s="73">
        <f t="shared" si="3"/>
        <v>1142308.7979689022</v>
      </c>
      <c r="H151" s="73">
        <v>1140479.9898278026</v>
      </c>
      <c r="I151" s="73">
        <v>1828.8081410994998</v>
      </c>
      <c r="J151" s="73">
        <v>4813.2267916269993</v>
      </c>
      <c r="K151" s="73">
        <v>1575.8479986318437</v>
      </c>
      <c r="L151" s="84" t="s">
        <v>106</v>
      </c>
      <c r="M151" s="73">
        <v>18.052628798028472</v>
      </c>
      <c r="N151" s="73">
        <v>18538.827087569</v>
      </c>
      <c r="O151" s="73">
        <v>202.77693844679999</v>
      </c>
      <c r="P151" s="73">
        <f t="shared" si="2"/>
        <v>623.61926557377058</v>
      </c>
    </row>
    <row r="152" spans="1:16" x14ac:dyDescent="0.25">
      <c r="A152" s="79">
        <v>43249</v>
      </c>
      <c r="B152" s="73">
        <v>6722</v>
      </c>
      <c r="C152" s="84" t="s">
        <v>128</v>
      </c>
      <c r="D152" s="73">
        <v>32705.957813999998</v>
      </c>
      <c r="E152" s="73">
        <v>80.6746959412</v>
      </c>
      <c r="F152" s="73">
        <v>204.95733563439998</v>
      </c>
      <c r="G152" s="73">
        <f t="shared" si="3"/>
        <v>1099088.0845809302</v>
      </c>
      <c r="H152" s="73">
        <v>1097279.9902131129</v>
      </c>
      <c r="I152" s="73">
        <v>1808.0943678172998</v>
      </c>
      <c r="J152" s="73">
        <v>4813.2267916269993</v>
      </c>
      <c r="K152" s="73">
        <v>1558.2609754832506</v>
      </c>
      <c r="L152" s="84" t="s">
        <v>106</v>
      </c>
      <c r="M152" s="73">
        <v>16.898078203899999</v>
      </c>
      <c r="N152" s="73">
        <v>14401.523424097999</v>
      </c>
      <c r="O152" s="73">
        <v>199.50634266539998</v>
      </c>
      <c r="P152" s="73">
        <f t="shared" si="2"/>
        <v>606.87097407295744</v>
      </c>
    </row>
    <row r="153" spans="1:16" x14ac:dyDescent="0.25">
      <c r="A153" s="79">
        <v>43250</v>
      </c>
      <c r="B153" s="73">
        <v>5478</v>
      </c>
      <c r="C153" s="84" t="s">
        <v>128</v>
      </c>
      <c r="D153" s="73">
        <v>32705.957813999998</v>
      </c>
      <c r="E153" s="73">
        <v>85.580589613299992</v>
      </c>
      <c r="F153" s="73">
        <v>200.59654125919997</v>
      </c>
      <c r="G153" s="73">
        <f t="shared" si="3"/>
        <v>1099082.0884886642</v>
      </c>
      <c r="H153" s="73">
        <v>1097279.9902131129</v>
      </c>
      <c r="I153" s="73">
        <v>1802.0982755514001</v>
      </c>
      <c r="J153" s="73">
        <v>4813.2267916269993</v>
      </c>
      <c r="K153" s="73">
        <v>1473.0551416365693</v>
      </c>
      <c r="L153" s="84" t="s">
        <v>106</v>
      </c>
      <c r="M153" s="73">
        <v>0</v>
      </c>
      <c r="N153" s="73">
        <v>13305.873837329</v>
      </c>
      <c r="O153" s="73">
        <v>201.14164055609999</v>
      </c>
      <c r="P153" s="73">
        <f t="shared" si="2"/>
        <v>608.89020598911054</v>
      </c>
    </row>
    <row r="154" spans="1:16" x14ac:dyDescent="0.25">
      <c r="A154" s="79">
        <v>43251</v>
      </c>
      <c r="B154" s="73">
        <v>4525</v>
      </c>
      <c r="C154" s="84" t="s">
        <v>128</v>
      </c>
      <c r="D154" s="92" t="s">
        <v>53</v>
      </c>
      <c r="E154" s="73">
        <v>85.580589613299992</v>
      </c>
      <c r="F154" s="73">
        <v>196.23574688399998</v>
      </c>
      <c r="G154" s="73">
        <f t="shared" si="3"/>
        <v>1038346.437457853</v>
      </c>
      <c r="H154" s="73">
        <v>1036799.9907525477</v>
      </c>
      <c r="I154" s="73">
        <v>1546.4467053052999</v>
      </c>
      <c r="J154" s="73">
        <v>4627.8930306809998</v>
      </c>
      <c r="K154" s="73">
        <v>1477.2796611875444</v>
      </c>
      <c r="L154" s="84" t="s">
        <v>106</v>
      </c>
      <c r="M154" s="73">
        <v>25.83543542598958</v>
      </c>
      <c r="N154" s="73">
        <v>11256.300480984999</v>
      </c>
      <c r="O154" s="73">
        <v>204.95733563439998</v>
      </c>
      <c r="P154" s="73">
        <f t="shared" si="2"/>
        <v>670.44016919280932</v>
      </c>
    </row>
    <row r="155" spans="1:16" x14ac:dyDescent="0.25">
      <c r="A155" s="79">
        <v>43252</v>
      </c>
      <c r="B155" s="73">
        <v>4525</v>
      </c>
      <c r="C155" s="84" t="s">
        <v>128</v>
      </c>
      <c r="D155" s="92" t="s">
        <v>53</v>
      </c>
      <c r="E155" s="73">
        <v>82.309993831899988</v>
      </c>
      <c r="F155" s="73">
        <v>188.0592574305</v>
      </c>
      <c r="G155" s="73">
        <f t="shared" si="3"/>
        <v>1038357.8845430879</v>
      </c>
      <c r="H155" s="74">
        <v>1036799.9907525477</v>
      </c>
      <c r="I155" s="73">
        <v>1557.8937905401999</v>
      </c>
      <c r="J155" s="73">
        <v>4627.8930306809998</v>
      </c>
      <c r="K155" s="73">
        <v>1293.6039106029484</v>
      </c>
      <c r="L155" s="84" t="s">
        <v>106</v>
      </c>
      <c r="M155" s="73">
        <v>0</v>
      </c>
      <c r="N155" s="73">
        <v>11256.300480984999</v>
      </c>
      <c r="O155" s="73">
        <v>195.69064758709999</v>
      </c>
      <c r="P155" s="73">
        <f t="shared" si="2"/>
        <v>665.51391182645204</v>
      </c>
    </row>
    <row r="156" spans="1:16" x14ac:dyDescent="0.25">
      <c r="A156" s="79">
        <v>43253</v>
      </c>
      <c r="B156" s="92" t="s">
        <v>53</v>
      </c>
      <c r="C156" s="84" t="s">
        <v>128</v>
      </c>
      <c r="D156" s="92" t="s">
        <v>53</v>
      </c>
      <c r="E156" s="73">
        <v>80.6746959412</v>
      </c>
      <c r="F156" s="73">
        <v>183.15336375839999</v>
      </c>
      <c r="G156" s="73">
        <f t="shared" si="3"/>
        <v>1038407.4885791058</v>
      </c>
      <c r="H156" s="74">
        <v>1036799.9907525477</v>
      </c>
      <c r="I156" s="73">
        <v>1607.4978265580999</v>
      </c>
      <c r="J156" s="92" t="s">
        <v>53</v>
      </c>
      <c r="K156" s="73">
        <v>1432.138625663013</v>
      </c>
      <c r="L156" s="84" t="s">
        <v>106</v>
      </c>
      <c r="M156" s="73">
        <v>0</v>
      </c>
      <c r="N156" s="92" t="s">
        <v>53</v>
      </c>
      <c r="O156" s="73">
        <v>196.23574688399998</v>
      </c>
      <c r="P156" s="73">
        <f t="shared" si="2"/>
        <v>644.9775381485249</v>
      </c>
    </row>
    <row r="157" spans="1:16" x14ac:dyDescent="0.25">
      <c r="A157" s="79">
        <v>43254</v>
      </c>
      <c r="B157" s="92" t="s">
        <v>53</v>
      </c>
      <c r="C157" s="84" t="s">
        <v>128</v>
      </c>
      <c r="D157" s="92" t="s">
        <v>53</v>
      </c>
      <c r="E157" s="73">
        <v>79.584497347399989</v>
      </c>
      <c r="F157" s="73">
        <v>175.5219736018</v>
      </c>
      <c r="G157" s="73">
        <f t="shared" si="3"/>
        <v>969264.59502513288</v>
      </c>
      <c r="H157" s="74">
        <v>967679.99136904452</v>
      </c>
      <c r="I157" s="73">
        <v>1584.6036560882999</v>
      </c>
      <c r="J157" s="92" t="s">
        <v>53</v>
      </c>
      <c r="K157" s="73">
        <v>1261.5831123218577</v>
      </c>
      <c r="L157" s="84" t="s">
        <v>106</v>
      </c>
      <c r="M157" s="73">
        <v>20.84626269464097</v>
      </c>
      <c r="N157" s="92" t="s">
        <v>53</v>
      </c>
      <c r="O157" s="73">
        <v>196.23574688399998</v>
      </c>
      <c r="P157" s="73">
        <f t="shared" si="2"/>
        <v>610.67635913312688</v>
      </c>
    </row>
    <row r="158" spans="1:16" x14ac:dyDescent="0.25">
      <c r="A158" s="79">
        <v>43255</v>
      </c>
      <c r="B158" s="73">
        <v>3697</v>
      </c>
      <c r="C158" s="84" t="s">
        <v>128</v>
      </c>
      <c r="D158" s="92" t="s">
        <v>53</v>
      </c>
      <c r="E158" s="73">
        <v>77.404100159799995</v>
      </c>
      <c r="F158" s="73">
        <v>170.07098063279997</v>
      </c>
      <c r="G158" s="73">
        <f t="shared" si="3"/>
        <v>943022.44157185138</v>
      </c>
      <c r="H158" s="74">
        <v>941759.99160023103</v>
      </c>
      <c r="I158" s="73">
        <v>1262.4499716204</v>
      </c>
      <c r="J158" s="73">
        <v>3150.6739360819997</v>
      </c>
      <c r="K158" s="73">
        <v>1560.1915354931048</v>
      </c>
      <c r="L158" s="84" t="s">
        <v>106</v>
      </c>
      <c r="M158" s="73">
        <v>40.405485382712499</v>
      </c>
      <c r="N158" s="73">
        <v>8225.5483902209999</v>
      </c>
      <c r="O158" s="73">
        <v>195.14554829019997</v>
      </c>
      <c r="P158" s="73">
        <f t="shared" si="2"/>
        <v>745.97806865284986</v>
      </c>
    </row>
    <row r="159" spans="1:16" x14ac:dyDescent="0.25">
      <c r="A159" s="79">
        <v>43256</v>
      </c>
      <c r="B159" s="73">
        <v>3490</v>
      </c>
      <c r="C159" s="84" t="s">
        <v>128</v>
      </c>
      <c r="D159" s="92" t="s">
        <v>53</v>
      </c>
      <c r="E159" s="73">
        <v>72.498206487700003</v>
      </c>
      <c r="F159" s="73">
        <v>164.61998766379998</v>
      </c>
      <c r="G159" s="73">
        <f t="shared" si="3"/>
        <v>968975.14729847887</v>
      </c>
      <c r="H159" s="74">
        <v>967679.99136904452</v>
      </c>
      <c r="I159" s="73">
        <v>1295.1559294343999</v>
      </c>
      <c r="J159" s="73">
        <v>3008.948118888</v>
      </c>
      <c r="K159" s="73">
        <v>1566.2481943475491</v>
      </c>
      <c r="L159" s="84" t="s">
        <v>106</v>
      </c>
      <c r="M159" s="73">
        <v>0</v>
      </c>
      <c r="N159" s="73">
        <v>8012.9596644299991</v>
      </c>
      <c r="O159" s="73">
        <v>189.69455532119997</v>
      </c>
      <c r="P159" s="73">
        <f t="shared" si="2"/>
        <v>747.15327272727268</v>
      </c>
    </row>
    <row r="160" spans="1:16" x14ac:dyDescent="0.25">
      <c r="A160" s="79">
        <v>43257</v>
      </c>
      <c r="B160" s="73">
        <v>1995</v>
      </c>
      <c r="C160" s="84" t="s">
        <v>128</v>
      </c>
      <c r="D160" s="73">
        <v>10084.33699265</v>
      </c>
      <c r="E160" s="73">
        <v>57.235426174499999</v>
      </c>
      <c r="F160" s="73">
        <v>128.09833477149999</v>
      </c>
      <c r="G160" s="73">
        <f t="shared" si="3"/>
        <v>854962.03467070032</v>
      </c>
      <c r="H160" s="74">
        <v>853631.99238626438</v>
      </c>
      <c r="I160" s="73">
        <v>1330.0422844359998</v>
      </c>
      <c r="J160" s="73">
        <v>3063.4580485779998</v>
      </c>
      <c r="K160" s="73">
        <v>1564.2305698666623</v>
      </c>
      <c r="L160" s="73">
        <v>1084.2025015341001</v>
      </c>
      <c r="M160" s="73">
        <v>22.962307881912501</v>
      </c>
      <c r="N160" s="73">
        <v>9762.7284074789986</v>
      </c>
      <c r="O160" s="73">
        <v>147.72190945989999</v>
      </c>
      <c r="P160" s="73">
        <f t="shared" si="2"/>
        <v>641.80816081967225</v>
      </c>
    </row>
    <row r="161" spans="1:16" x14ac:dyDescent="0.25">
      <c r="A161" s="79">
        <v>43258</v>
      </c>
      <c r="B161" s="73">
        <v>2441</v>
      </c>
      <c r="C161" s="84" t="s">
        <v>128</v>
      </c>
      <c r="D161" s="92" t="s">
        <v>53</v>
      </c>
      <c r="E161" s="73">
        <v>73.588405081499999</v>
      </c>
      <c r="F161" s="73">
        <v>155.35329961649998</v>
      </c>
      <c r="G161" s="73">
        <f t="shared" si="3"/>
        <v>934917.18405917229</v>
      </c>
      <c r="H161" s="74">
        <v>933119.99167729297</v>
      </c>
      <c r="I161" s="73">
        <v>1797.1923818792998</v>
      </c>
      <c r="J161" s="73">
        <v>2948.9871962289999</v>
      </c>
      <c r="K161" s="73">
        <v>1562.4854950342256</v>
      </c>
      <c r="L161" s="73">
        <v>1084.2025015341001</v>
      </c>
      <c r="M161" s="73">
        <v>32.342558282733336</v>
      </c>
      <c r="N161" s="73">
        <v>8389.0781792910002</v>
      </c>
      <c r="O161" s="73">
        <v>191.3298532119</v>
      </c>
      <c r="P161" s="73">
        <f t="shared" si="2"/>
        <v>519.20985259326665</v>
      </c>
    </row>
    <row r="162" spans="1:16" x14ac:dyDescent="0.25">
      <c r="A162" s="79">
        <v>43259</v>
      </c>
      <c r="B162" s="73">
        <v>2768</v>
      </c>
      <c r="C162" s="84" t="s">
        <v>128</v>
      </c>
      <c r="D162" s="92" t="s">
        <v>53</v>
      </c>
      <c r="E162" s="73">
        <v>69.772710003200004</v>
      </c>
      <c r="F162" s="73">
        <v>158.07879610099999</v>
      </c>
      <c r="G162" s="73">
        <f t="shared" si="3"/>
        <v>891741.71391284338</v>
      </c>
      <c r="H162" s="74">
        <v>889919.99206260359</v>
      </c>
      <c r="I162" s="73">
        <v>1821.7218502397998</v>
      </c>
      <c r="J162" s="73">
        <v>2474.7508079259997</v>
      </c>
      <c r="K162" s="73">
        <v>1561.4180089111296</v>
      </c>
      <c r="L162" s="73">
        <v>1084.747600831</v>
      </c>
      <c r="M162" s="73">
        <v>29.779834504946525</v>
      </c>
      <c r="N162" s="73">
        <v>6432.1717034199992</v>
      </c>
      <c r="O162" s="73">
        <v>193.51025039949999</v>
      </c>
      <c r="P162" s="73">
        <f t="shared" si="2"/>
        <v>488.50486804308804</v>
      </c>
    </row>
    <row r="163" spans="1:16" x14ac:dyDescent="0.25">
      <c r="A163" s="79">
        <v>43260</v>
      </c>
      <c r="B163" s="73">
        <v>2810</v>
      </c>
      <c r="C163" s="84" t="s">
        <v>128</v>
      </c>
      <c r="D163" s="92" t="s">
        <v>53</v>
      </c>
      <c r="E163" s="73">
        <v>70.862908597000001</v>
      </c>
      <c r="F163" s="73">
        <v>157.53369680409997</v>
      </c>
      <c r="G163" s="73">
        <f t="shared" si="3"/>
        <v>874556.01624533115</v>
      </c>
      <c r="H163" s="74">
        <v>872639.9922167277</v>
      </c>
      <c r="I163" s="73">
        <v>1916.0240286034998</v>
      </c>
      <c r="J163" s="73">
        <v>2474.7508079259997</v>
      </c>
      <c r="K163" s="73">
        <v>1560.8047722021174</v>
      </c>
      <c r="L163" s="73">
        <v>1084.747600831</v>
      </c>
      <c r="M163" s="73">
        <v>26.460028370354166</v>
      </c>
      <c r="N163" s="73">
        <v>6541.1915627999997</v>
      </c>
      <c r="O163" s="73">
        <v>181.51806586769996</v>
      </c>
      <c r="P163" s="73">
        <f t="shared" ref="P163:P226" si="4">H163/I163</f>
        <v>455.44313598862021</v>
      </c>
    </row>
    <row r="164" spans="1:16" x14ac:dyDescent="0.25">
      <c r="A164" s="79">
        <v>43261</v>
      </c>
      <c r="B164" s="92" t="s">
        <v>53</v>
      </c>
      <c r="C164" s="84" t="s">
        <v>128</v>
      </c>
      <c r="D164" s="92" t="s">
        <v>53</v>
      </c>
      <c r="E164" s="73">
        <v>67.592312815599996</v>
      </c>
      <c r="F164" s="73">
        <v>153.17290242889999</v>
      </c>
      <c r="G164" s="73">
        <f t="shared" si="3"/>
        <v>883182.38868584647</v>
      </c>
      <c r="H164" s="74">
        <v>881279.99213966553</v>
      </c>
      <c r="I164" s="73">
        <v>1902.3965461809998</v>
      </c>
      <c r="J164" s="92" t="s">
        <v>53</v>
      </c>
      <c r="K164" s="73">
        <v>1559.9909086685511</v>
      </c>
      <c r="L164" s="92" t="s">
        <v>53</v>
      </c>
      <c r="M164" s="73">
        <v>0</v>
      </c>
      <c r="N164" s="92" t="s">
        <v>53</v>
      </c>
      <c r="O164" s="73">
        <v>190.78475391499998</v>
      </c>
      <c r="P164" s="73">
        <f t="shared" si="4"/>
        <v>463.24726246418334</v>
      </c>
    </row>
    <row r="165" spans="1:16" x14ac:dyDescent="0.25">
      <c r="A165" s="79">
        <v>43262</v>
      </c>
      <c r="B165" s="73">
        <v>2810</v>
      </c>
      <c r="C165" s="84" t="s">
        <v>128</v>
      </c>
      <c r="D165" s="92" t="s">
        <v>53</v>
      </c>
      <c r="E165" s="73">
        <v>64.866816331099997</v>
      </c>
      <c r="F165" s="73">
        <v>145.5415122723</v>
      </c>
      <c r="G165" s="73">
        <f t="shared" si="3"/>
        <v>874436.63949931005</v>
      </c>
      <c r="H165" s="74">
        <v>872639.9922167277</v>
      </c>
      <c r="I165" s="73">
        <v>1796.6472825824001</v>
      </c>
      <c r="J165" s="73">
        <v>2474.7508079259997</v>
      </c>
      <c r="K165" s="73">
        <v>1559.4685218423556</v>
      </c>
      <c r="L165" s="73">
        <v>1084.747600831</v>
      </c>
      <c r="M165" s="73">
        <v>25.176773775568751</v>
      </c>
      <c r="N165" s="73">
        <v>6541.1915627999997</v>
      </c>
      <c r="O165" s="73">
        <v>178.79256938319998</v>
      </c>
      <c r="P165" s="73">
        <f t="shared" si="4"/>
        <v>485.70467930825237</v>
      </c>
    </row>
    <row r="166" spans="1:16" x14ac:dyDescent="0.25">
      <c r="A166" s="79">
        <v>43263</v>
      </c>
      <c r="B166" s="73">
        <v>2680</v>
      </c>
      <c r="C166" s="84" t="s">
        <v>128</v>
      </c>
      <c r="D166" s="92" t="s">
        <v>53</v>
      </c>
      <c r="E166" s="73">
        <v>65.411915628000003</v>
      </c>
      <c r="F166" s="73">
        <v>142.27091649089999</v>
      </c>
      <c r="G166" s="73">
        <f t="shared" si="3"/>
        <v>814870.24406705645</v>
      </c>
      <c r="H166" s="74">
        <v>813023.99274845619</v>
      </c>
      <c r="I166" s="73">
        <v>1846.2513186002998</v>
      </c>
      <c r="J166" s="73">
        <v>2474.7508079259997</v>
      </c>
      <c r="K166" s="73">
        <v>1267.6851961177103</v>
      </c>
      <c r="L166" s="73">
        <v>871.06867644620002</v>
      </c>
      <c r="M166" s="73">
        <v>28.13696579067847</v>
      </c>
      <c r="N166" s="73">
        <v>6971.8200073509997</v>
      </c>
      <c r="O166" s="73">
        <v>174.97687430490001</v>
      </c>
      <c r="P166" s="73">
        <f t="shared" si="4"/>
        <v>440.36474588131091</v>
      </c>
    </row>
    <row r="167" spans="1:16" x14ac:dyDescent="0.25">
      <c r="A167" s="79">
        <v>43264</v>
      </c>
      <c r="B167" s="73">
        <v>2286</v>
      </c>
      <c r="C167" s="84" t="s">
        <v>128</v>
      </c>
      <c r="D167" s="92" t="s">
        <v>53</v>
      </c>
      <c r="E167" s="73">
        <v>64.321717034200006</v>
      </c>
      <c r="F167" s="73">
        <v>141.18071789709998</v>
      </c>
      <c r="G167" s="73">
        <f t="shared" si="3"/>
        <v>785463.71876844135</v>
      </c>
      <c r="H167" s="74">
        <v>783647.9930104675</v>
      </c>
      <c r="I167" s="73">
        <v>1815.7257579739</v>
      </c>
      <c r="J167" s="73">
        <v>2005.9654125919999</v>
      </c>
      <c r="K167" s="73">
        <v>1572.6833943803963</v>
      </c>
      <c r="L167" s="73">
        <v>939.2060885587</v>
      </c>
      <c r="M167" s="73">
        <v>0</v>
      </c>
      <c r="N167" s="73">
        <v>6552.0935487379993</v>
      </c>
      <c r="O167" s="73">
        <v>178.24747008630001</v>
      </c>
      <c r="P167" s="73">
        <f t="shared" si="4"/>
        <v>431.5894014109877</v>
      </c>
    </row>
    <row r="168" spans="1:16" x14ac:dyDescent="0.25">
      <c r="A168" s="79">
        <v>43265</v>
      </c>
      <c r="B168" s="73">
        <v>2941</v>
      </c>
      <c r="C168" s="84" t="s">
        <v>128</v>
      </c>
      <c r="D168" s="92" t="s">
        <v>53</v>
      </c>
      <c r="E168" s="73">
        <v>64.321717034200006</v>
      </c>
      <c r="F168" s="73">
        <v>141.18071789709998</v>
      </c>
      <c r="G168" s="73">
        <f t="shared" si="3"/>
        <v>737113.51535639679</v>
      </c>
      <c r="H168" s="74">
        <v>735263.99344201514</v>
      </c>
      <c r="I168" s="73">
        <v>1849.5219143816998</v>
      </c>
      <c r="J168" s="73">
        <v>2120.436264941</v>
      </c>
      <c r="K168" s="73">
        <v>1571.517487550916</v>
      </c>
      <c r="L168" s="73">
        <v>1084.2025015341001</v>
      </c>
      <c r="M168" s="73">
        <v>20.138390691027777</v>
      </c>
      <c r="N168" s="73">
        <v>6274.092907319</v>
      </c>
      <c r="O168" s="73">
        <v>178.24747008630001</v>
      </c>
      <c r="P168" s="73">
        <f t="shared" si="4"/>
        <v>397.54273129973478</v>
      </c>
    </row>
    <row r="169" spans="1:16" x14ac:dyDescent="0.25">
      <c r="A169" s="79">
        <v>43266</v>
      </c>
      <c r="B169" s="73">
        <v>2684</v>
      </c>
      <c r="C169" s="84" t="s">
        <v>128</v>
      </c>
      <c r="D169" s="92" t="s">
        <v>53</v>
      </c>
      <c r="E169" s="73">
        <v>37.611851486100001</v>
      </c>
      <c r="F169" s="73">
        <v>78.494298753599992</v>
      </c>
      <c r="G169" s="73">
        <f t="shared" si="3"/>
        <v>715514.64096106042</v>
      </c>
      <c r="H169" s="74">
        <v>715391.99361925793</v>
      </c>
      <c r="I169" s="73">
        <v>122.64734180249999</v>
      </c>
      <c r="J169" s="73">
        <v>2164.0442086929997</v>
      </c>
      <c r="K169" s="73">
        <v>1568.8601284785284</v>
      </c>
      <c r="L169" s="73">
        <v>1084.2025015341001</v>
      </c>
      <c r="M169" s="73">
        <v>7.9947896878666658</v>
      </c>
      <c r="N169" s="73">
        <v>6988.1729862579996</v>
      </c>
      <c r="O169" s="73">
        <v>103.56886641099999</v>
      </c>
      <c r="P169" s="73">
        <f t="shared" si="4"/>
        <v>5832.9188639999993</v>
      </c>
    </row>
    <row r="170" spans="1:16" x14ac:dyDescent="0.25">
      <c r="A170" s="79">
        <v>43267</v>
      </c>
      <c r="B170" s="92" t="s">
        <v>53</v>
      </c>
      <c r="C170" s="84" t="s">
        <v>128</v>
      </c>
      <c r="D170" s="92" t="s">
        <v>53</v>
      </c>
      <c r="E170" s="73">
        <v>64.321717034200006</v>
      </c>
      <c r="F170" s="73">
        <v>140.0905193033</v>
      </c>
      <c r="G170" s="73">
        <f t="shared" si="3"/>
        <v>670619.85720547976</v>
      </c>
      <c r="H170" s="74">
        <v>668735.99403539335</v>
      </c>
      <c r="I170" s="73">
        <v>1883.8631700864</v>
      </c>
      <c r="J170" s="92" t="s">
        <v>53</v>
      </c>
      <c r="K170" s="73">
        <v>1568.4437331822853</v>
      </c>
      <c r="L170" s="92" t="s">
        <v>53</v>
      </c>
      <c r="M170" s="73">
        <v>0</v>
      </c>
      <c r="N170" s="92" t="s">
        <v>53</v>
      </c>
      <c r="O170" s="73">
        <v>177.70237078939999</v>
      </c>
      <c r="P170" s="73">
        <f t="shared" si="4"/>
        <v>354.98119218749997</v>
      </c>
    </row>
    <row r="171" spans="1:16" x14ac:dyDescent="0.25">
      <c r="A171" s="79">
        <v>43268</v>
      </c>
      <c r="B171" s="74">
        <v>2440</v>
      </c>
      <c r="C171" s="84" t="s">
        <v>128</v>
      </c>
      <c r="D171" s="92" t="s">
        <v>53</v>
      </c>
      <c r="E171" s="73">
        <v>23.439269766699997</v>
      </c>
      <c r="F171" s="73">
        <v>52.874631799299991</v>
      </c>
      <c r="G171" s="73">
        <f t="shared" si="3"/>
        <v>683572.22569972998</v>
      </c>
      <c r="H171" s="74">
        <v>681695.99391980015</v>
      </c>
      <c r="I171" s="73">
        <v>1876.2317799297998</v>
      </c>
      <c r="J171" s="74">
        <v>2005.9654125919999</v>
      </c>
      <c r="K171" s="73">
        <v>1567.0658432928994</v>
      </c>
      <c r="L171" s="74">
        <v>1084.2025015341001</v>
      </c>
      <c r="M171" s="73">
        <v>24.071433534632636</v>
      </c>
      <c r="N171" s="74">
        <v>6132.3670901249998</v>
      </c>
      <c r="O171" s="73">
        <v>63.776617737299993</v>
      </c>
      <c r="P171" s="73">
        <f t="shared" si="4"/>
        <v>363.3325057234166</v>
      </c>
    </row>
    <row r="172" spans="1:16" x14ac:dyDescent="0.25">
      <c r="A172" s="79">
        <v>43269</v>
      </c>
      <c r="B172" s="73">
        <v>2440</v>
      </c>
      <c r="C172" s="84" t="s">
        <v>128</v>
      </c>
      <c r="D172" s="92" t="s">
        <v>53</v>
      </c>
      <c r="E172" s="73">
        <v>56.6903268776</v>
      </c>
      <c r="F172" s="73">
        <v>131.91402984979999</v>
      </c>
      <c r="G172" s="73">
        <f t="shared" si="3"/>
        <v>630789.73187105521</v>
      </c>
      <c r="H172" s="74">
        <v>628991.99438987905</v>
      </c>
      <c r="I172" s="73">
        <v>1797.7374811761999</v>
      </c>
      <c r="J172" s="73">
        <v>2005.9654125919999</v>
      </c>
      <c r="K172" s="73">
        <v>1565.2299185776455</v>
      </c>
      <c r="L172" s="73">
        <v>1084.2025015341001</v>
      </c>
      <c r="M172" s="73">
        <v>0</v>
      </c>
      <c r="N172" s="73">
        <v>6132.3670901249998</v>
      </c>
      <c r="O172" s="73">
        <v>178.79256938319998</v>
      </c>
      <c r="P172" s="73">
        <f t="shared" si="4"/>
        <v>349.87977998787147</v>
      </c>
    </row>
    <row r="173" spans="1:16" x14ac:dyDescent="0.25">
      <c r="A173" s="79">
        <v>43270</v>
      </c>
      <c r="B173" s="73">
        <v>2290</v>
      </c>
      <c r="C173" s="84" t="s">
        <v>128</v>
      </c>
      <c r="D173" s="92" t="s">
        <v>53</v>
      </c>
      <c r="E173" s="73">
        <v>55.60012828379999</v>
      </c>
      <c r="F173" s="73">
        <v>131.3689305529</v>
      </c>
      <c r="G173" s="73">
        <f t="shared" si="3"/>
        <v>602270.10073520348</v>
      </c>
      <c r="H173" s="74">
        <v>600479.9946441839</v>
      </c>
      <c r="I173" s="73">
        <v>1790.1060910195997</v>
      </c>
      <c r="J173" s="73">
        <v>1795.0119846917</v>
      </c>
      <c r="K173" s="73">
        <v>1547.2416417799459</v>
      </c>
      <c r="L173" s="73">
        <v>939.2060885587</v>
      </c>
      <c r="M173" s="73">
        <v>38.467354549290278</v>
      </c>
      <c r="N173" s="73">
        <v>6132.3670901249998</v>
      </c>
      <c r="O173" s="73">
        <v>172.25137782039999</v>
      </c>
      <c r="P173" s="73">
        <f t="shared" si="4"/>
        <v>335.44380283191231</v>
      </c>
    </row>
    <row r="174" spans="1:16" x14ac:dyDescent="0.25">
      <c r="A174" s="79">
        <v>43271</v>
      </c>
      <c r="B174" s="73">
        <v>2300</v>
      </c>
      <c r="C174" s="84" t="s">
        <v>128</v>
      </c>
      <c r="D174" s="92" t="s">
        <v>53</v>
      </c>
      <c r="E174" s="73">
        <v>56.145227580700002</v>
      </c>
      <c r="F174" s="73">
        <v>122.10224250559999</v>
      </c>
      <c r="G174" s="73">
        <f t="shared" si="3"/>
        <v>569444.64221960236</v>
      </c>
      <c r="H174" s="74">
        <v>567647.99493702</v>
      </c>
      <c r="I174" s="73">
        <v>1796.6472825824001</v>
      </c>
      <c r="J174" s="73">
        <v>1597.140939917</v>
      </c>
      <c r="K174" s="73">
        <v>1493.1481073861887</v>
      </c>
      <c r="L174" s="73">
        <v>937.57079066799997</v>
      </c>
      <c r="M174" s="73">
        <v>37.789765839949304</v>
      </c>
      <c r="N174" s="73">
        <v>6552.0935487379993</v>
      </c>
      <c r="O174" s="73">
        <v>168.43568274209997</v>
      </c>
      <c r="P174" s="73">
        <f t="shared" si="4"/>
        <v>315.94848941140776</v>
      </c>
    </row>
    <row r="175" spans="1:16" x14ac:dyDescent="0.25">
      <c r="A175" s="79">
        <v>43272</v>
      </c>
      <c r="B175" s="73">
        <v>2065</v>
      </c>
      <c r="C175" s="84" t="s">
        <v>128</v>
      </c>
      <c r="D175" s="92" t="s">
        <v>53</v>
      </c>
      <c r="E175" s="73">
        <v>54.509929689999993</v>
      </c>
      <c r="F175" s="73">
        <v>125.9179375839</v>
      </c>
      <c r="G175" s="73">
        <f t="shared" si="3"/>
        <v>554756.6423506079</v>
      </c>
      <c r="H175" s="74">
        <v>552959.99506802554</v>
      </c>
      <c r="I175" s="73">
        <v>1796.6472825824001</v>
      </c>
      <c r="J175" s="73">
        <v>1597.140939917</v>
      </c>
      <c r="K175" s="73">
        <v>1273.9084130906519</v>
      </c>
      <c r="L175" s="73">
        <v>1504.474059444</v>
      </c>
      <c r="M175" s="73">
        <v>0</v>
      </c>
      <c r="N175" s="73">
        <v>6105.1121252799994</v>
      </c>
      <c r="O175" s="73">
        <v>173.88667571109997</v>
      </c>
      <c r="P175" s="73">
        <f t="shared" si="4"/>
        <v>307.77326213592232</v>
      </c>
    </row>
    <row r="176" spans="1:16" x14ac:dyDescent="0.25">
      <c r="A176" s="79">
        <v>43273</v>
      </c>
      <c r="B176" s="73">
        <v>1891</v>
      </c>
      <c r="C176" s="84" t="s">
        <v>128</v>
      </c>
      <c r="D176" s="92" t="s">
        <v>53</v>
      </c>
      <c r="E176" s="73">
        <v>52.329532502399992</v>
      </c>
      <c r="F176" s="73">
        <v>120.4669446149</v>
      </c>
      <c r="G176" s="73">
        <f t="shared" si="3"/>
        <v>514148.64271279977</v>
      </c>
      <c r="H176" s="74">
        <v>512351.99543021736</v>
      </c>
      <c r="I176" s="73">
        <v>1796.6472825824001</v>
      </c>
      <c r="J176" s="73">
        <v>1815.1806586769999</v>
      </c>
      <c r="K176" s="73">
        <v>1242.9172468148167</v>
      </c>
      <c r="L176" s="73">
        <v>937.57079066799997</v>
      </c>
      <c r="M176" s="73">
        <v>26.062560133031248</v>
      </c>
      <c r="N176" s="73">
        <v>4270.8529912115</v>
      </c>
      <c r="O176" s="73">
        <v>168.43568274209997</v>
      </c>
      <c r="P176" s="73">
        <f t="shared" si="4"/>
        <v>285.17116319781553</v>
      </c>
    </row>
    <row r="177" spans="1:16" x14ac:dyDescent="0.25">
      <c r="A177" s="79">
        <v>43274</v>
      </c>
      <c r="B177" s="92" t="s">
        <v>53</v>
      </c>
      <c r="C177" s="84" t="s">
        <v>128</v>
      </c>
      <c r="D177" s="92" t="s">
        <v>53</v>
      </c>
      <c r="E177" s="73">
        <v>53.419731096200003</v>
      </c>
      <c r="F177" s="73">
        <v>119.37674602109999</v>
      </c>
      <c r="G177" s="73">
        <f t="shared" si="3"/>
        <v>494102.75621433149</v>
      </c>
      <c r="H177" s="74">
        <v>492479.99560746021</v>
      </c>
      <c r="I177" s="73">
        <v>1622.7606068712998</v>
      </c>
      <c r="J177" s="92" t="s">
        <v>53</v>
      </c>
      <c r="K177" s="73">
        <v>1352.675261492702</v>
      </c>
      <c r="L177" s="92" t="s">
        <v>53</v>
      </c>
      <c r="M177" s="73">
        <v>0</v>
      </c>
      <c r="N177" s="92" t="s">
        <v>53</v>
      </c>
      <c r="O177" s="73">
        <v>168.43568274209997</v>
      </c>
      <c r="P177" s="73">
        <f t="shared" si="4"/>
        <v>303.48283876385625</v>
      </c>
    </row>
    <row r="178" spans="1:16" x14ac:dyDescent="0.25">
      <c r="A178" s="79">
        <v>43275</v>
      </c>
      <c r="B178" s="92" t="s">
        <v>53</v>
      </c>
      <c r="C178" s="84" t="s">
        <v>128</v>
      </c>
      <c r="D178" s="92" t="s">
        <v>53</v>
      </c>
      <c r="E178" s="73">
        <v>52.329532502399992</v>
      </c>
      <c r="F178" s="73">
        <v>115.56105094279999</v>
      </c>
      <c r="G178" s="73">
        <f t="shared" si="3"/>
        <v>464567.04238235101</v>
      </c>
      <c r="H178" s="74">
        <v>463103.9958694714</v>
      </c>
      <c r="I178" s="73">
        <v>1463.0465128795997</v>
      </c>
      <c r="J178" s="92" t="s">
        <v>53</v>
      </c>
      <c r="K178" s="73">
        <v>1485.3009487578993</v>
      </c>
      <c r="L178" s="92" t="s">
        <v>53</v>
      </c>
      <c r="M178" s="73">
        <v>36.082545125352773</v>
      </c>
      <c r="N178" s="92" t="s">
        <v>53</v>
      </c>
      <c r="O178" s="73">
        <v>161.3493918824</v>
      </c>
      <c r="P178" s="73">
        <f t="shared" si="4"/>
        <v>316.53402116244422</v>
      </c>
    </row>
    <row r="179" spans="1:16" x14ac:dyDescent="0.25">
      <c r="A179" s="79">
        <v>43276</v>
      </c>
      <c r="B179" s="73">
        <v>2665</v>
      </c>
      <c r="C179" s="84" t="s">
        <v>128</v>
      </c>
      <c r="D179" s="92" t="s">
        <v>53</v>
      </c>
      <c r="E179" s="73">
        <v>54.509929689999993</v>
      </c>
      <c r="F179" s="73">
        <v>128.64343406840001</v>
      </c>
      <c r="G179" s="73">
        <f t="shared" si="3"/>
        <v>434238.19146667357</v>
      </c>
      <c r="H179" s="74">
        <v>432863.99613918865</v>
      </c>
      <c r="I179" s="73">
        <v>1374.1953274849</v>
      </c>
      <c r="J179" s="73">
        <v>1793.3766868009998</v>
      </c>
      <c r="K179" s="73">
        <v>1285.3290004430637</v>
      </c>
      <c r="L179" s="73">
        <v>817.64894534999996</v>
      </c>
      <c r="M179" s="73">
        <v>32.660532872591659</v>
      </c>
      <c r="N179" s="73">
        <v>5222.0512643019993</v>
      </c>
      <c r="O179" s="73">
        <v>172.79647711729999</v>
      </c>
      <c r="P179" s="73">
        <f t="shared" si="4"/>
        <v>314.99451896072981</v>
      </c>
    </row>
    <row r="180" spans="1:16" x14ac:dyDescent="0.25">
      <c r="A180" s="79">
        <v>43277</v>
      </c>
      <c r="B180" s="73">
        <v>2175</v>
      </c>
      <c r="C180" s="84" t="s">
        <v>128</v>
      </c>
      <c r="D180" s="92" t="s">
        <v>53</v>
      </c>
      <c r="E180" s="73">
        <v>50.694234611699997</v>
      </c>
      <c r="F180" s="73">
        <v>121.01204391179999</v>
      </c>
      <c r="G180" s="73">
        <f t="shared" si="3"/>
        <v>408463.18811083533</v>
      </c>
      <c r="H180" s="74">
        <v>406943.99637037504</v>
      </c>
      <c r="I180" s="73">
        <v>1519.1917404602998</v>
      </c>
      <c r="J180" s="73">
        <v>1417.25817194</v>
      </c>
      <c r="K180" s="73">
        <v>989.02967846007346</v>
      </c>
      <c r="L180" s="73">
        <v>817.64894534999996</v>
      </c>
      <c r="M180" s="73">
        <v>9.4711002836374991</v>
      </c>
      <c r="N180" s="73">
        <v>5222.0512643019993</v>
      </c>
      <c r="O180" s="73">
        <v>166.8003848514</v>
      </c>
      <c r="P180" s="73">
        <f t="shared" si="4"/>
        <v>267.86875252960175</v>
      </c>
    </row>
    <row r="181" spans="1:16" x14ac:dyDescent="0.25">
      <c r="A181" s="79">
        <v>43278</v>
      </c>
      <c r="B181" s="73">
        <v>1960</v>
      </c>
      <c r="C181" s="84" t="s">
        <v>128</v>
      </c>
      <c r="D181" s="92" t="s">
        <v>53</v>
      </c>
      <c r="E181" s="73">
        <v>51.239333908599995</v>
      </c>
      <c r="F181" s="73">
        <v>118.28654742729999</v>
      </c>
      <c r="G181" s="73">
        <f t="shared" si="3"/>
        <v>386660.95646434062</v>
      </c>
      <c r="H181" s="74">
        <v>385343.99656303023</v>
      </c>
      <c r="I181" s="73">
        <v>1316.9599013103998</v>
      </c>
      <c r="J181" s="73">
        <v>1597.140939917</v>
      </c>
      <c r="K181" s="73">
        <v>893.02027938177696</v>
      </c>
      <c r="L181" s="73">
        <v>741.33504378399994</v>
      </c>
      <c r="M181" s="73">
        <v>0</v>
      </c>
      <c r="N181" s="73">
        <v>5232.9532502399998</v>
      </c>
      <c r="O181" s="73">
        <v>150.99250524129999</v>
      </c>
      <c r="P181" s="73">
        <f t="shared" si="4"/>
        <v>292.60116134105959</v>
      </c>
    </row>
    <row r="182" spans="1:16" x14ac:dyDescent="0.25">
      <c r="A182" s="79">
        <v>43279</v>
      </c>
      <c r="B182" s="73">
        <v>1850</v>
      </c>
      <c r="C182" s="84" t="s">
        <v>128</v>
      </c>
      <c r="D182" s="92" t="s">
        <v>53</v>
      </c>
      <c r="E182" s="73">
        <v>50.694234611699997</v>
      </c>
      <c r="F182" s="73">
        <v>115.56105094279999</v>
      </c>
      <c r="G182" s="73">
        <f t="shared" si="3"/>
        <v>373459.47759140708</v>
      </c>
      <c r="H182" s="74">
        <v>372383.99667862337</v>
      </c>
      <c r="I182" s="73">
        <v>1075.4809127837</v>
      </c>
      <c r="J182" s="73">
        <v>1499.023066475</v>
      </c>
      <c r="K182" s="73">
        <v>894.39816927116317</v>
      </c>
      <c r="L182" s="73">
        <v>806.74695941199991</v>
      </c>
      <c r="M182" s="73">
        <v>0</v>
      </c>
      <c r="N182" s="73">
        <v>4851.3837424099993</v>
      </c>
      <c r="O182" s="73">
        <v>127.55323547459999</v>
      </c>
      <c r="P182" s="73">
        <f t="shared" si="4"/>
        <v>346.24881971616821</v>
      </c>
    </row>
    <row r="183" spans="1:16" x14ac:dyDescent="0.25">
      <c r="A183" s="79">
        <v>43280</v>
      </c>
      <c r="B183" s="73">
        <v>1660</v>
      </c>
      <c r="C183" s="84" t="s">
        <v>128</v>
      </c>
      <c r="D183" s="92" t="s">
        <v>53</v>
      </c>
      <c r="E183" s="73">
        <v>50.149135314799992</v>
      </c>
      <c r="F183" s="73">
        <v>112.8355544583</v>
      </c>
      <c r="G183" s="73">
        <f t="shared" si="3"/>
        <v>361204.85380389611</v>
      </c>
      <c r="H183" s="74">
        <v>360287.99678651034</v>
      </c>
      <c r="I183" s="73">
        <v>916.85701738579985</v>
      </c>
      <c r="J183" s="73">
        <v>1499.023066475</v>
      </c>
      <c r="K183" s="73">
        <v>896.65806010622771</v>
      </c>
      <c r="L183" s="73">
        <v>937.57079066799997</v>
      </c>
      <c r="M183" s="73">
        <v>22.068950700881942</v>
      </c>
      <c r="N183" s="73">
        <v>4497.0691994250001</v>
      </c>
      <c r="O183" s="73">
        <v>135.18462563119999</v>
      </c>
      <c r="P183" s="73">
        <f t="shared" si="4"/>
        <v>392.95985083234245</v>
      </c>
    </row>
    <row r="184" spans="1:16" x14ac:dyDescent="0.25">
      <c r="A184" s="79">
        <v>43281</v>
      </c>
      <c r="B184" s="92" t="s">
        <v>53</v>
      </c>
      <c r="C184" s="84" t="s">
        <v>128</v>
      </c>
      <c r="D184" s="92" t="s">
        <v>53</v>
      </c>
      <c r="E184" s="73">
        <v>49.604036017899993</v>
      </c>
      <c r="F184" s="73">
        <v>111.20025656759998</v>
      </c>
      <c r="G184" s="73">
        <f t="shared" si="3"/>
        <v>353427.76367465826</v>
      </c>
      <c r="H184" s="74">
        <v>352511.99685586628</v>
      </c>
      <c r="I184" s="73">
        <v>915.76681879199998</v>
      </c>
      <c r="J184" s="92" t="s">
        <v>53</v>
      </c>
      <c r="K184" s="73">
        <v>896.99117634322204</v>
      </c>
      <c r="L184" s="92" t="s">
        <v>53</v>
      </c>
      <c r="M184" s="73">
        <v>0</v>
      </c>
      <c r="N184" s="92" t="s">
        <v>53</v>
      </c>
      <c r="O184" s="73">
        <v>143.3611150847</v>
      </c>
      <c r="P184" s="73">
        <f t="shared" si="4"/>
        <v>384.93641571428572</v>
      </c>
    </row>
    <row r="185" spans="1:16" x14ac:dyDescent="0.25">
      <c r="A185" s="79">
        <v>43282</v>
      </c>
      <c r="B185" s="92" t="s">
        <v>53</v>
      </c>
      <c r="C185" s="84" t="s">
        <v>128</v>
      </c>
      <c r="D185" s="92" t="s">
        <v>53</v>
      </c>
      <c r="E185" s="73">
        <v>48.513837424099997</v>
      </c>
      <c r="F185" s="73">
        <v>107.38456148929998</v>
      </c>
      <c r="G185" s="73">
        <f t="shared" si="3"/>
        <v>344777.9519643762</v>
      </c>
      <c r="H185" s="73">
        <v>343871.99693292839</v>
      </c>
      <c r="I185" s="73">
        <v>905.95503144779991</v>
      </c>
      <c r="J185" s="92" t="s">
        <v>53</v>
      </c>
      <c r="K185" s="73">
        <v>897.07066999068672</v>
      </c>
      <c r="L185" s="92" t="s">
        <v>53</v>
      </c>
      <c r="M185" s="73">
        <v>26.020920603406942</v>
      </c>
      <c r="N185" s="92" t="s">
        <v>53</v>
      </c>
      <c r="O185" s="73">
        <v>161.89449117929999</v>
      </c>
      <c r="P185" s="73">
        <f t="shared" si="4"/>
        <v>379.56850505415167</v>
      </c>
    </row>
    <row r="186" spans="1:16" x14ac:dyDescent="0.25">
      <c r="A186" s="79">
        <v>43283</v>
      </c>
      <c r="B186" s="73">
        <v>1735</v>
      </c>
      <c r="C186" s="84" t="s">
        <v>128</v>
      </c>
      <c r="D186" s="92" t="s">
        <v>53</v>
      </c>
      <c r="E186" s="73">
        <v>49.604036017899993</v>
      </c>
      <c r="F186" s="73">
        <v>114.470852349</v>
      </c>
      <c r="G186" s="73">
        <f t="shared" si="3"/>
        <v>325672.37935976766</v>
      </c>
      <c r="H186" s="73">
        <v>324863.99710246496</v>
      </c>
      <c r="I186" s="73">
        <v>808.38225730270005</v>
      </c>
      <c r="J186" s="73">
        <v>1597.140939917</v>
      </c>
      <c r="K186" s="73">
        <v>879.32465954716452</v>
      </c>
      <c r="L186" s="73">
        <v>1084.747600831</v>
      </c>
      <c r="M186" s="73">
        <v>25.653735660356247</v>
      </c>
      <c r="N186" s="73">
        <v>4851.3837424099993</v>
      </c>
      <c r="O186" s="73">
        <v>163.52978906999999</v>
      </c>
      <c r="P186" s="73">
        <f t="shared" si="4"/>
        <v>401.86928172623055</v>
      </c>
    </row>
    <row r="187" spans="1:16" x14ac:dyDescent="0.25">
      <c r="A187" s="79">
        <v>43284</v>
      </c>
      <c r="B187" s="73">
        <v>3401</v>
      </c>
      <c r="C187" s="84" t="s">
        <v>128</v>
      </c>
      <c r="D187" s="92" t="s">
        <v>53</v>
      </c>
      <c r="E187" s="73">
        <v>50.694234611699997</v>
      </c>
      <c r="F187" s="73">
        <v>141.18071789709998</v>
      </c>
      <c r="G187" s="73">
        <f t="shared" si="3"/>
        <v>313560.57158804452</v>
      </c>
      <c r="H187" s="73">
        <v>312767.99721035192</v>
      </c>
      <c r="I187" s="73">
        <v>792.57437769260002</v>
      </c>
      <c r="J187" s="73">
        <v>1793.3766868009998</v>
      </c>
      <c r="K187" s="73">
        <v>875.35376258571932</v>
      </c>
      <c r="L187" s="73">
        <v>1161.0615023969999</v>
      </c>
      <c r="M187" s="73">
        <v>30.487706508559722</v>
      </c>
      <c r="N187" s="73">
        <v>5669.03268776</v>
      </c>
      <c r="O187" s="73">
        <v>171.70627852349998</v>
      </c>
      <c r="P187" s="73">
        <f t="shared" si="4"/>
        <v>394.62289724896834</v>
      </c>
    </row>
    <row r="188" spans="1:16" x14ac:dyDescent="0.25">
      <c r="A188" s="79">
        <v>43285</v>
      </c>
      <c r="B188" s="74">
        <v>2575</v>
      </c>
      <c r="C188" s="84" t="s">
        <v>128</v>
      </c>
      <c r="D188" s="92" t="s">
        <v>53</v>
      </c>
      <c r="E188" s="73">
        <v>45.788340939599998</v>
      </c>
      <c r="F188" s="73">
        <v>168.98078203899999</v>
      </c>
      <c r="G188" s="73">
        <f t="shared" si="3"/>
        <v>315128.31237934355</v>
      </c>
      <c r="H188" s="73">
        <v>314495.99719493953</v>
      </c>
      <c r="I188" s="73">
        <v>632.31518440399998</v>
      </c>
      <c r="J188" s="74">
        <v>1412.3522782678999</v>
      </c>
      <c r="K188" s="73">
        <v>832.790592486111</v>
      </c>
      <c r="L188" s="74">
        <v>871.06867644620002</v>
      </c>
      <c r="M188" s="73">
        <v>0</v>
      </c>
      <c r="N188" s="73">
        <v>5232.9532502399998</v>
      </c>
      <c r="O188" s="73">
        <v>159.16899469479998</v>
      </c>
      <c r="P188" s="73">
        <f t="shared" si="4"/>
        <v>497.37220448275866</v>
      </c>
    </row>
    <row r="189" spans="1:16" x14ac:dyDescent="0.25">
      <c r="A189" s="79">
        <v>43286</v>
      </c>
      <c r="B189" s="73">
        <v>1850</v>
      </c>
      <c r="C189" s="84" t="s">
        <v>128</v>
      </c>
      <c r="D189" s="92" t="s">
        <v>53</v>
      </c>
      <c r="E189" s="73">
        <v>45.788340939599998</v>
      </c>
      <c r="F189" s="73">
        <v>111.7453558645</v>
      </c>
      <c r="G189" s="73">
        <f t="shared" si="3"/>
        <v>288122.45720439771</v>
      </c>
      <c r="H189" s="73">
        <v>287711.99743383203</v>
      </c>
      <c r="I189" s="73">
        <v>410.45977056569996</v>
      </c>
      <c r="J189" s="73">
        <v>1325.6814900607999</v>
      </c>
      <c r="K189" s="73">
        <v>939.95938550372136</v>
      </c>
      <c r="L189" s="73">
        <v>871.06867644620002</v>
      </c>
      <c r="M189" s="73">
        <v>18.927058920138887</v>
      </c>
      <c r="N189" s="73">
        <v>4851.3837424099993</v>
      </c>
      <c r="O189" s="73">
        <v>151.53760453819999</v>
      </c>
      <c r="P189" s="73">
        <f t="shared" si="4"/>
        <v>700.95053904382473</v>
      </c>
    </row>
    <row r="190" spans="1:16" x14ac:dyDescent="0.25">
      <c r="A190" s="79">
        <v>43287</v>
      </c>
      <c r="B190" s="74">
        <v>1692</v>
      </c>
      <c r="C190" s="84" t="s">
        <v>128</v>
      </c>
      <c r="D190" s="92" t="s">
        <v>53</v>
      </c>
      <c r="E190" s="73">
        <v>34.341255704699996</v>
      </c>
      <c r="F190" s="73">
        <v>86.670788207100003</v>
      </c>
      <c r="G190" s="73">
        <f t="shared" si="3"/>
        <v>293854.28195154498</v>
      </c>
      <c r="H190" s="73">
        <v>292895.99738759478</v>
      </c>
      <c r="I190" s="73">
        <v>958.28456395019998</v>
      </c>
      <c r="J190" s="74">
        <v>1241.7361983382</v>
      </c>
      <c r="K190" s="73">
        <v>1101.6305373877638</v>
      </c>
      <c r="L190" s="74">
        <v>871.06867644620002</v>
      </c>
      <c r="M190" s="73">
        <v>24.044935652144446</v>
      </c>
      <c r="N190" s="74">
        <v>4660.5989884949995</v>
      </c>
      <c r="O190" s="73">
        <v>118.28654742729999</v>
      </c>
      <c r="P190" s="73">
        <f t="shared" si="4"/>
        <v>305.64616023890784</v>
      </c>
    </row>
    <row r="191" spans="1:16" x14ac:dyDescent="0.25">
      <c r="A191" s="79">
        <v>43288</v>
      </c>
      <c r="B191" s="92" t="s">
        <v>53</v>
      </c>
      <c r="C191" s="84" t="s">
        <v>128</v>
      </c>
      <c r="D191" s="92" t="s">
        <v>53</v>
      </c>
      <c r="E191" s="73">
        <v>45.243241642699999</v>
      </c>
      <c r="F191" s="73">
        <v>109.56495867690001</v>
      </c>
      <c r="G191" s="73">
        <f t="shared" si="3"/>
        <v>279904.90923655732</v>
      </c>
      <c r="H191" s="73">
        <v>279071.99751089414</v>
      </c>
      <c r="I191" s="73">
        <v>832.91172566320006</v>
      </c>
      <c r="J191" s="92" t="s">
        <v>53</v>
      </c>
      <c r="K191" s="73">
        <v>1106.4985769420236</v>
      </c>
      <c r="L191" s="92" t="s">
        <v>53</v>
      </c>
      <c r="M191" s="73">
        <v>0</v>
      </c>
      <c r="N191" s="92" t="s">
        <v>53</v>
      </c>
      <c r="O191" s="73">
        <v>151.53760453819999</v>
      </c>
      <c r="P191" s="73">
        <f t="shared" si="4"/>
        <v>335.05591158376961</v>
      </c>
    </row>
    <row r="192" spans="1:16" x14ac:dyDescent="0.25">
      <c r="A192" s="79">
        <v>43289</v>
      </c>
      <c r="B192" s="92" t="s">
        <v>53</v>
      </c>
      <c r="C192" s="84" t="s">
        <v>128</v>
      </c>
      <c r="D192" s="92" t="s">
        <v>53</v>
      </c>
      <c r="E192" s="73">
        <v>40.3373479706</v>
      </c>
      <c r="F192" s="73">
        <v>88.851185394699996</v>
      </c>
      <c r="G192" s="73">
        <f t="shared" si="3"/>
        <v>267871.59576358774</v>
      </c>
      <c r="H192" s="73">
        <v>266975.99761878105</v>
      </c>
      <c r="I192" s="73">
        <v>895.59814480670002</v>
      </c>
      <c r="J192" s="92" t="s">
        <v>53</v>
      </c>
      <c r="K192" s="73">
        <v>1103.6405910450826</v>
      </c>
      <c r="L192" s="92" t="s">
        <v>53</v>
      </c>
      <c r="M192" s="73">
        <v>0</v>
      </c>
      <c r="N192" s="92" t="s">
        <v>53</v>
      </c>
      <c r="O192" s="73">
        <v>131.91402984979999</v>
      </c>
      <c r="P192" s="73">
        <f t="shared" si="4"/>
        <v>298.09797973219719</v>
      </c>
    </row>
    <row r="193" spans="1:16" x14ac:dyDescent="0.25">
      <c r="A193" s="79">
        <v>43290</v>
      </c>
      <c r="B193" s="73">
        <v>1600</v>
      </c>
      <c r="C193" s="84" t="s">
        <v>128</v>
      </c>
      <c r="D193" s="92" t="s">
        <v>53</v>
      </c>
      <c r="E193" s="73">
        <v>44.698142345799994</v>
      </c>
      <c r="F193" s="73">
        <v>105.20416430169999</v>
      </c>
      <c r="G193" s="73">
        <f t="shared" si="3"/>
        <v>266442.85529299825</v>
      </c>
      <c r="H193" s="73">
        <v>265247.99763419345</v>
      </c>
      <c r="I193" s="73">
        <v>1194.8576588047999</v>
      </c>
      <c r="J193" s="73">
        <v>1241.7361983382</v>
      </c>
      <c r="K193" s="73">
        <v>1099.5902004361728</v>
      </c>
      <c r="L193" s="73">
        <v>744.60563956539988</v>
      </c>
      <c r="M193" s="73">
        <v>26.278328604720834</v>
      </c>
      <c r="N193" s="73">
        <v>3837.4990501759999</v>
      </c>
      <c r="O193" s="73">
        <v>160.80429258549998</v>
      </c>
      <c r="P193" s="73">
        <f t="shared" si="4"/>
        <v>221.99129384124086</v>
      </c>
    </row>
    <row r="194" spans="1:16" x14ac:dyDescent="0.25">
      <c r="A194" s="79">
        <v>43291</v>
      </c>
      <c r="B194" s="73">
        <v>1660</v>
      </c>
      <c r="C194" s="84" t="s">
        <v>128</v>
      </c>
      <c r="D194" s="92" t="s">
        <v>53</v>
      </c>
      <c r="E194" s="73">
        <v>43.607943751999997</v>
      </c>
      <c r="F194" s="73">
        <v>107.9296607862</v>
      </c>
      <c r="G194" s="73">
        <f t="shared" si="3"/>
        <v>250844.52199147356</v>
      </c>
      <c r="H194" s="73">
        <v>249695.99777290528</v>
      </c>
      <c r="I194" s="73">
        <v>1148.5242185682998</v>
      </c>
      <c r="J194" s="73">
        <v>1242.8263969319999</v>
      </c>
      <c r="K194" s="73">
        <v>1116.4579953458006</v>
      </c>
      <c r="L194" s="73">
        <v>686.8251140939999</v>
      </c>
      <c r="M194" s="73">
        <v>0</v>
      </c>
      <c r="N194" s="73">
        <v>4142.75465644</v>
      </c>
      <c r="O194" s="73">
        <v>156.98859750719998</v>
      </c>
      <c r="P194" s="73">
        <f t="shared" si="4"/>
        <v>217.40594907451356</v>
      </c>
    </row>
    <row r="195" spans="1:16" x14ac:dyDescent="0.25">
      <c r="A195" s="79">
        <v>43292</v>
      </c>
      <c r="B195" s="73">
        <v>1600</v>
      </c>
      <c r="C195" s="84" t="s">
        <v>128</v>
      </c>
      <c r="D195" s="92" t="s">
        <v>53</v>
      </c>
      <c r="E195" s="73">
        <v>44.698142345799994</v>
      </c>
      <c r="F195" s="73">
        <v>100.84336992649999</v>
      </c>
      <c r="G195" s="73">
        <f t="shared" si="3"/>
        <v>234389.82008781165</v>
      </c>
      <c r="H195" s="73">
        <v>233279.99791932324</v>
      </c>
      <c r="I195" s="73">
        <v>1109.8221684883999</v>
      </c>
      <c r="J195" s="73">
        <v>1237.3754039629998</v>
      </c>
      <c r="K195" s="73">
        <v>1119.9443595988903</v>
      </c>
      <c r="L195" s="73">
        <v>741.33504378399994</v>
      </c>
      <c r="M195" s="73">
        <v>0</v>
      </c>
      <c r="N195" s="73">
        <v>5216.6002713329999</v>
      </c>
      <c r="O195" s="73">
        <v>154.80820031959999</v>
      </c>
      <c r="P195" s="73">
        <f t="shared" si="4"/>
        <v>210.19583546168957</v>
      </c>
    </row>
    <row r="196" spans="1:16" x14ac:dyDescent="0.25">
      <c r="A196" s="79">
        <v>43293</v>
      </c>
      <c r="B196" s="73">
        <v>1200</v>
      </c>
      <c r="C196" s="84" t="s">
        <v>128</v>
      </c>
      <c r="D196" s="92" t="s">
        <v>53</v>
      </c>
      <c r="E196" s="73">
        <v>43.062844455099999</v>
      </c>
      <c r="F196" s="73">
        <v>100.84336992649999</v>
      </c>
      <c r="G196" s="73">
        <f t="shared" si="3"/>
        <v>230921.82793410469</v>
      </c>
      <c r="H196" s="73">
        <v>229823.9979501481</v>
      </c>
      <c r="I196" s="73">
        <v>1097.8299839566</v>
      </c>
      <c r="J196" s="73">
        <v>1161.6066016938998</v>
      </c>
      <c r="K196" s="73">
        <v>1117.6125459399291</v>
      </c>
      <c r="L196" s="73">
        <v>685.18981620329998</v>
      </c>
      <c r="M196" s="73">
        <v>3.2592395460479162</v>
      </c>
      <c r="N196" s="73">
        <v>3325.1057110899997</v>
      </c>
      <c r="O196" s="73">
        <v>155.35329961649998</v>
      </c>
      <c r="P196" s="73">
        <f t="shared" si="4"/>
        <v>209.34388867924528</v>
      </c>
    </row>
    <row r="197" spans="1:16" x14ac:dyDescent="0.25">
      <c r="A197" s="79">
        <v>43294</v>
      </c>
      <c r="B197" s="73">
        <v>1200</v>
      </c>
      <c r="C197" s="84" t="s">
        <v>128</v>
      </c>
      <c r="D197" s="92" t="s">
        <v>53</v>
      </c>
      <c r="E197" s="73">
        <v>41.972645861299995</v>
      </c>
      <c r="F197" s="73">
        <v>97.572774145099984</v>
      </c>
      <c r="G197" s="73">
        <f t="shared" ref="G197:G260" si="5">H197+I197</f>
        <v>230000.04741633951</v>
      </c>
      <c r="H197" s="73">
        <v>228959.9979578543</v>
      </c>
      <c r="I197" s="73">
        <v>1040.0494584851999</v>
      </c>
      <c r="J197" s="73">
        <v>1161.6066016938998</v>
      </c>
      <c r="K197" s="73">
        <v>1122.3632377288839</v>
      </c>
      <c r="L197" s="73">
        <v>685.18981620329998</v>
      </c>
      <c r="M197" s="73">
        <v>65.767744335698609</v>
      </c>
      <c r="N197" s="73">
        <v>3325.1057110899997</v>
      </c>
      <c r="O197" s="73">
        <v>152.627803132</v>
      </c>
      <c r="P197" s="73">
        <f t="shared" si="4"/>
        <v>220.14337499999999</v>
      </c>
    </row>
    <row r="198" spans="1:16" x14ac:dyDescent="0.25">
      <c r="A198" s="79">
        <v>43295</v>
      </c>
      <c r="B198" s="92" t="s">
        <v>53</v>
      </c>
      <c r="C198" s="84" t="s">
        <v>128</v>
      </c>
      <c r="D198" s="92" t="s">
        <v>53</v>
      </c>
      <c r="E198" s="73">
        <v>42.517745158199993</v>
      </c>
      <c r="F198" s="73">
        <v>97.572774145099984</v>
      </c>
      <c r="G198" s="73">
        <f t="shared" si="5"/>
        <v>217952.01626235363</v>
      </c>
      <c r="H198" s="73">
        <v>216863.99806574124</v>
      </c>
      <c r="I198" s="73">
        <v>1088.0181966123998</v>
      </c>
      <c r="J198" s="92" t="s">
        <v>53</v>
      </c>
      <c r="K198" s="73">
        <v>462.66816989101108</v>
      </c>
      <c r="L198" s="92" t="s">
        <v>53</v>
      </c>
      <c r="M198" s="73">
        <v>0</v>
      </c>
      <c r="N198" s="92" t="s">
        <v>53</v>
      </c>
      <c r="O198" s="73">
        <v>145.5415122723</v>
      </c>
      <c r="P198" s="73">
        <f t="shared" si="4"/>
        <v>199.32019403807615</v>
      </c>
    </row>
    <row r="199" spans="1:16" x14ac:dyDescent="0.25">
      <c r="A199" s="79">
        <v>43296</v>
      </c>
      <c r="B199" s="92" t="s">
        <v>53</v>
      </c>
      <c r="C199" s="84" t="s">
        <v>128</v>
      </c>
      <c r="D199" s="92" t="s">
        <v>53</v>
      </c>
      <c r="E199" s="73">
        <v>43.062844455099999</v>
      </c>
      <c r="F199" s="73">
        <v>95.392376957499991</v>
      </c>
      <c r="G199" s="73">
        <f t="shared" si="5"/>
        <v>215355.11039180018</v>
      </c>
      <c r="H199" s="73">
        <v>214271.99808885987</v>
      </c>
      <c r="I199" s="73">
        <v>1083.1123029403</v>
      </c>
      <c r="J199" s="92" t="s">
        <v>53</v>
      </c>
      <c r="K199" s="73">
        <v>0</v>
      </c>
      <c r="L199" s="92" t="s">
        <v>53</v>
      </c>
      <c r="M199" s="73">
        <v>0</v>
      </c>
      <c r="N199" s="92" t="s">
        <v>53</v>
      </c>
      <c r="O199" s="73">
        <v>152.08270383509998</v>
      </c>
      <c r="P199" s="73">
        <f t="shared" si="4"/>
        <v>197.82989954705585</v>
      </c>
    </row>
    <row r="200" spans="1:16" x14ac:dyDescent="0.25">
      <c r="A200" s="79">
        <v>43297</v>
      </c>
      <c r="B200" s="73">
        <v>1027</v>
      </c>
      <c r="C200" s="84" t="s">
        <v>128</v>
      </c>
      <c r="D200" s="92" t="s">
        <v>53</v>
      </c>
      <c r="E200" s="73">
        <v>42.517745158199993</v>
      </c>
      <c r="F200" s="73">
        <v>88.851185394699996</v>
      </c>
      <c r="G200" s="73">
        <f t="shared" si="5"/>
        <v>198101.2753121756</v>
      </c>
      <c r="H200" s="73">
        <v>196991.99824298409</v>
      </c>
      <c r="I200" s="73">
        <v>1109.2770691915</v>
      </c>
      <c r="J200" s="73">
        <v>1101.1005797379999</v>
      </c>
      <c r="K200" s="73">
        <v>433.62270527216589</v>
      </c>
      <c r="L200" s="73">
        <v>681.37412112499999</v>
      </c>
      <c r="M200" s="73">
        <v>0</v>
      </c>
      <c r="N200" s="73">
        <v>2605.5746391819998</v>
      </c>
      <c r="O200" s="73">
        <v>148.26700875679998</v>
      </c>
      <c r="P200" s="73">
        <f t="shared" si="4"/>
        <v>177.58592845208844</v>
      </c>
    </row>
    <row r="201" spans="1:16" x14ac:dyDescent="0.25">
      <c r="A201" s="79">
        <v>43298</v>
      </c>
      <c r="B201" s="73">
        <v>912</v>
      </c>
      <c r="C201" s="84" t="s">
        <v>128</v>
      </c>
      <c r="D201" s="92" t="s">
        <v>53</v>
      </c>
      <c r="E201" s="73">
        <v>41.427546564399996</v>
      </c>
      <c r="F201" s="73">
        <v>91.03158258229999</v>
      </c>
      <c r="G201" s="73">
        <f t="shared" si="5"/>
        <v>195175.12946629451</v>
      </c>
      <c r="H201" s="73">
        <v>194399.99826610272</v>
      </c>
      <c r="I201" s="73">
        <v>775.13120019179985</v>
      </c>
      <c r="J201" s="73">
        <v>1024.7866781719999</v>
      </c>
      <c r="K201" s="73">
        <v>1093.2382794625744</v>
      </c>
      <c r="L201" s="73">
        <v>389.20089798660001</v>
      </c>
      <c r="M201" s="73">
        <v>29.242306031614579</v>
      </c>
      <c r="N201" s="73">
        <v>2442.0448501119999</v>
      </c>
      <c r="O201" s="73">
        <v>147.176810163</v>
      </c>
      <c r="P201" s="73">
        <f t="shared" si="4"/>
        <v>250.79625000000004</v>
      </c>
    </row>
    <row r="202" spans="1:16" x14ac:dyDescent="0.25">
      <c r="A202" s="79">
        <v>43299</v>
      </c>
      <c r="B202" s="73">
        <v>960</v>
      </c>
      <c r="C202" s="84" t="s">
        <v>128</v>
      </c>
      <c r="D202" s="92" t="s">
        <v>53</v>
      </c>
      <c r="E202" s="73">
        <v>41.427546564399996</v>
      </c>
      <c r="F202" s="73">
        <v>89.396284691599988</v>
      </c>
      <c r="G202" s="73">
        <f t="shared" si="5"/>
        <v>192230.99534361574</v>
      </c>
      <c r="H202" s="73">
        <v>191807.99828922134</v>
      </c>
      <c r="I202" s="73">
        <v>422.99705439439992</v>
      </c>
      <c r="J202" s="73">
        <v>1161.0615023969999</v>
      </c>
      <c r="K202" s="73">
        <v>1103.4096809262569</v>
      </c>
      <c r="L202" s="73">
        <v>387.02050079899999</v>
      </c>
      <c r="M202" s="73">
        <v>0</v>
      </c>
      <c r="N202" s="73">
        <v>2354.828962608</v>
      </c>
      <c r="O202" s="73">
        <v>146.63171086609998</v>
      </c>
      <c r="P202" s="73">
        <f t="shared" si="4"/>
        <v>453.44996211340214</v>
      </c>
    </row>
    <row r="203" spans="1:16" x14ac:dyDescent="0.25">
      <c r="A203" s="79">
        <v>43300</v>
      </c>
      <c r="B203" s="73">
        <v>2290</v>
      </c>
      <c r="C203" s="84" t="s">
        <v>128</v>
      </c>
      <c r="D203" s="92" t="s">
        <v>53</v>
      </c>
      <c r="E203" s="73">
        <v>39.792248673699994</v>
      </c>
      <c r="F203" s="73">
        <v>84.490391019499995</v>
      </c>
      <c r="G203" s="73">
        <f t="shared" si="5"/>
        <v>181999.81535961217</v>
      </c>
      <c r="H203" s="73">
        <v>181439.99838169586</v>
      </c>
      <c r="I203" s="73">
        <v>559.81697791629995</v>
      </c>
      <c r="J203" s="73">
        <v>1795.0119846917</v>
      </c>
      <c r="K203" s="73">
        <v>1095.2369768845408</v>
      </c>
      <c r="L203" s="73">
        <v>939.2060885587</v>
      </c>
      <c r="M203" s="73">
        <v>29.658701327857639</v>
      </c>
      <c r="N203" s="73">
        <v>6132.3670901249998</v>
      </c>
      <c r="O203" s="73">
        <v>146.08661156919999</v>
      </c>
      <c r="P203" s="73">
        <f t="shared" si="4"/>
        <v>324.10592307692309</v>
      </c>
    </row>
    <row r="204" spans="1:16" x14ac:dyDescent="0.25">
      <c r="A204" s="79">
        <v>43301</v>
      </c>
      <c r="B204" s="73">
        <v>647.5</v>
      </c>
      <c r="C204" s="84" t="s">
        <v>128</v>
      </c>
      <c r="D204" s="92" t="s">
        <v>53</v>
      </c>
      <c r="E204" s="73">
        <v>39.792248673699994</v>
      </c>
      <c r="F204" s="73">
        <v>84.490391019499995</v>
      </c>
      <c r="G204" s="73">
        <f t="shared" si="5"/>
        <v>198806.10630977459</v>
      </c>
      <c r="H204" s="73">
        <v>197855.99823527789</v>
      </c>
      <c r="I204" s="73">
        <v>950.10807449669994</v>
      </c>
      <c r="J204" s="73">
        <v>1010.0689971557</v>
      </c>
      <c r="K204" s="73">
        <v>981.28094053816869</v>
      </c>
      <c r="L204" s="73">
        <v>389.20089798660001</v>
      </c>
      <c r="M204" s="73">
        <v>26.865067431245137</v>
      </c>
      <c r="N204" s="73">
        <v>2127.5225558007</v>
      </c>
      <c r="O204" s="73">
        <v>142.27091649089999</v>
      </c>
      <c r="P204" s="73">
        <f t="shared" si="4"/>
        <v>208.24578123924272</v>
      </c>
    </row>
    <row r="205" spans="1:16" x14ac:dyDescent="0.25">
      <c r="A205" s="79">
        <v>43302</v>
      </c>
      <c r="B205" s="92" t="s">
        <v>53</v>
      </c>
      <c r="C205" s="84" t="s">
        <v>128</v>
      </c>
      <c r="D205" s="92" t="s">
        <v>53</v>
      </c>
      <c r="E205" s="73">
        <v>40.3373479706</v>
      </c>
      <c r="F205" s="73">
        <v>81.219795238099991</v>
      </c>
      <c r="G205" s="73">
        <f t="shared" si="5"/>
        <v>190994.12982553511</v>
      </c>
      <c r="H205" s="73">
        <v>190079.9983046338</v>
      </c>
      <c r="I205" s="73">
        <v>914.13152090129984</v>
      </c>
      <c r="J205" s="92" t="s">
        <v>53</v>
      </c>
      <c r="K205" s="73">
        <v>906.33735803798675</v>
      </c>
      <c r="L205" s="92" t="s">
        <v>53</v>
      </c>
      <c r="M205" s="73">
        <v>23.46955306097222</v>
      </c>
      <c r="N205" s="92" t="s">
        <v>53</v>
      </c>
      <c r="O205" s="73">
        <v>147.176810163</v>
      </c>
      <c r="P205" s="73">
        <f t="shared" si="4"/>
        <v>207.93506618962439</v>
      </c>
    </row>
    <row r="206" spans="1:16" x14ac:dyDescent="0.25">
      <c r="A206" s="79">
        <v>43303</v>
      </c>
      <c r="B206" s="92" t="s">
        <v>53</v>
      </c>
      <c r="C206" s="84" t="s">
        <v>128</v>
      </c>
      <c r="D206" s="92" t="s">
        <v>53</v>
      </c>
      <c r="E206" s="73">
        <v>39.792248673699994</v>
      </c>
      <c r="F206" s="73">
        <v>80.6746959412</v>
      </c>
      <c r="G206" s="73">
        <f t="shared" si="5"/>
        <v>170260.3104076717</v>
      </c>
      <c r="H206" s="73">
        <v>169343.99848958279</v>
      </c>
      <c r="I206" s="73">
        <v>916.31191808889992</v>
      </c>
      <c r="J206" s="92" t="s">
        <v>53</v>
      </c>
      <c r="K206" s="73">
        <v>772.08394370565759</v>
      </c>
      <c r="L206" s="92" t="s">
        <v>53</v>
      </c>
      <c r="M206" s="73">
        <v>0</v>
      </c>
      <c r="N206" s="92" t="s">
        <v>53</v>
      </c>
      <c r="O206" s="73">
        <v>143.3611150847</v>
      </c>
      <c r="P206" s="73">
        <f t="shared" si="4"/>
        <v>184.81042879238549</v>
      </c>
    </row>
    <row r="207" spans="1:16" x14ac:dyDescent="0.25">
      <c r="A207" s="79">
        <v>43304</v>
      </c>
      <c r="B207" s="73">
        <v>825</v>
      </c>
      <c r="C207" s="84" t="s">
        <v>128</v>
      </c>
      <c r="D207" s="92" t="s">
        <v>53</v>
      </c>
      <c r="E207" s="73">
        <v>38.156950782999999</v>
      </c>
      <c r="F207" s="73">
        <v>80.6746959412</v>
      </c>
      <c r="G207" s="73">
        <f t="shared" si="5"/>
        <v>158156.67912540206</v>
      </c>
      <c r="H207" s="73">
        <v>157247.99859746976</v>
      </c>
      <c r="I207" s="73">
        <v>908.68052793229992</v>
      </c>
      <c r="J207" s="73">
        <v>937.57079066799997</v>
      </c>
      <c r="K207" s="73">
        <v>731.64060420510475</v>
      </c>
      <c r="L207" s="73">
        <v>387.02050079899999</v>
      </c>
      <c r="M207" s="73">
        <v>0</v>
      </c>
      <c r="N207" s="73">
        <v>1569.8859750719998</v>
      </c>
      <c r="O207" s="73">
        <v>146.63171086609998</v>
      </c>
      <c r="P207" s="73">
        <f t="shared" si="4"/>
        <v>173.0509169766047</v>
      </c>
    </row>
    <row r="208" spans="1:16" x14ac:dyDescent="0.25">
      <c r="A208" s="79">
        <v>43305</v>
      </c>
      <c r="B208" s="73">
        <v>725</v>
      </c>
      <c r="C208" s="84" t="s">
        <v>128</v>
      </c>
      <c r="D208" s="92" t="s">
        <v>53</v>
      </c>
      <c r="E208" s="73">
        <v>38.702050079899998</v>
      </c>
      <c r="F208" s="73">
        <v>80.129596644299994</v>
      </c>
      <c r="G208" s="73">
        <f t="shared" si="5"/>
        <v>141704.15761892774</v>
      </c>
      <c r="H208" s="73">
        <v>140831.99874388773</v>
      </c>
      <c r="I208" s="73">
        <v>872.15887503999988</v>
      </c>
      <c r="J208" s="73">
        <v>937.57079066799997</v>
      </c>
      <c r="K208" s="73">
        <v>1035.5751017564789</v>
      </c>
      <c r="L208" s="73">
        <v>310.70659923299996</v>
      </c>
      <c r="M208" s="73">
        <v>15.785167139395833</v>
      </c>
      <c r="N208" s="73">
        <v>1766.1217219559999</v>
      </c>
      <c r="O208" s="73">
        <v>144.99641297540001</v>
      </c>
      <c r="P208" s="73">
        <f t="shared" si="4"/>
        <v>161.4751655625</v>
      </c>
    </row>
    <row r="209" spans="1:16" x14ac:dyDescent="0.25">
      <c r="A209" s="79">
        <v>43306</v>
      </c>
      <c r="B209" s="73">
        <v>700</v>
      </c>
      <c r="C209" s="84" t="s">
        <v>128</v>
      </c>
      <c r="D209" s="92" t="s">
        <v>53</v>
      </c>
      <c r="E209" s="73">
        <v>27.254964844999996</v>
      </c>
      <c r="F209" s="73">
        <v>55.055028986899991</v>
      </c>
      <c r="G209" s="73">
        <f t="shared" si="5"/>
        <v>129496.41237095019</v>
      </c>
      <c r="H209" s="73">
        <v>128735.99885177468</v>
      </c>
      <c r="I209" s="73">
        <v>760.41351917549991</v>
      </c>
      <c r="J209" s="73">
        <v>937.57079066799997</v>
      </c>
      <c r="K209" s="73">
        <v>1039.2923761283944</v>
      </c>
      <c r="L209" s="73">
        <v>310.70659923299996</v>
      </c>
      <c r="M209" s="73">
        <v>0.79493647464583328</v>
      </c>
      <c r="N209" s="73">
        <v>1635.2978906999999</v>
      </c>
      <c r="O209" s="73">
        <v>100.29827062959998</v>
      </c>
      <c r="P209" s="73">
        <f t="shared" si="4"/>
        <v>169.29735677419356</v>
      </c>
    </row>
    <row r="210" spans="1:16" x14ac:dyDescent="0.25">
      <c r="A210" s="79">
        <v>43307</v>
      </c>
      <c r="B210" s="73">
        <v>580</v>
      </c>
      <c r="C210" s="84" t="s">
        <v>128</v>
      </c>
      <c r="D210" s="92" t="s">
        <v>53</v>
      </c>
      <c r="E210" s="73">
        <v>28.890262735699999</v>
      </c>
      <c r="F210" s="73">
        <v>57.780525471399997</v>
      </c>
      <c r="G210" s="73">
        <f t="shared" si="5"/>
        <v>152735.01587819093</v>
      </c>
      <c r="H210" s="73">
        <v>152063.99864370702</v>
      </c>
      <c r="I210" s="73">
        <v>671.01723448389987</v>
      </c>
      <c r="J210" s="73">
        <v>872.15887503999988</v>
      </c>
      <c r="K210" s="73">
        <v>1040.4015017811146</v>
      </c>
      <c r="L210" s="73">
        <v>310.70659923299996</v>
      </c>
      <c r="M210" s="73">
        <v>21.41028905046111</v>
      </c>
      <c r="N210" s="73">
        <v>1471.7681016299998</v>
      </c>
      <c r="O210" s="73">
        <v>130.82383125600001</v>
      </c>
      <c r="P210" s="73">
        <f t="shared" si="4"/>
        <v>226.6171281884647</v>
      </c>
    </row>
    <row r="211" spans="1:16" x14ac:dyDescent="0.25">
      <c r="A211" s="79">
        <v>43308</v>
      </c>
      <c r="B211" s="73">
        <v>610</v>
      </c>
      <c r="C211" s="84" t="s">
        <v>128</v>
      </c>
      <c r="D211" s="92" t="s">
        <v>53</v>
      </c>
      <c r="E211" s="73">
        <v>38.702050079899998</v>
      </c>
      <c r="F211" s="73">
        <v>78.494298753599992</v>
      </c>
      <c r="G211" s="73">
        <f t="shared" si="5"/>
        <v>131393.93823687366</v>
      </c>
      <c r="H211" s="73">
        <v>130463.99883636227</v>
      </c>
      <c r="I211" s="73">
        <v>929.93940051139987</v>
      </c>
      <c r="J211" s="73">
        <v>937.57079066799997</v>
      </c>
      <c r="K211" s="73">
        <v>1044.1149907412457</v>
      </c>
      <c r="L211" s="73">
        <v>310.70659923299996</v>
      </c>
      <c r="M211" s="73">
        <v>0.8933571810305555</v>
      </c>
      <c r="N211" s="73">
        <v>1558.9839891339998</v>
      </c>
      <c r="O211" s="73">
        <v>141.725817194</v>
      </c>
      <c r="P211" s="73">
        <f t="shared" si="4"/>
        <v>140.29301131301293</v>
      </c>
    </row>
    <row r="212" spans="1:16" x14ac:dyDescent="0.25">
      <c r="A212" s="79">
        <v>43309</v>
      </c>
      <c r="B212" s="92" t="s">
        <v>53</v>
      </c>
      <c r="C212" s="84" t="s">
        <v>128</v>
      </c>
      <c r="D212" s="92" t="s">
        <v>53</v>
      </c>
      <c r="E212" s="73">
        <v>37.066752189199995</v>
      </c>
      <c r="F212" s="73">
        <v>74.678603675299996</v>
      </c>
      <c r="G212" s="73">
        <f t="shared" si="5"/>
        <v>124553.89140571414</v>
      </c>
      <c r="H212" s="73">
        <v>123551.99889801194</v>
      </c>
      <c r="I212" s="73">
        <v>1001.8925077022</v>
      </c>
      <c r="J212" s="92" t="s">
        <v>53</v>
      </c>
      <c r="K212" s="73">
        <v>1061.0357814158499</v>
      </c>
      <c r="L212" s="92" t="s">
        <v>53</v>
      </c>
      <c r="M212" s="73">
        <v>17.757366678874302</v>
      </c>
      <c r="N212" s="92" t="s">
        <v>53</v>
      </c>
      <c r="O212" s="73">
        <v>145.5415122723</v>
      </c>
      <c r="P212" s="73">
        <f t="shared" si="4"/>
        <v>123.31861746463547</v>
      </c>
    </row>
    <row r="213" spans="1:16" x14ac:dyDescent="0.25">
      <c r="A213" s="79">
        <v>43310</v>
      </c>
      <c r="B213" s="92" t="s">
        <v>53</v>
      </c>
      <c r="C213" s="84" t="s">
        <v>128</v>
      </c>
      <c r="D213" s="92" t="s">
        <v>53</v>
      </c>
      <c r="E213" s="73">
        <v>37.611851486100001</v>
      </c>
      <c r="F213" s="73">
        <v>71.953107190799997</v>
      </c>
      <c r="G213" s="73">
        <f t="shared" si="5"/>
        <v>124539.71882399474</v>
      </c>
      <c r="H213" s="73">
        <v>123551.99889801194</v>
      </c>
      <c r="I213" s="73">
        <v>987.71992598279985</v>
      </c>
      <c r="J213" s="92" t="s">
        <v>53</v>
      </c>
      <c r="K213" s="73">
        <v>1061.3537560057084</v>
      </c>
      <c r="L213" s="92" t="s">
        <v>53</v>
      </c>
      <c r="M213" s="73">
        <v>22.140873524778474</v>
      </c>
      <c r="N213" s="92" t="s">
        <v>53</v>
      </c>
      <c r="O213" s="73">
        <v>140.63561860019999</v>
      </c>
      <c r="P213" s="73">
        <f t="shared" si="4"/>
        <v>125.08808990066225</v>
      </c>
    </row>
    <row r="214" spans="1:16" x14ac:dyDescent="0.25">
      <c r="A214" s="79">
        <v>43311</v>
      </c>
      <c r="B214" s="74">
        <v>550</v>
      </c>
      <c r="C214" s="84" t="s">
        <v>128</v>
      </c>
      <c r="D214" s="92" t="s">
        <v>53</v>
      </c>
      <c r="E214" s="73">
        <v>37.066752189199995</v>
      </c>
      <c r="F214" s="73">
        <v>71.953107190799997</v>
      </c>
      <c r="G214" s="73">
        <f t="shared" si="5"/>
        <v>123665.90704435675</v>
      </c>
      <c r="H214" s="73">
        <v>122687.99890571815</v>
      </c>
      <c r="I214" s="73">
        <v>977.90813863860001</v>
      </c>
      <c r="J214" s="74">
        <v>872.15887503999988</v>
      </c>
      <c r="K214" s="73">
        <v>1061.2591207111077</v>
      </c>
      <c r="L214" s="74">
        <v>343.41255704699995</v>
      </c>
      <c r="M214" s="73">
        <v>22.519414703181248</v>
      </c>
      <c r="N214" s="74">
        <v>1569.8859750719998</v>
      </c>
      <c r="O214" s="73">
        <v>140.63561860019999</v>
      </c>
      <c r="P214" s="73">
        <f t="shared" si="4"/>
        <v>125.45963578595317</v>
      </c>
    </row>
    <row r="215" spans="1:16" x14ac:dyDescent="0.25">
      <c r="A215" s="79">
        <v>43312</v>
      </c>
      <c r="B215" s="74">
        <v>510</v>
      </c>
      <c r="C215" s="84" t="s">
        <v>128</v>
      </c>
      <c r="D215" s="92" t="s">
        <v>53</v>
      </c>
      <c r="E215" s="73">
        <v>37.066752189199995</v>
      </c>
      <c r="F215" s="73">
        <v>70.317809300099995</v>
      </c>
      <c r="G215" s="73">
        <f t="shared" si="5"/>
        <v>123665.90704435675</v>
      </c>
      <c r="H215" s="73">
        <v>122687.99890571815</v>
      </c>
      <c r="I215" s="73">
        <v>977.90813863860001</v>
      </c>
      <c r="J215" s="74">
        <v>768.59000862899995</v>
      </c>
      <c r="K215" s="73">
        <v>1063.5076553108202</v>
      </c>
      <c r="L215" s="74">
        <v>256.19666954299998</v>
      </c>
      <c r="M215" s="73">
        <v>20.395798692341664</v>
      </c>
      <c r="N215" s="74">
        <v>1373.6502281879998</v>
      </c>
      <c r="O215" s="73">
        <v>141.725817194</v>
      </c>
      <c r="P215" s="73">
        <f t="shared" si="4"/>
        <v>125.45963578595317</v>
      </c>
    </row>
    <row r="216" spans="1:16" x14ac:dyDescent="0.25">
      <c r="A216" s="79">
        <v>43313</v>
      </c>
      <c r="B216" s="73">
        <v>510</v>
      </c>
      <c r="C216" s="84" t="s">
        <v>128</v>
      </c>
      <c r="D216" s="92" t="s">
        <v>53</v>
      </c>
      <c r="E216" s="73">
        <v>37.066752189199995</v>
      </c>
      <c r="F216" s="73">
        <v>69.772710003200004</v>
      </c>
      <c r="G216" s="73">
        <f t="shared" si="5"/>
        <v>122016.94645781966</v>
      </c>
      <c r="H216" s="73">
        <v>120959.99892113057</v>
      </c>
      <c r="I216" s="73">
        <v>1056.9475366890999</v>
      </c>
      <c r="J216" s="73">
        <v>768.59000862899995</v>
      </c>
      <c r="K216" s="73">
        <v>987.28838903942074</v>
      </c>
      <c r="L216" s="73">
        <v>256.19666954299998</v>
      </c>
      <c r="M216" s="73">
        <v>18.347890917182639</v>
      </c>
      <c r="N216" s="73">
        <v>1215.5714320869999</v>
      </c>
      <c r="O216" s="73">
        <v>142.81601578779998</v>
      </c>
      <c r="P216" s="73">
        <f t="shared" si="4"/>
        <v>114.44276534296029</v>
      </c>
    </row>
    <row r="217" spans="1:16" x14ac:dyDescent="0.25">
      <c r="A217" s="79">
        <v>43314</v>
      </c>
      <c r="B217" s="73">
        <v>510</v>
      </c>
      <c r="C217" s="84" t="s">
        <v>128</v>
      </c>
      <c r="D217" s="92" t="s">
        <v>53</v>
      </c>
      <c r="E217" s="73">
        <v>35.4314542985</v>
      </c>
      <c r="F217" s="73">
        <v>70.862908597000001</v>
      </c>
      <c r="G217" s="73">
        <f t="shared" si="5"/>
        <v>126294.97377342732</v>
      </c>
      <c r="H217" s="73">
        <v>125279.99888259952</v>
      </c>
      <c r="I217" s="73">
        <v>1014.9748908277999</v>
      </c>
      <c r="J217" s="73">
        <v>768.59000862899995</v>
      </c>
      <c r="K217" s="73">
        <v>932.90716335007767</v>
      </c>
      <c r="L217" s="73">
        <v>256.19666954299998</v>
      </c>
      <c r="M217" s="73">
        <v>0</v>
      </c>
      <c r="N217" s="73">
        <v>1215.5714320869999</v>
      </c>
      <c r="O217" s="73">
        <v>137.91012211570001</v>
      </c>
      <c r="P217" s="73">
        <f t="shared" si="4"/>
        <v>123.43162379162192</v>
      </c>
    </row>
    <row r="218" spans="1:16" x14ac:dyDescent="0.25">
      <c r="A218" s="79">
        <v>43315</v>
      </c>
      <c r="B218" s="73">
        <v>383</v>
      </c>
      <c r="C218" s="84" t="s">
        <v>128</v>
      </c>
      <c r="D218" s="92" t="s">
        <v>53</v>
      </c>
      <c r="E218" s="73">
        <v>35.4314542985</v>
      </c>
      <c r="F218" s="73">
        <v>65.411915628000003</v>
      </c>
      <c r="G218" s="73">
        <f t="shared" si="5"/>
        <v>117654.97385048942</v>
      </c>
      <c r="H218" s="73">
        <v>116639.99895966162</v>
      </c>
      <c r="I218" s="73">
        <v>1014.9748908277999</v>
      </c>
      <c r="J218" s="73">
        <v>685.18981620329998</v>
      </c>
      <c r="K218" s="73">
        <v>849.44261892404916</v>
      </c>
      <c r="L218" s="73">
        <v>348.86355001599998</v>
      </c>
      <c r="M218" s="73">
        <v>0</v>
      </c>
      <c r="N218" s="73">
        <v>629.04458862260003</v>
      </c>
      <c r="O218" s="73">
        <v>140.63561860019999</v>
      </c>
      <c r="P218" s="73">
        <f t="shared" si="4"/>
        <v>114.91909801288936</v>
      </c>
    </row>
    <row r="219" spans="1:16" x14ac:dyDescent="0.25">
      <c r="A219" s="79">
        <v>43316</v>
      </c>
      <c r="B219" s="92" t="s">
        <v>53</v>
      </c>
      <c r="C219" s="84" t="s">
        <v>128</v>
      </c>
      <c r="D219" s="92" t="s">
        <v>53</v>
      </c>
      <c r="E219" s="73">
        <v>35.976553595399999</v>
      </c>
      <c r="F219" s="73">
        <v>70.862908597000001</v>
      </c>
      <c r="G219" s="73">
        <f t="shared" si="5"/>
        <v>114932.15004235206</v>
      </c>
      <c r="H219" s="73">
        <v>114047.99898278026</v>
      </c>
      <c r="I219" s="73">
        <v>884.15105957179992</v>
      </c>
      <c r="J219" s="92" t="s">
        <v>53</v>
      </c>
      <c r="K219" s="73">
        <v>830.39442682682147</v>
      </c>
      <c r="L219" s="92" t="s">
        <v>53</v>
      </c>
      <c r="M219" s="73">
        <v>0</v>
      </c>
      <c r="N219" s="92" t="s">
        <v>53</v>
      </c>
      <c r="O219" s="73">
        <v>135.72972492809998</v>
      </c>
      <c r="P219" s="73">
        <f t="shared" si="4"/>
        <v>128.99153119605427</v>
      </c>
    </row>
    <row r="220" spans="1:16" x14ac:dyDescent="0.25">
      <c r="A220" s="79">
        <v>43317</v>
      </c>
      <c r="B220" s="92" t="s">
        <v>53</v>
      </c>
      <c r="C220" s="84" t="s">
        <v>128</v>
      </c>
      <c r="D220" s="92" t="s">
        <v>53</v>
      </c>
      <c r="E220" s="73">
        <v>35.4314542985</v>
      </c>
      <c r="F220" s="73">
        <v>67.592312815599996</v>
      </c>
      <c r="G220" s="73">
        <f t="shared" si="5"/>
        <v>107934.56951438844</v>
      </c>
      <c r="H220" s="73">
        <v>107135.99904442993</v>
      </c>
      <c r="I220" s="73">
        <v>798.57046995849998</v>
      </c>
      <c r="J220" s="92" t="s">
        <v>53</v>
      </c>
      <c r="K220" s="73">
        <v>727.0602559464312</v>
      </c>
      <c r="L220" s="92" t="s">
        <v>53</v>
      </c>
      <c r="M220" s="73">
        <v>12.011111590720137</v>
      </c>
      <c r="N220" s="92" t="s">
        <v>53</v>
      </c>
      <c r="O220" s="73">
        <v>139.54542000640001</v>
      </c>
      <c r="P220" s="73">
        <f t="shared" si="4"/>
        <v>134.15973051194538</v>
      </c>
    </row>
    <row r="221" spans="1:16" x14ac:dyDescent="0.25">
      <c r="A221" s="79">
        <v>43318</v>
      </c>
      <c r="B221" s="73">
        <v>383</v>
      </c>
      <c r="C221" s="84" t="s">
        <v>128</v>
      </c>
      <c r="D221" s="92" t="s">
        <v>53</v>
      </c>
      <c r="E221" s="73">
        <v>36.521652892299997</v>
      </c>
      <c r="F221" s="73">
        <v>69.227610706299998</v>
      </c>
      <c r="G221" s="73">
        <f t="shared" si="5"/>
        <v>107907.31454954343</v>
      </c>
      <c r="H221" s="73">
        <v>107135.99904442993</v>
      </c>
      <c r="I221" s="73">
        <v>771.31550511349997</v>
      </c>
      <c r="J221" s="73">
        <v>685.18981620329998</v>
      </c>
      <c r="K221" s="73">
        <v>586.84103264247426</v>
      </c>
      <c r="L221" s="73">
        <v>348.86355001599998</v>
      </c>
      <c r="M221" s="73">
        <v>20.81597940036875</v>
      </c>
      <c r="N221" s="73">
        <v>629.04458862260003</v>
      </c>
      <c r="O221" s="73">
        <v>131.3689305529</v>
      </c>
      <c r="P221" s="73">
        <f t="shared" si="4"/>
        <v>138.90035703180212</v>
      </c>
    </row>
    <row r="222" spans="1:16" x14ac:dyDescent="0.25">
      <c r="A222" s="79">
        <v>43319</v>
      </c>
      <c r="B222" s="73">
        <v>380</v>
      </c>
      <c r="C222" s="84" t="s">
        <v>128</v>
      </c>
      <c r="D222" s="92" t="s">
        <v>53</v>
      </c>
      <c r="E222" s="73">
        <v>36.521652892299997</v>
      </c>
      <c r="F222" s="73">
        <v>65.957014924899994</v>
      </c>
      <c r="G222" s="73">
        <f t="shared" si="5"/>
        <v>104415.88312606978</v>
      </c>
      <c r="H222" s="73">
        <v>103679.99907525477</v>
      </c>
      <c r="I222" s="73">
        <v>735.88405081499991</v>
      </c>
      <c r="J222" s="73">
        <v>686.8251140939999</v>
      </c>
      <c r="K222" s="73">
        <v>502.52098515325548</v>
      </c>
      <c r="L222" s="73">
        <v>348.86355001599998</v>
      </c>
      <c r="M222" s="73">
        <v>25.286550717305555</v>
      </c>
      <c r="N222" s="73">
        <v>1106.5515727069999</v>
      </c>
      <c r="O222" s="73">
        <v>140.0905193033</v>
      </c>
      <c r="P222" s="73">
        <f t="shared" si="4"/>
        <v>140.89176</v>
      </c>
    </row>
    <row r="223" spans="1:16" x14ac:dyDescent="0.25">
      <c r="A223" s="79">
        <v>43320</v>
      </c>
      <c r="B223" s="73">
        <v>380</v>
      </c>
      <c r="C223" s="84" t="s">
        <v>128</v>
      </c>
      <c r="D223" s="92" t="s">
        <v>53</v>
      </c>
      <c r="E223" s="74">
        <v>35.4314542985</v>
      </c>
      <c r="F223" s="74">
        <v>65.411915628000003</v>
      </c>
      <c r="G223" s="73">
        <f t="shared" si="5"/>
        <v>112382.66781062889</v>
      </c>
      <c r="H223" s="73">
        <v>111455.99900589889</v>
      </c>
      <c r="I223" s="74">
        <v>926.66880472999992</v>
      </c>
      <c r="J223" s="73">
        <v>686.8251140939999</v>
      </c>
      <c r="K223" s="74">
        <v>477.01866596426044</v>
      </c>
      <c r="L223" s="73">
        <v>283.451634388</v>
      </c>
      <c r="M223" s="74">
        <v>22.610264585997914</v>
      </c>
      <c r="N223" s="73">
        <v>1106.5515727069999</v>
      </c>
      <c r="O223" s="74">
        <v>140.63561860019999</v>
      </c>
      <c r="P223" s="73">
        <f t="shared" si="4"/>
        <v>120.27598041176472</v>
      </c>
    </row>
    <row r="224" spans="1:16" x14ac:dyDescent="0.25">
      <c r="A224" s="79">
        <v>43321</v>
      </c>
      <c r="B224" s="73">
        <v>364</v>
      </c>
      <c r="C224" s="84" t="s">
        <v>128</v>
      </c>
      <c r="D224" s="92" t="s">
        <v>53</v>
      </c>
      <c r="E224" s="73">
        <v>40.882447267499998</v>
      </c>
      <c r="F224" s="73">
        <v>64.866816331099997</v>
      </c>
      <c r="G224" s="73">
        <f t="shared" si="5"/>
        <v>104183.67082559038</v>
      </c>
      <c r="H224" s="73">
        <v>103679.99907525477</v>
      </c>
      <c r="I224" s="73">
        <v>503.6717503356</v>
      </c>
      <c r="J224" s="73">
        <v>686.8251140939999</v>
      </c>
      <c r="K224" s="73">
        <v>476.34864807848749</v>
      </c>
      <c r="L224" s="73">
        <v>310.70659923299996</v>
      </c>
      <c r="M224" s="73">
        <v>24.646816125804861</v>
      </c>
      <c r="N224" s="73">
        <v>1019.3356852029999</v>
      </c>
      <c r="O224" s="73">
        <v>136.81992352189999</v>
      </c>
      <c r="P224" s="73">
        <f t="shared" si="4"/>
        <v>205.84835064935064</v>
      </c>
    </row>
    <row r="225" spans="1:16" x14ac:dyDescent="0.25">
      <c r="A225" s="79">
        <v>43322</v>
      </c>
      <c r="B225" s="73">
        <v>344</v>
      </c>
      <c r="C225" s="84" t="s">
        <v>128</v>
      </c>
      <c r="D225" s="92" t="s">
        <v>53</v>
      </c>
      <c r="E225" s="73">
        <v>35.976553595399999</v>
      </c>
      <c r="F225" s="73">
        <v>65.957014924899994</v>
      </c>
      <c r="G225" s="73">
        <f t="shared" si="5"/>
        <v>101563.8707845671</v>
      </c>
      <c r="H225" s="73">
        <v>101087.9990983734</v>
      </c>
      <c r="I225" s="73">
        <v>475.87168619369993</v>
      </c>
      <c r="J225" s="73">
        <v>686.8251140939999</v>
      </c>
      <c r="K225" s="73">
        <v>478.15807491125275</v>
      </c>
      <c r="L225" s="73">
        <v>310.70659923299996</v>
      </c>
      <c r="M225" s="73">
        <v>0</v>
      </c>
      <c r="N225" s="73">
        <v>1019.3356852029999</v>
      </c>
      <c r="O225" s="73">
        <v>135.72972492809998</v>
      </c>
      <c r="P225" s="73">
        <f t="shared" si="4"/>
        <v>212.42700927835051</v>
      </c>
    </row>
    <row r="226" spans="1:16" x14ac:dyDescent="0.25">
      <c r="A226" s="79">
        <v>43323</v>
      </c>
      <c r="B226" s="92" t="s">
        <v>53</v>
      </c>
      <c r="C226" s="84" t="s">
        <v>128</v>
      </c>
      <c r="D226" s="92" t="s">
        <v>53</v>
      </c>
      <c r="E226" s="73">
        <v>21.803971875999999</v>
      </c>
      <c r="F226" s="73">
        <v>38.702050079899998</v>
      </c>
      <c r="G226" s="73">
        <f t="shared" si="5"/>
        <v>107588.43146085693</v>
      </c>
      <c r="H226" s="73">
        <v>107135.99904442993</v>
      </c>
      <c r="I226" s="73">
        <v>452.43241642699996</v>
      </c>
      <c r="J226" s="92" t="s">
        <v>53</v>
      </c>
      <c r="K226" s="73">
        <v>474.39159018614509</v>
      </c>
      <c r="L226" s="92" t="s">
        <v>53</v>
      </c>
      <c r="M226" s="73">
        <v>0</v>
      </c>
      <c r="N226" s="92" t="s">
        <v>53</v>
      </c>
      <c r="O226" s="73">
        <v>83.94529172259999</v>
      </c>
      <c r="P226" s="73">
        <f t="shared" si="4"/>
        <v>236.80000626506023</v>
      </c>
    </row>
    <row r="227" spans="1:16" x14ac:dyDescent="0.25">
      <c r="A227" s="79">
        <v>43324</v>
      </c>
      <c r="B227" s="73">
        <v>410</v>
      </c>
      <c r="C227" s="84" t="s">
        <v>128</v>
      </c>
      <c r="D227" s="92" t="s">
        <v>53</v>
      </c>
      <c r="E227" s="73">
        <v>35.976553595399999</v>
      </c>
      <c r="F227" s="73">
        <v>68.137412112500002</v>
      </c>
      <c r="G227" s="73">
        <f t="shared" si="5"/>
        <v>111880.0862588871</v>
      </c>
      <c r="H227" s="73">
        <v>111455.99900589889</v>
      </c>
      <c r="I227" s="73">
        <v>424.08725298819996</v>
      </c>
      <c r="J227" s="73">
        <v>370.66752189199997</v>
      </c>
      <c r="K227" s="73">
        <v>476.06852760646939</v>
      </c>
      <c r="L227" s="73">
        <v>239.84369063599999</v>
      </c>
      <c r="M227" s="73">
        <v>0</v>
      </c>
      <c r="N227" s="73">
        <v>1101.1005797379999</v>
      </c>
      <c r="O227" s="73">
        <v>136.274824225</v>
      </c>
      <c r="P227" s="73">
        <f t="shared" ref="P227:P276" si="6">H227/I227</f>
        <v>262.81383894601544</v>
      </c>
    </row>
    <row r="228" spans="1:16" x14ac:dyDescent="0.25">
      <c r="A228" s="79">
        <v>43325.75</v>
      </c>
      <c r="B228" s="73">
        <v>325</v>
      </c>
      <c r="C228" s="84" t="s">
        <v>128</v>
      </c>
      <c r="D228" s="92" t="s">
        <v>53</v>
      </c>
      <c r="E228" s="73">
        <v>35.976553595399999</v>
      </c>
      <c r="F228" s="73">
        <v>68.137412112500002</v>
      </c>
      <c r="G228" s="73">
        <f t="shared" si="5"/>
        <v>112744.08625118088</v>
      </c>
      <c r="H228" s="73">
        <v>112319.99899819268</v>
      </c>
      <c r="I228" s="73">
        <v>424.08725298819996</v>
      </c>
      <c r="J228" s="73">
        <v>626.86419143499995</v>
      </c>
      <c r="K228" s="73">
        <v>477.51455490796803</v>
      </c>
      <c r="L228" s="73">
        <v>348.86355001599998</v>
      </c>
      <c r="M228" s="73">
        <v>0</v>
      </c>
      <c r="N228" s="73">
        <v>1106.5515727069999</v>
      </c>
      <c r="O228" s="73">
        <v>136.274824225</v>
      </c>
      <c r="P228" s="73">
        <f t="shared" si="6"/>
        <v>264.85115552699227</v>
      </c>
    </row>
    <row r="229" spans="1:16" x14ac:dyDescent="0.25">
      <c r="A229" s="79">
        <v>43326</v>
      </c>
      <c r="B229" s="73">
        <v>115</v>
      </c>
      <c r="C229" s="84" t="s">
        <v>128</v>
      </c>
      <c r="D229" s="73">
        <v>1106.5515727069999</v>
      </c>
      <c r="E229" s="73">
        <v>35.976553595399999</v>
      </c>
      <c r="F229" s="73">
        <v>68.137412112500002</v>
      </c>
      <c r="G229" s="73">
        <f t="shared" si="5"/>
        <v>117503.99895195542</v>
      </c>
      <c r="H229" s="73">
        <v>117503.99895195542</v>
      </c>
      <c r="I229" s="73">
        <v>0</v>
      </c>
      <c r="J229" s="92" t="s">
        <v>53</v>
      </c>
      <c r="K229" s="73">
        <v>476.64769560942568</v>
      </c>
      <c r="L229" s="73">
        <v>1771.5727149249999</v>
      </c>
      <c r="M229" s="73">
        <v>0</v>
      </c>
      <c r="N229" s="73">
        <v>348.86355001599998</v>
      </c>
      <c r="O229" s="73">
        <v>136.274824225</v>
      </c>
      <c r="P229" s="73">
        <v>0</v>
      </c>
    </row>
    <row r="230" spans="1:16" x14ac:dyDescent="0.25">
      <c r="A230" s="79">
        <v>43327</v>
      </c>
      <c r="B230" s="73">
        <v>340</v>
      </c>
      <c r="C230" s="84" t="s">
        <v>128</v>
      </c>
      <c r="D230" s="92" t="s">
        <v>53</v>
      </c>
      <c r="E230" s="73">
        <v>35.976553595399999</v>
      </c>
      <c r="F230" s="73">
        <v>68.137412112500002</v>
      </c>
      <c r="G230" s="73">
        <f t="shared" si="5"/>
        <v>111780.33308755439</v>
      </c>
      <c r="H230" s="73">
        <v>111455.99900589889</v>
      </c>
      <c r="I230" s="73">
        <v>324.33408165549997</v>
      </c>
      <c r="J230" s="73">
        <v>577.80525471399994</v>
      </c>
      <c r="K230" s="73">
        <v>469.91723345742429</v>
      </c>
      <c r="L230" s="73">
        <v>348.86355001599998</v>
      </c>
      <c r="M230" s="73">
        <v>38.406787960745831</v>
      </c>
      <c r="N230" s="73">
        <v>1035.68866411</v>
      </c>
      <c r="O230" s="73">
        <v>136.274824225</v>
      </c>
      <c r="P230" s="73">
        <f t="shared" si="6"/>
        <v>343.64565831932777</v>
      </c>
    </row>
    <row r="231" spans="1:16" x14ac:dyDescent="0.25">
      <c r="A231" s="79">
        <v>43328</v>
      </c>
      <c r="B231" s="73">
        <v>305</v>
      </c>
      <c r="C231" s="84" t="s">
        <v>128</v>
      </c>
      <c r="D231" s="92" t="s">
        <v>53</v>
      </c>
      <c r="E231" s="73">
        <v>0</v>
      </c>
      <c r="F231" s="73">
        <v>0</v>
      </c>
      <c r="G231" s="73">
        <f t="shared" si="5"/>
        <v>100646.99616047401</v>
      </c>
      <c r="H231" s="73">
        <v>100223.99910607962</v>
      </c>
      <c r="I231" s="73">
        <v>422.99705439439992</v>
      </c>
      <c r="J231" s="73">
        <v>577.80525471399994</v>
      </c>
      <c r="K231" s="73">
        <v>595.93359174770899</v>
      </c>
      <c r="L231" s="73">
        <v>348.86355001599998</v>
      </c>
      <c r="M231" s="73">
        <v>0</v>
      </c>
      <c r="N231" s="73">
        <v>1035.68866411</v>
      </c>
      <c r="O231" s="73">
        <v>0</v>
      </c>
      <c r="P231" s="73">
        <f t="shared" si="6"/>
        <v>236.93781804123714</v>
      </c>
    </row>
    <row r="232" spans="1:16" x14ac:dyDescent="0.25">
      <c r="A232" s="79">
        <v>43329</v>
      </c>
      <c r="B232" s="73">
        <v>306</v>
      </c>
      <c r="C232" s="84" t="s">
        <v>128</v>
      </c>
      <c r="D232" s="92" t="s">
        <v>53</v>
      </c>
      <c r="E232" s="73">
        <v>0</v>
      </c>
      <c r="F232" s="73">
        <v>0</v>
      </c>
      <c r="G232" s="73">
        <f t="shared" si="5"/>
        <v>98052.815786405044</v>
      </c>
      <c r="H232" s="73">
        <v>97631.999129198244</v>
      </c>
      <c r="I232" s="73">
        <v>420.81665720679996</v>
      </c>
      <c r="J232" s="73">
        <v>626.86419143499995</v>
      </c>
      <c r="K232" s="73">
        <v>436.79488034718116</v>
      </c>
      <c r="L232" s="73">
        <v>310.70659923299996</v>
      </c>
      <c r="M232" s="73">
        <v>20.956039636377778</v>
      </c>
      <c r="N232" s="73">
        <v>1019.3356852029999</v>
      </c>
      <c r="O232" s="73">
        <v>0</v>
      </c>
      <c r="P232" s="73">
        <f t="shared" si="6"/>
        <v>232.00602318652849</v>
      </c>
    </row>
    <row r="233" spans="1:16" x14ac:dyDescent="0.25">
      <c r="A233" s="79">
        <v>43330</v>
      </c>
      <c r="B233" s="92" t="s">
        <v>53</v>
      </c>
      <c r="C233" s="84" t="s">
        <v>128</v>
      </c>
      <c r="D233" s="92" t="s">
        <v>53</v>
      </c>
      <c r="E233" s="74">
        <v>35.976553595399999</v>
      </c>
      <c r="F233" s="74">
        <v>68.137412112500002</v>
      </c>
      <c r="G233" s="73">
        <f t="shared" si="5"/>
        <v>93584.00371688242</v>
      </c>
      <c r="H233" s="73">
        <v>93311.999167729315</v>
      </c>
      <c r="I233" s="74">
        <v>272.00454915309996</v>
      </c>
      <c r="J233" s="92" t="s">
        <v>53</v>
      </c>
      <c r="K233" s="74">
        <v>313.21632724581042</v>
      </c>
      <c r="L233" s="92" t="s">
        <v>53</v>
      </c>
      <c r="M233" s="74">
        <v>0</v>
      </c>
      <c r="N233" s="92" t="s">
        <v>53</v>
      </c>
      <c r="O233" s="74">
        <v>136.274824225</v>
      </c>
      <c r="P233" s="73">
        <f t="shared" si="6"/>
        <v>343.05308296593194</v>
      </c>
    </row>
    <row r="234" spans="1:16" x14ac:dyDescent="0.25">
      <c r="A234" s="79">
        <v>43331</v>
      </c>
      <c r="B234" s="92" t="s">
        <v>53</v>
      </c>
      <c r="C234" s="84" t="s">
        <v>128</v>
      </c>
      <c r="D234" s="92" t="s">
        <v>53</v>
      </c>
      <c r="E234" s="73">
        <v>0</v>
      </c>
      <c r="F234" s="73">
        <v>0</v>
      </c>
      <c r="G234" s="73">
        <f t="shared" si="5"/>
        <v>92008.63153542683</v>
      </c>
      <c r="H234" s="73">
        <v>91583.999183141728</v>
      </c>
      <c r="I234" s="73">
        <v>424.63235228510001</v>
      </c>
      <c r="J234" s="92" t="s">
        <v>53</v>
      </c>
      <c r="K234" s="73">
        <v>498.94377101734926</v>
      </c>
      <c r="L234" s="92" t="s">
        <v>53</v>
      </c>
      <c r="M234" s="73">
        <v>19.684141276944445</v>
      </c>
      <c r="N234" s="92" t="s">
        <v>53</v>
      </c>
      <c r="O234" s="73">
        <v>0</v>
      </c>
      <c r="P234" s="73">
        <f t="shared" si="6"/>
        <v>215.67833607188703</v>
      </c>
    </row>
    <row r="235" spans="1:16" x14ac:dyDescent="0.25">
      <c r="A235" s="79">
        <v>43332</v>
      </c>
      <c r="B235" s="73">
        <v>306</v>
      </c>
      <c r="C235" s="84" t="s">
        <v>128</v>
      </c>
      <c r="D235" s="92" t="s">
        <v>53</v>
      </c>
      <c r="E235" s="73">
        <v>0</v>
      </c>
      <c r="F235" s="73">
        <v>0</v>
      </c>
      <c r="G235" s="73">
        <f t="shared" si="5"/>
        <v>89420.447253623759</v>
      </c>
      <c r="H235" s="73">
        <v>88991.999206260356</v>
      </c>
      <c r="I235" s="73">
        <v>428.44804736339995</v>
      </c>
      <c r="J235" s="73">
        <v>626.86419143499995</v>
      </c>
      <c r="K235" s="73">
        <v>493.47385098942914</v>
      </c>
      <c r="L235" s="73">
        <v>310.70659923299996</v>
      </c>
      <c r="M235" s="73">
        <v>0</v>
      </c>
      <c r="N235" s="73">
        <v>872.15887503999988</v>
      </c>
      <c r="O235" s="73">
        <v>0</v>
      </c>
      <c r="P235" s="73">
        <f t="shared" si="6"/>
        <v>207.70779503816797</v>
      </c>
    </row>
    <row r="236" spans="1:16" x14ac:dyDescent="0.25">
      <c r="A236" s="79">
        <v>43333</v>
      </c>
      <c r="B236" s="73">
        <v>268</v>
      </c>
      <c r="C236" s="84" t="s">
        <v>128</v>
      </c>
      <c r="D236" s="92" t="s">
        <v>53</v>
      </c>
      <c r="E236" s="73">
        <v>35.976553595399999</v>
      </c>
      <c r="F236" s="73">
        <v>68.137412112500002</v>
      </c>
      <c r="G236" s="73">
        <f t="shared" si="5"/>
        <v>85725.961060042653</v>
      </c>
      <c r="H236" s="73">
        <v>85276.799239397049</v>
      </c>
      <c r="I236" s="73">
        <v>449.16182064560002</v>
      </c>
      <c r="J236" s="73">
        <v>575.62485752639998</v>
      </c>
      <c r="K236" s="73">
        <v>396.07520578639441</v>
      </c>
      <c r="L236" s="73">
        <v>276.3653435283</v>
      </c>
      <c r="M236" s="73">
        <v>22.02352575947361</v>
      </c>
      <c r="N236" s="73">
        <v>790.39398050499994</v>
      </c>
      <c r="O236" s="73">
        <v>136.274824225</v>
      </c>
      <c r="P236" s="73">
        <f t="shared" si="6"/>
        <v>189.85763108009706</v>
      </c>
    </row>
    <row r="237" spans="1:16" x14ac:dyDescent="0.25">
      <c r="A237" s="79">
        <v>43334</v>
      </c>
      <c r="B237" s="73">
        <v>270</v>
      </c>
      <c r="C237" s="84" t="s">
        <v>128</v>
      </c>
      <c r="D237" s="92" t="s">
        <v>53</v>
      </c>
      <c r="E237" s="73">
        <v>35.976553595399999</v>
      </c>
      <c r="F237" s="73">
        <v>68.137412112500002</v>
      </c>
      <c r="G237" s="73">
        <f t="shared" si="5"/>
        <v>89254.73706736615</v>
      </c>
      <c r="H237" s="73">
        <v>88991.999206260356</v>
      </c>
      <c r="I237" s="73">
        <v>262.73786110579999</v>
      </c>
      <c r="J237" s="73">
        <v>575.62485752639998</v>
      </c>
      <c r="K237" s="73">
        <v>380.78214217892219</v>
      </c>
      <c r="L237" s="73">
        <v>276.3653435283</v>
      </c>
      <c r="M237" s="73">
        <v>0</v>
      </c>
      <c r="N237" s="73">
        <v>872.15887503999988</v>
      </c>
      <c r="O237" s="73">
        <v>136.274824225</v>
      </c>
      <c r="P237" s="73">
        <f t="shared" si="6"/>
        <v>338.71022178423237</v>
      </c>
    </row>
    <row r="238" spans="1:16" x14ac:dyDescent="0.25">
      <c r="A238" s="79">
        <v>43335.75</v>
      </c>
      <c r="B238" s="73">
        <v>234</v>
      </c>
      <c r="C238" s="84" t="s">
        <v>128</v>
      </c>
      <c r="D238" s="92" t="s">
        <v>53</v>
      </c>
      <c r="E238" s="73">
        <v>35.976553595399999</v>
      </c>
      <c r="F238" s="73">
        <v>68.137412112500002</v>
      </c>
      <c r="G238" s="73">
        <f t="shared" si="5"/>
        <v>88390.846094931752</v>
      </c>
      <c r="H238" s="73">
        <v>88127.99921396657</v>
      </c>
      <c r="I238" s="73">
        <v>262.84688096517999</v>
      </c>
      <c r="J238" s="73">
        <v>572.35426174499992</v>
      </c>
      <c r="K238" s="73">
        <v>371.03849224683472</v>
      </c>
      <c r="L238" s="73">
        <v>272.54964845000001</v>
      </c>
      <c r="M238" s="73">
        <v>0</v>
      </c>
      <c r="N238" s="73">
        <v>812.19795238099994</v>
      </c>
      <c r="O238" s="73">
        <v>136.274824225</v>
      </c>
      <c r="P238" s="73">
        <f t="shared" si="6"/>
        <v>335.28265159684781</v>
      </c>
    </row>
    <row r="239" spans="1:16" x14ac:dyDescent="0.25">
      <c r="A239" s="79">
        <v>43336</v>
      </c>
      <c r="B239" s="74">
        <v>234</v>
      </c>
      <c r="C239" s="84" t="s">
        <v>128</v>
      </c>
      <c r="D239" s="92" t="s">
        <v>53</v>
      </c>
      <c r="E239" s="73">
        <v>35.976553595399999</v>
      </c>
      <c r="F239" s="73">
        <v>68.137412112500002</v>
      </c>
      <c r="G239" s="73">
        <f t="shared" si="5"/>
        <v>88235.928874752775</v>
      </c>
      <c r="H239" s="73">
        <v>88127.99921396657</v>
      </c>
      <c r="I239" s="73">
        <v>107.9296607862</v>
      </c>
      <c r="J239" s="74">
        <v>626.86419143499995</v>
      </c>
      <c r="K239" s="73">
        <v>364.77742115605281</v>
      </c>
      <c r="L239" s="74">
        <v>272.54964845000001</v>
      </c>
      <c r="M239" s="73">
        <v>65.987298219172217</v>
      </c>
      <c r="N239" s="74">
        <v>790.39398050499994</v>
      </c>
      <c r="O239" s="73">
        <v>136.274824225</v>
      </c>
      <c r="P239" s="73">
        <f t="shared" si="6"/>
        <v>816.53179090909089</v>
      </c>
    </row>
    <row r="240" spans="1:16" x14ac:dyDescent="0.25">
      <c r="A240" s="79">
        <v>43337</v>
      </c>
      <c r="B240" s="92" t="s">
        <v>53</v>
      </c>
      <c r="C240" s="84" t="s">
        <v>128</v>
      </c>
      <c r="D240" s="92" t="s">
        <v>53</v>
      </c>
      <c r="E240" s="73">
        <v>35.976553595399999</v>
      </c>
      <c r="F240" s="73">
        <v>68.137412112500002</v>
      </c>
      <c r="G240" s="73">
        <f t="shared" si="5"/>
        <v>87398.63874800707</v>
      </c>
      <c r="H240" s="73">
        <v>87263.99922167277</v>
      </c>
      <c r="I240" s="73">
        <v>134.6395263343</v>
      </c>
      <c r="J240" s="92" t="s">
        <v>53</v>
      </c>
      <c r="K240" s="73">
        <v>445.92529357025626</v>
      </c>
      <c r="L240" s="92" t="s">
        <v>53</v>
      </c>
      <c r="M240" s="73">
        <v>0</v>
      </c>
      <c r="N240" s="92" t="s">
        <v>53</v>
      </c>
      <c r="O240" s="73">
        <v>136.274824225</v>
      </c>
      <c r="P240" s="73">
        <f t="shared" si="6"/>
        <v>648.13061659919026</v>
      </c>
    </row>
    <row r="241" spans="1:16" x14ac:dyDescent="0.25">
      <c r="A241" s="79">
        <v>43338</v>
      </c>
      <c r="B241" s="92" t="s">
        <v>53</v>
      </c>
      <c r="C241" s="84" t="s">
        <v>128</v>
      </c>
      <c r="D241" s="92" t="s">
        <v>53</v>
      </c>
      <c r="E241" s="73">
        <v>0</v>
      </c>
      <c r="F241" s="73">
        <v>0</v>
      </c>
      <c r="G241" s="73">
        <f t="shared" si="5"/>
        <v>89158.254491814849</v>
      </c>
      <c r="H241" s="73">
        <v>88991.999206260356</v>
      </c>
      <c r="I241" s="73">
        <v>166.25528555449998</v>
      </c>
      <c r="J241" s="92" t="s">
        <v>53</v>
      </c>
      <c r="K241" s="73">
        <v>486.08094177522287</v>
      </c>
      <c r="L241" s="92" t="s">
        <v>53</v>
      </c>
      <c r="M241" s="73">
        <v>0</v>
      </c>
      <c r="N241" s="92" t="s">
        <v>53</v>
      </c>
      <c r="O241" s="73">
        <v>0</v>
      </c>
      <c r="P241" s="73">
        <f t="shared" si="6"/>
        <v>535.27320295081972</v>
      </c>
    </row>
    <row r="242" spans="1:16" x14ac:dyDescent="0.25">
      <c r="A242" s="79">
        <v>43339</v>
      </c>
      <c r="B242" s="73">
        <v>409</v>
      </c>
      <c r="C242" s="84" t="s">
        <v>128</v>
      </c>
      <c r="D242" s="92" t="s">
        <v>53</v>
      </c>
      <c r="E242" s="73">
        <v>35.976553595399999</v>
      </c>
      <c r="F242" s="73">
        <v>68.137412112500002</v>
      </c>
      <c r="G242" s="73">
        <f t="shared" si="5"/>
        <v>87581.792111765477</v>
      </c>
      <c r="H242" s="73">
        <v>87263.99922167277</v>
      </c>
      <c r="I242" s="73">
        <v>317.79289009269996</v>
      </c>
      <c r="J242" s="73">
        <v>523.29532502400002</v>
      </c>
      <c r="K242" s="73">
        <v>422.99326898261597</v>
      </c>
      <c r="L242" s="73">
        <v>278.00064141899998</v>
      </c>
      <c r="M242" s="73">
        <v>21.164237284499304</v>
      </c>
      <c r="N242" s="73">
        <v>953.92376957499994</v>
      </c>
      <c r="O242" s="73">
        <v>136.274824225</v>
      </c>
      <c r="P242" s="73">
        <f t="shared" si="6"/>
        <v>274.59393190394513</v>
      </c>
    </row>
    <row r="243" spans="1:16" x14ac:dyDescent="0.25">
      <c r="A243" s="79">
        <v>43340</v>
      </c>
      <c r="B243" s="73">
        <v>388</v>
      </c>
      <c r="C243" s="84" t="s">
        <v>128</v>
      </c>
      <c r="D243" s="92" t="s">
        <v>53</v>
      </c>
      <c r="E243" s="74">
        <v>35.976553595399999</v>
      </c>
      <c r="F243" s="74">
        <v>68.137412112500002</v>
      </c>
      <c r="G243" s="73">
        <f t="shared" si="5"/>
        <v>85543.082006603436</v>
      </c>
      <c r="H243" s="73">
        <v>85363.199238626432</v>
      </c>
      <c r="I243" s="74">
        <v>179.88276797699999</v>
      </c>
      <c r="J243" s="73">
        <v>523.29532502400002</v>
      </c>
      <c r="K243" s="74">
        <v>388.10691398101596</v>
      </c>
      <c r="L243" s="73">
        <v>278.00064141899998</v>
      </c>
      <c r="M243" s="74">
        <v>0</v>
      </c>
      <c r="N243" s="73">
        <v>953.92376957499994</v>
      </c>
      <c r="O243" s="74">
        <v>136.274824225</v>
      </c>
      <c r="P243" s="73">
        <f t="shared" si="6"/>
        <v>474.54906436363638</v>
      </c>
    </row>
    <row r="244" spans="1:16" x14ac:dyDescent="0.25">
      <c r="A244" s="79">
        <v>43341</v>
      </c>
      <c r="B244" s="73">
        <v>324.60000000000002</v>
      </c>
      <c r="C244" s="84" t="s">
        <v>128</v>
      </c>
      <c r="D244" s="92" t="s">
        <v>53</v>
      </c>
      <c r="E244" s="73">
        <v>32.160858517100003</v>
      </c>
      <c r="F244" s="73">
        <v>59.415823362099999</v>
      </c>
      <c r="G244" s="73">
        <f t="shared" si="5"/>
        <v>91032.886187268523</v>
      </c>
      <c r="H244" s="73">
        <v>90719.999190847928</v>
      </c>
      <c r="I244" s="73">
        <v>312.88699642059998</v>
      </c>
      <c r="J244" s="73">
        <v>524.93062291469994</v>
      </c>
      <c r="K244" s="73">
        <v>393.45948624363126</v>
      </c>
      <c r="L244" s="73">
        <v>311.25169852990001</v>
      </c>
      <c r="M244" s="73">
        <v>0</v>
      </c>
      <c r="N244" s="73">
        <v>872.15887503999988</v>
      </c>
      <c r="O244" s="73">
        <v>123.73754039629999</v>
      </c>
      <c r="P244" s="73">
        <f t="shared" si="6"/>
        <v>289.94493292682927</v>
      </c>
    </row>
    <row r="245" spans="1:16" x14ac:dyDescent="0.25">
      <c r="A245" s="79">
        <v>43342</v>
      </c>
      <c r="B245" s="73">
        <v>310</v>
      </c>
      <c r="C245" s="84" t="s">
        <v>128</v>
      </c>
      <c r="D245" s="92" t="s">
        <v>53</v>
      </c>
      <c r="E245" s="73">
        <v>32.160858517100003</v>
      </c>
      <c r="F245" s="73">
        <v>56.145227580700002</v>
      </c>
      <c r="G245" s="73">
        <f t="shared" si="5"/>
        <v>91847.827242841333</v>
      </c>
      <c r="H245" s="73">
        <v>91583.999183141728</v>
      </c>
      <c r="I245" s="73">
        <v>263.82805969959998</v>
      </c>
      <c r="J245" s="73">
        <v>524.93062291469994</v>
      </c>
      <c r="K245" s="73">
        <v>393.75096295100133</v>
      </c>
      <c r="L245" s="73">
        <v>311.25169852990001</v>
      </c>
      <c r="M245" s="73">
        <v>34.583522058877776</v>
      </c>
      <c r="N245" s="73">
        <v>872.15887503999988</v>
      </c>
      <c r="O245" s="73">
        <v>119.921845318</v>
      </c>
      <c r="P245" s="73">
        <f t="shared" si="6"/>
        <v>347.13517314049591</v>
      </c>
    </row>
    <row r="246" spans="1:16" x14ac:dyDescent="0.25">
      <c r="A246" s="79">
        <v>43343</v>
      </c>
      <c r="B246" s="73">
        <v>306</v>
      </c>
      <c r="C246" s="84" t="s">
        <v>128</v>
      </c>
      <c r="D246" s="92" t="s">
        <v>53</v>
      </c>
      <c r="E246" s="73">
        <v>32.705957814000001</v>
      </c>
      <c r="F246" s="73">
        <v>61.5962205497</v>
      </c>
      <c r="G246" s="73">
        <f t="shared" si="5"/>
        <v>96017.907290955496</v>
      </c>
      <c r="H246" s="73">
        <v>95039.999152316901</v>
      </c>
      <c r="I246" s="73">
        <v>977.90813863860001</v>
      </c>
      <c r="J246" s="73">
        <v>577.80525471399994</v>
      </c>
      <c r="K246" s="73">
        <v>393.47462789076729</v>
      </c>
      <c r="L246" s="73">
        <v>245.29468360499999</v>
      </c>
      <c r="M246" s="73">
        <v>0</v>
      </c>
      <c r="N246" s="73">
        <v>735.88405081499991</v>
      </c>
      <c r="O246" s="73">
        <v>123.1924410994</v>
      </c>
      <c r="P246" s="73">
        <f t="shared" si="6"/>
        <v>97.187041806020076</v>
      </c>
    </row>
    <row r="247" spans="1:16" x14ac:dyDescent="0.25">
      <c r="A247" s="79">
        <v>43344</v>
      </c>
      <c r="B247" s="73">
        <v>310</v>
      </c>
      <c r="C247" s="84" t="s">
        <v>128</v>
      </c>
      <c r="D247" s="92" t="s">
        <v>53</v>
      </c>
      <c r="E247" s="73">
        <v>31.070659923299999</v>
      </c>
      <c r="F247" s="73">
        <v>53.964830393100002</v>
      </c>
      <c r="G247" s="73">
        <f t="shared" si="5"/>
        <v>91001.815527345228</v>
      </c>
      <c r="H247" s="73">
        <v>90719.999190847928</v>
      </c>
      <c r="I247" s="73">
        <v>281.81633649729997</v>
      </c>
      <c r="J247" s="73">
        <v>524.93062291469994</v>
      </c>
      <c r="K247" s="73">
        <v>380.4679530008479</v>
      </c>
      <c r="L247" s="73">
        <v>311.25169852990001</v>
      </c>
      <c r="M247" s="73">
        <v>0</v>
      </c>
      <c r="N247" s="73">
        <v>872.15887503999988</v>
      </c>
      <c r="O247" s="73">
        <v>119.37674602109999</v>
      </c>
      <c r="P247" s="73">
        <f t="shared" si="6"/>
        <v>321.9117823984526</v>
      </c>
    </row>
    <row r="248" spans="1:16" x14ac:dyDescent="0.25">
      <c r="A248" s="79">
        <v>43345</v>
      </c>
      <c r="B248" s="92" t="s">
        <v>53</v>
      </c>
      <c r="C248" s="84" t="s">
        <v>128</v>
      </c>
      <c r="D248" s="92" t="s">
        <v>53</v>
      </c>
      <c r="E248" s="73">
        <v>31.615759220199998</v>
      </c>
      <c r="F248" s="73">
        <v>59.415823362099999</v>
      </c>
      <c r="G248" s="73">
        <f t="shared" si="5"/>
        <v>81595.662696577827</v>
      </c>
      <c r="H248" s="73">
        <v>81302.399274845622</v>
      </c>
      <c r="I248" s="73">
        <v>293.26342173219996</v>
      </c>
      <c r="J248" s="92" t="s">
        <v>53</v>
      </c>
      <c r="K248" s="73">
        <v>340.99746432879027</v>
      </c>
      <c r="L248" s="92" t="s">
        <v>53</v>
      </c>
      <c r="M248" s="73">
        <v>30.457423214287498</v>
      </c>
      <c r="N248" s="92" t="s">
        <v>53</v>
      </c>
      <c r="O248" s="73">
        <v>125.9179375839</v>
      </c>
      <c r="P248" s="73">
        <f t="shared" si="6"/>
        <v>277.23334466542752</v>
      </c>
    </row>
    <row r="249" spans="1:16" x14ac:dyDescent="0.25">
      <c r="A249" s="79">
        <v>43346</v>
      </c>
      <c r="B249" s="73">
        <v>277</v>
      </c>
      <c r="C249" s="84" t="s">
        <v>128</v>
      </c>
      <c r="D249" s="92" t="s">
        <v>53</v>
      </c>
      <c r="E249" s="73">
        <v>31.070659923299999</v>
      </c>
      <c r="F249" s="73">
        <v>52.329532502399992</v>
      </c>
      <c r="G249" s="73">
        <f t="shared" si="5"/>
        <v>81253.333295441698</v>
      </c>
      <c r="H249" s="73">
        <v>80956.799277928105</v>
      </c>
      <c r="I249" s="73">
        <v>296.53401751359996</v>
      </c>
      <c r="J249" s="73">
        <v>523.29532502400002</v>
      </c>
      <c r="K249" s="73">
        <v>350.77518296693398</v>
      </c>
      <c r="L249" s="73">
        <v>245.29468360499999</v>
      </c>
      <c r="M249" s="73">
        <v>0</v>
      </c>
      <c r="N249" s="73">
        <v>692.27610706299993</v>
      </c>
      <c r="O249" s="73">
        <v>125.37283828699999</v>
      </c>
      <c r="P249" s="73">
        <f t="shared" si="6"/>
        <v>273.01015902573533</v>
      </c>
    </row>
    <row r="250" spans="1:16" x14ac:dyDescent="0.25">
      <c r="A250" s="79">
        <v>43347</v>
      </c>
      <c r="B250" s="73">
        <v>270</v>
      </c>
      <c r="C250" s="84" t="s">
        <v>128</v>
      </c>
      <c r="D250" s="92" t="s">
        <v>53</v>
      </c>
      <c r="E250" s="73">
        <v>31.615759220199998</v>
      </c>
      <c r="F250" s="73">
        <v>59.415823362099999</v>
      </c>
      <c r="G250" s="73">
        <f t="shared" si="5"/>
        <v>79167.741129404822</v>
      </c>
      <c r="H250" s="73">
        <v>78883.199296423016</v>
      </c>
      <c r="I250" s="73">
        <v>284.54183298179998</v>
      </c>
      <c r="J250" s="73">
        <v>476.96188478749997</v>
      </c>
      <c r="K250" s="73">
        <v>393.75096295100133</v>
      </c>
      <c r="L250" s="73">
        <v>276.3653435283</v>
      </c>
      <c r="M250" s="73">
        <v>0</v>
      </c>
      <c r="N250" s="73">
        <v>735.88405081499991</v>
      </c>
      <c r="O250" s="73">
        <v>123.1924410994</v>
      </c>
      <c r="P250" s="73">
        <f t="shared" si="6"/>
        <v>277.22882948275861</v>
      </c>
    </row>
    <row r="251" spans="1:16" x14ac:dyDescent="0.25">
      <c r="A251" s="79">
        <v>43348</v>
      </c>
      <c r="B251" s="73">
        <v>250</v>
      </c>
      <c r="C251" s="84" t="s">
        <v>128</v>
      </c>
      <c r="D251" s="92" t="s">
        <v>53</v>
      </c>
      <c r="E251" s="73">
        <v>31.070659923299999</v>
      </c>
      <c r="F251" s="73">
        <v>53.419731096200003</v>
      </c>
      <c r="G251" s="73">
        <f t="shared" si="5"/>
        <v>75022.176464285323</v>
      </c>
      <c r="H251" s="73">
        <v>74735.999333412823</v>
      </c>
      <c r="I251" s="73">
        <v>286.17713087249996</v>
      </c>
      <c r="J251" s="73">
        <v>476.96188478749997</v>
      </c>
      <c r="K251" s="73">
        <v>366.65877081271458</v>
      </c>
      <c r="L251" s="73">
        <v>276.3653435283</v>
      </c>
      <c r="M251" s="73">
        <v>0</v>
      </c>
      <c r="N251" s="73">
        <v>681.37412112499999</v>
      </c>
      <c r="O251" s="73">
        <v>125.37283828699999</v>
      </c>
      <c r="P251" s="73">
        <f t="shared" si="6"/>
        <v>261.15294085714288</v>
      </c>
    </row>
    <row r="252" spans="1:16" x14ac:dyDescent="0.25">
      <c r="A252" s="79">
        <v>43349</v>
      </c>
      <c r="B252" s="74">
        <v>234</v>
      </c>
      <c r="C252" s="84" t="s">
        <v>128</v>
      </c>
      <c r="D252" s="92" t="s">
        <v>53</v>
      </c>
      <c r="E252" s="73">
        <v>31.615759220199998</v>
      </c>
      <c r="F252" s="73">
        <v>54.509929689999993</v>
      </c>
      <c r="G252" s="73">
        <f t="shared" si="5"/>
        <v>72316.799354990202</v>
      </c>
      <c r="H252" s="73">
        <v>72316.799354990202</v>
      </c>
      <c r="I252" s="73">
        <v>0</v>
      </c>
      <c r="J252" s="74">
        <v>476.96188478749997</v>
      </c>
      <c r="K252" s="73">
        <v>376.73932239358055</v>
      </c>
      <c r="L252" s="74">
        <v>276.3653435283</v>
      </c>
      <c r="M252" s="73">
        <v>26.588732371011112</v>
      </c>
      <c r="N252" s="74">
        <v>610.51121252799999</v>
      </c>
      <c r="O252" s="73">
        <v>79.584497347399989</v>
      </c>
      <c r="P252" s="73">
        <v>0</v>
      </c>
    </row>
    <row r="253" spans="1:16" x14ac:dyDescent="0.25">
      <c r="A253" s="79">
        <v>43350</v>
      </c>
      <c r="B253" s="73">
        <v>234</v>
      </c>
      <c r="C253" s="84" t="s">
        <v>128</v>
      </c>
      <c r="D253" s="92" t="s">
        <v>53</v>
      </c>
      <c r="E253" s="73">
        <v>30.525560626399997</v>
      </c>
      <c r="F253" s="73">
        <v>55.60012828379999</v>
      </c>
      <c r="G253" s="73">
        <f t="shared" si="5"/>
        <v>76015.642821605041</v>
      </c>
      <c r="H253" s="73">
        <v>75859.199323394743</v>
      </c>
      <c r="I253" s="73">
        <v>156.44349821029999</v>
      </c>
      <c r="J253" s="73">
        <v>476.96188478749997</v>
      </c>
      <c r="K253" s="73">
        <v>440.98154578031597</v>
      </c>
      <c r="L253" s="73">
        <v>276.3653435283</v>
      </c>
      <c r="M253" s="73">
        <v>27.395025081009027</v>
      </c>
      <c r="N253" s="73">
        <v>610.51121252799999</v>
      </c>
      <c r="O253" s="73">
        <v>158.62389539789999</v>
      </c>
      <c r="P253" s="73">
        <f t="shared" si="6"/>
        <v>484.89838306620209</v>
      </c>
    </row>
    <row r="254" spans="1:16" x14ac:dyDescent="0.25">
      <c r="A254" s="79">
        <v>43351</v>
      </c>
      <c r="B254" s="92" t="s">
        <v>53</v>
      </c>
      <c r="C254" s="84" t="s">
        <v>128</v>
      </c>
      <c r="D254" s="92" t="s">
        <v>53</v>
      </c>
      <c r="E254" s="73">
        <v>30.525560626399997</v>
      </c>
      <c r="F254" s="73">
        <v>55.60012828379999</v>
      </c>
      <c r="G254" s="73">
        <f t="shared" si="5"/>
        <v>78078.885916469051</v>
      </c>
      <c r="H254" s="73">
        <v>77932.799304899847</v>
      </c>
      <c r="I254" s="73">
        <v>146.08661156919999</v>
      </c>
      <c r="J254" s="92" t="s">
        <v>53</v>
      </c>
      <c r="K254" s="73">
        <v>437.21884646699232</v>
      </c>
      <c r="L254" s="92" t="s">
        <v>53</v>
      </c>
      <c r="M254" s="73">
        <v>0</v>
      </c>
      <c r="N254" s="92" t="s">
        <v>53</v>
      </c>
      <c r="O254" s="73">
        <v>121.01204391179999</v>
      </c>
      <c r="P254" s="73">
        <f t="shared" si="6"/>
        <v>533.46982634328367</v>
      </c>
    </row>
    <row r="255" spans="1:16" x14ac:dyDescent="0.25">
      <c r="A255" s="79">
        <v>43352</v>
      </c>
      <c r="B255" s="92" t="s">
        <v>53</v>
      </c>
      <c r="C255" s="84" t="s">
        <v>128</v>
      </c>
      <c r="D255" s="92" t="s">
        <v>53</v>
      </c>
      <c r="E255" s="73">
        <v>32.160858517100003</v>
      </c>
      <c r="F255" s="73">
        <v>57.780525471399997</v>
      </c>
      <c r="G255" s="73">
        <f t="shared" si="5"/>
        <v>74940.140780772592</v>
      </c>
      <c r="H255" s="73">
        <v>74822.399332642191</v>
      </c>
      <c r="I255" s="73">
        <v>117.7414481304</v>
      </c>
      <c r="J255" s="92" t="s">
        <v>53</v>
      </c>
      <c r="K255" s="73">
        <v>624.27875518650899</v>
      </c>
      <c r="L255" s="92" t="s">
        <v>53</v>
      </c>
      <c r="M255" s="73">
        <v>0</v>
      </c>
      <c r="N255" s="92" t="s">
        <v>53</v>
      </c>
      <c r="O255" s="73">
        <v>124.82773899009999</v>
      </c>
      <c r="P255" s="73">
        <f t="shared" si="6"/>
        <v>635.48054249999984</v>
      </c>
    </row>
    <row r="256" spans="1:16" x14ac:dyDescent="0.25">
      <c r="A256" s="79">
        <v>43353</v>
      </c>
      <c r="B256" s="73">
        <v>433</v>
      </c>
      <c r="C256" s="84" t="s">
        <v>128</v>
      </c>
      <c r="D256" s="92" t="s">
        <v>53</v>
      </c>
      <c r="E256" s="73">
        <v>31.070659923299999</v>
      </c>
      <c r="F256" s="73">
        <v>54.509929689999993</v>
      </c>
      <c r="G256" s="73">
        <f t="shared" si="5"/>
        <v>75129.835336093791</v>
      </c>
      <c r="H256" s="73">
        <v>74822.399332642191</v>
      </c>
      <c r="I256" s="73">
        <v>307.43600345159996</v>
      </c>
      <c r="J256" s="73">
        <v>496.04036017899995</v>
      </c>
      <c r="K256" s="73">
        <v>907.45405451427496</v>
      </c>
      <c r="L256" s="73">
        <v>276.3653435283</v>
      </c>
      <c r="M256" s="73">
        <v>44.807919287536798</v>
      </c>
      <c r="N256" s="73">
        <v>735.88405081499991</v>
      </c>
      <c r="O256" s="73">
        <v>124.2826396932</v>
      </c>
      <c r="P256" s="73">
        <f t="shared" si="6"/>
        <v>243.37552691489361</v>
      </c>
    </row>
    <row r="257" spans="1:16" x14ac:dyDescent="0.25">
      <c r="A257" s="79">
        <v>43354</v>
      </c>
      <c r="B257" s="73">
        <v>288</v>
      </c>
      <c r="C257" s="84" t="s">
        <v>128</v>
      </c>
      <c r="D257" s="92" t="s">
        <v>53</v>
      </c>
      <c r="E257" s="73">
        <v>31.615759220199998</v>
      </c>
      <c r="F257" s="73">
        <v>58.325624768299996</v>
      </c>
      <c r="G257" s="73">
        <f t="shared" si="5"/>
        <v>79573.298527639869</v>
      </c>
      <c r="H257" s="73">
        <v>79055.999294881767</v>
      </c>
      <c r="I257" s="73">
        <v>517.29923275809995</v>
      </c>
      <c r="J257" s="73">
        <v>476.96188478749997</v>
      </c>
      <c r="K257" s="73">
        <v>791.87029110077083</v>
      </c>
      <c r="L257" s="73">
        <v>276.3653435283</v>
      </c>
      <c r="M257" s="73">
        <v>0</v>
      </c>
      <c r="N257" s="73">
        <v>615.96220549700001</v>
      </c>
      <c r="O257" s="73">
        <v>125.9179375839</v>
      </c>
      <c r="P257" s="73">
        <f t="shared" si="6"/>
        <v>152.82450521601686</v>
      </c>
    </row>
    <row r="258" spans="1:16" x14ac:dyDescent="0.25">
      <c r="A258" s="79">
        <v>43355</v>
      </c>
      <c r="B258" s="73">
        <v>270</v>
      </c>
      <c r="C258" s="84" t="s">
        <v>128</v>
      </c>
      <c r="D258" s="92" t="s">
        <v>53</v>
      </c>
      <c r="E258" s="73">
        <v>30.525560626399997</v>
      </c>
      <c r="F258" s="73">
        <v>52.329532502399992</v>
      </c>
      <c r="G258" s="73">
        <f t="shared" si="5"/>
        <v>78857.291233783704</v>
      </c>
      <c r="H258" s="73">
        <v>78105.599303358598</v>
      </c>
      <c r="I258" s="73">
        <v>751.69193042509994</v>
      </c>
      <c r="J258" s="73">
        <v>389.20089798660001</v>
      </c>
      <c r="K258" s="73">
        <v>612.10865630085971</v>
      </c>
      <c r="L258" s="73">
        <v>310.70659923299996</v>
      </c>
      <c r="M258" s="73">
        <v>24.688455655429166</v>
      </c>
      <c r="N258" s="73">
        <v>692.27610706299993</v>
      </c>
      <c r="O258" s="73">
        <v>98.11787344199999</v>
      </c>
      <c r="P258" s="73">
        <f t="shared" si="6"/>
        <v>103.90639588107324</v>
      </c>
    </row>
    <row r="259" spans="1:16" x14ac:dyDescent="0.25">
      <c r="A259" s="79">
        <v>43356</v>
      </c>
      <c r="B259" s="73">
        <v>306</v>
      </c>
      <c r="C259" s="84" t="s">
        <v>128</v>
      </c>
      <c r="D259" s="92" t="s">
        <v>53</v>
      </c>
      <c r="E259" s="73">
        <v>30.525560626399997</v>
      </c>
      <c r="F259" s="73">
        <v>55.60012828379999</v>
      </c>
      <c r="G259" s="73">
        <f t="shared" si="5"/>
        <v>76651.773701087339</v>
      </c>
      <c r="H259" s="73">
        <v>75859.199323394743</v>
      </c>
      <c r="I259" s="73">
        <v>792.57437769260002</v>
      </c>
      <c r="J259" s="73">
        <v>389.20089798660001</v>
      </c>
      <c r="K259" s="73">
        <v>810.3506714303943</v>
      </c>
      <c r="L259" s="73">
        <v>310.70659923299996</v>
      </c>
      <c r="M259" s="73">
        <v>20.259523868116666</v>
      </c>
      <c r="N259" s="73">
        <v>812.19795238099994</v>
      </c>
      <c r="O259" s="73">
        <v>146.08661156919999</v>
      </c>
      <c r="P259" s="73">
        <f t="shared" si="6"/>
        <v>95.712404360385136</v>
      </c>
    </row>
    <row r="260" spans="1:16" x14ac:dyDescent="0.25">
      <c r="A260" s="79">
        <v>43357</v>
      </c>
      <c r="B260" s="73">
        <v>288</v>
      </c>
      <c r="C260" s="84" t="s">
        <v>128</v>
      </c>
      <c r="D260" s="92" t="s">
        <v>53</v>
      </c>
      <c r="E260" s="73">
        <v>0</v>
      </c>
      <c r="F260" s="73">
        <v>0</v>
      </c>
      <c r="G260" s="73">
        <f t="shared" si="5"/>
        <v>74649.59933418344</v>
      </c>
      <c r="H260" s="73">
        <v>74649.59933418344</v>
      </c>
      <c r="I260" s="73">
        <v>0</v>
      </c>
      <c r="J260" s="73">
        <v>431.71864314480001</v>
      </c>
      <c r="K260" s="73">
        <v>782.6528134066632</v>
      </c>
      <c r="L260" s="73">
        <v>276.3653435283</v>
      </c>
      <c r="M260" s="73">
        <v>10.307676287907638</v>
      </c>
      <c r="N260" s="73">
        <v>681.37412112499999</v>
      </c>
      <c r="O260" s="73">
        <v>0</v>
      </c>
      <c r="P260" s="73">
        <v>0</v>
      </c>
    </row>
    <row r="261" spans="1:16" x14ac:dyDescent="0.25">
      <c r="A261" s="79">
        <v>43358</v>
      </c>
      <c r="B261" s="92" t="s">
        <v>53</v>
      </c>
      <c r="C261" s="84" t="s">
        <v>128</v>
      </c>
      <c r="D261" s="92" t="s">
        <v>53</v>
      </c>
      <c r="E261" s="73">
        <v>7.6313901565999993</v>
      </c>
      <c r="F261" s="73">
        <v>13.627482422499998</v>
      </c>
      <c r="G261" s="73">
        <f t="shared" ref="G261:G324" si="7">H261+I261</f>
        <v>74903.882874175106</v>
      </c>
      <c r="H261" s="73">
        <v>74390.399336495306</v>
      </c>
      <c r="I261" s="73">
        <v>513.48353767979995</v>
      </c>
      <c r="J261" s="92" t="s">
        <v>53</v>
      </c>
      <c r="K261" s="73">
        <v>814.66225545240195</v>
      </c>
      <c r="L261" s="92" t="s">
        <v>53</v>
      </c>
      <c r="M261" s="73">
        <v>0</v>
      </c>
      <c r="N261" s="92" t="s">
        <v>53</v>
      </c>
      <c r="O261" s="73">
        <v>33.251057110899993</v>
      </c>
      <c r="P261" s="73">
        <f t="shared" si="6"/>
        <v>144.87397136942676</v>
      </c>
    </row>
    <row r="262" spans="1:16" x14ac:dyDescent="0.25">
      <c r="A262" s="79">
        <v>43359</v>
      </c>
      <c r="B262" s="92" t="s">
        <v>53</v>
      </c>
      <c r="C262" s="84" t="s">
        <v>128</v>
      </c>
      <c r="D262" s="92" t="s">
        <v>53</v>
      </c>
      <c r="E262" s="73">
        <v>0</v>
      </c>
      <c r="F262" s="73">
        <v>0</v>
      </c>
      <c r="G262" s="73">
        <f t="shared" si="7"/>
        <v>73895.153736542183</v>
      </c>
      <c r="H262" s="73">
        <v>73267.199346513386</v>
      </c>
      <c r="I262" s="73">
        <v>627.95439002879993</v>
      </c>
      <c r="J262" s="92" t="s">
        <v>53</v>
      </c>
      <c r="K262" s="73">
        <v>813.46985074043323</v>
      </c>
      <c r="L262" s="92" t="s">
        <v>53</v>
      </c>
      <c r="M262" s="73">
        <v>38.122882076943746</v>
      </c>
      <c r="N262" s="92" t="s">
        <v>53</v>
      </c>
      <c r="O262" s="73">
        <v>0</v>
      </c>
      <c r="P262" s="73">
        <f t="shared" si="6"/>
        <v>116.67598875000002</v>
      </c>
    </row>
    <row r="263" spans="1:16" x14ac:dyDescent="0.25">
      <c r="A263" s="79">
        <v>43360</v>
      </c>
      <c r="B263" s="74">
        <v>409</v>
      </c>
      <c r="C263" s="84" t="s">
        <v>128</v>
      </c>
      <c r="D263" s="92" t="s">
        <v>53</v>
      </c>
      <c r="E263" s="73">
        <v>10.901985937999999</v>
      </c>
      <c r="F263" s="73">
        <v>22.894170469799999</v>
      </c>
      <c r="G263" s="73">
        <f t="shared" si="7"/>
        <v>72261.185141340567</v>
      </c>
      <c r="H263" s="73">
        <v>71625.599361155168</v>
      </c>
      <c r="I263" s="73">
        <v>635.58578018539993</v>
      </c>
      <c r="J263" s="74">
        <v>476.96188478749997</v>
      </c>
      <c r="K263" s="73">
        <v>814.64711380526592</v>
      </c>
      <c r="L263" s="74">
        <v>278.00064141899998</v>
      </c>
      <c r="M263" s="73">
        <v>0</v>
      </c>
      <c r="N263" s="74">
        <v>681.37412112499999</v>
      </c>
      <c r="O263" s="73">
        <v>49.058936720999995</v>
      </c>
      <c r="P263" s="73">
        <f t="shared" si="6"/>
        <v>112.69226215265866</v>
      </c>
    </row>
    <row r="264" spans="1:16" x14ac:dyDescent="0.25">
      <c r="A264" s="79">
        <v>43361</v>
      </c>
      <c r="B264" s="73">
        <v>337</v>
      </c>
      <c r="C264" s="84" t="s">
        <v>128</v>
      </c>
      <c r="D264" s="92" t="s">
        <v>53</v>
      </c>
      <c r="E264" s="73">
        <v>29.980461329499999</v>
      </c>
      <c r="F264" s="73">
        <v>54.509929689999993</v>
      </c>
      <c r="G264" s="73">
        <f t="shared" si="7"/>
        <v>73399.918700613416</v>
      </c>
      <c r="H264" s="73">
        <v>72662.399351907719</v>
      </c>
      <c r="I264" s="73">
        <v>737.51934870570005</v>
      </c>
      <c r="J264" s="73">
        <v>479.68738127199998</v>
      </c>
      <c r="K264" s="73">
        <v>824.03493502965489</v>
      </c>
      <c r="L264" s="73">
        <v>278.00064141899998</v>
      </c>
      <c r="M264" s="73">
        <v>21.546563874686111</v>
      </c>
      <c r="N264" s="73">
        <v>654.11915627999997</v>
      </c>
      <c r="O264" s="73">
        <v>123.73754039629999</v>
      </c>
      <c r="P264" s="73">
        <f t="shared" si="6"/>
        <v>98.522702461197326</v>
      </c>
    </row>
    <row r="265" spans="1:16" x14ac:dyDescent="0.25">
      <c r="A265" s="79">
        <v>43362</v>
      </c>
      <c r="B265" s="73">
        <v>325</v>
      </c>
      <c r="C265" s="84" t="s">
        <v>128</v>
      </c>
      <c r="D265" s="92" t="s">
        <v>53</v>
      </c>
      <c r="E265" s="73">
        <v>30.525560626399997</v>
      </c>
      <c r="F265" s="73">
        <v>54.509929689999993</v>
      </c>
      <c r="G265" s="73">
        <f t="shared" si="7"/>
        <v>71069.299118607785</v>
      </c>
      <c r="H265" s="73">
        <v>70329.599372714481</v>
      </c>
      <c r="I265" s="73">
        <v>739.69974589329991</v>
      </c>
      <c r="J265" s="73">
        <v>479.68738127199998</v>
      </c>
      <c r="K265" s="73">
        <v>744.93875580239433</v>
      </c>
      <c r="L265" s="73">
        <v>272.54964845000001</v>
      </c>
      <c r="M265" s="73">
        <v>0.27633506023402776</v>
      </c>
      <c r="N265" s="73">
        <v>654.11915627999997</v>
      </c>
      <c r="O265" s="73">
        <v>122.10224250559999</v>
      </c>
      <c r="P265" s="73">
        <f t="shared" si="6"/>
        <v>95.078577170228442</v>
      </c>
    </row>
    <row r="266" spans="1:16" x14ac:dyDescent="0.25">
      <c r="A266" s="79">
        <v>43363</v>
      </c>
      <c r="B266" s="73">
        <v>478</v>
      </c>
      <c r="C266" s="84" t="s">
        <v>128</v>
      </c>
      <c r="D266" s="92" t="s">
        <v>53</v>
      </c>
      <c r="E266" s="73">
        <v>29.435362032600001</v>
      </c>
      <c r="F266" s="73">
        <v>53.964830393100002</v>
      </c>
      <c r="G266" s="73">
        <f t="shared" si="7"/>
        <v>68218.099144038293</v>
      </c>
      <c r="H266" s="73">
        <v>67478.399398144989</v>
      </c>
      <c r="I266" s="73">
        <v>739.69974589329991</v>
      </c>
      <c r="J266" s="73">
        <v>392.47149376799996</v>
      </c>
      <c r="K266" s="73">
        <v>768.72628345322494</v>
      </c>
      <c r="L266" s="73">
        <v>310.70659923299996</v>
      </c>
      <c r="M266" s="73">
        <v>34.916638295872225</v>
      </c>
      <c r="N266" s="73">
        <v>692.27610706299993</v>
      </c>
      <c r="O266" s="73">
        <v>121.01204391179999</v>
      </c>
      <c r="P266" s="73">
        <f t="shared" si="6"/>
        <v>91.224040257921899</v>
      </c>
    </row>
    <row r="267" spans="1:16" x14ac:dyDescent="0.25">
      <c r="A267" s="79">
        <v>43364</v>
      </c>
      <c r="B267" s="73">
        <v>580</v>
      </c>
      <c r="C267" s="84" t="s">
        <v>128</v>
      </c>
      <c r="D267" s="92" t="s">
        <v>53</v>
      </c>
      <c r="E267" s="73">
        <v>29.980461329499999</v>
      </c>
      <c r="F267" s="73">
        <v>57.780525471399997</v>
      </c>
      <c r="G267" s="73">
        <f t="shared" si="7"/>
        <v>67437.49934417021</v>
      </c>
      <c r="H267" s="73">
        <v>66614.399405851203</v>
      </c>
      <c r="I267" s="73">
        <v>823.09993831899999</v>
      </c>
      <c r="J267" s="73">
        <v>430.62844455099997</v>
      </c>
      <c r="K267" s="73">
        <v>744.58292709469572</v>
      </c>
      <c r="L267" s="73">
        <v>310.70659923299996</v>
      </c>
      <c r="M267" s="73">
        <v>0</v>
      </c>
      <c r="N267" s="73">
        <v>812.19795238099994</v>
      </c>
      <c r="O267" s="73">
        <v>126.46303688079999</v>
      </c>
      <c r="P267" s="73">
        <f t="shared" si="6"/>
        <v>80.931119423841068</v>
      </c>
    </row>
    <row r="268" spans="1:16" x14ac:dyDescent="0.25">
      <c r="A268" s="79">
        <v>43365</v>
      </c>
      <c r="B268" s="92" t="s">
        <v>53</v>
      </c>
      <c r="C268" s="84" t="s">
        <v>128</v>
      </c>
      <c r="D268" s="92" t="s">
        <v>53</v>
      </c>
      <c r="E268" s="73">
        <v>29.980461329499999</v>
      </c>
      <c r="F268" s="73">
        <v>57.235426174499999</v>
      </c>
      <c r="G268" s="73">
        <f t="shared" si="7"/>
        <v>65826.699229757578</v>
      </c>
      <c r="H268" s="73">
        <v>65059.199419722376</v>
      </c>
      <c r="I268" s="73">
        <v>767.49981003519997</v>
      </c>
      <c r="J268" s="92" t="s">
        <v>53</v>
      </c>
      <c r="K268" s="73">
        <v>687.35507174376392</v>
      </c>
      <c r="L268" s="92" t="s">
        <v>53</v>
      </c>
      <c r="M268" s="73">
        <v>0</v>
      </c>
      <c r="N268" s="92" t="s">
        <v>53</v>
      </c>
      <c r="O268" s="73">
        <v>123.73754039629999</v>
      </c>
      <c r="P268" s="73">
        <f t="shared" si="6"/>
        <v>84.767707521306818</v>
      </c>
    </row>
    <row r="269" spans="1:16" x14ac:dyDescent="0.25">
      <c r="A269" s="79">
        <v>43366</v>
      </c>
      <c r="B269" s="92" t="s">
        <v>53</v>
      </c>
      <c r="C269" s="84" t="s">
        <v>128</v>
      </c>
      <c r="D269" s="92" t="s">
        <v>53</v>
      </c>
      <c r="E269" s="73">
        <v>29.980461329499999</v>
      </c>
      <c r="F269" s="73">
        <v>57.780525471399997</v>
      </c>
      <c r="G269" s="73">
        <f t="shared" si="7"/>
        <v>67582.773588806231</v>
      </c>
      <c r="H269" s="73">
        <v>66873.599403539338</v>
      </c>
      <c r="I269" s="73">
        <v>709.17418526689994</v>
      </c>
      <c r="J269" s="92" t="s">
        <v>53</v>
      </c>
      <c r="K269" s="73">
        <v>687.38497649685587</v>
      </c>
      <c r="L269" s="92" t="s">
        <v>53</v>
      </c>
      <c r="M269" s="73">
        <v>0</v>
      </c>
      <c r="N269" s="92" t="s">
        <v>53</v>
      </c>
      <c r="O269" s="73">
        <v>123.73754039629999</v>
      </c>
      <c r="P269" s="73">
        <f t="shared" si="6"/>
        <v>94.297847824750207</v>
      </c>
    </row>
    <row r="270" spans="1:16" x14ac:dyDescent="0.25">
      <c r="A270" s="79">
        <v>43367</v>
      </c>
      <c r="B270" s="73">
        <v>350</v>
      </c>
      <c r="C270" s="84" t="s">
        <v>128</v>
      </c>
      <c r="D270" s="92" t="s">
        <v>53</v>
      </c>
      <c r="E270" s="73">
        <v>31.615759220199998</v>
      </c>
      <c r="F270" s="73">
        <v>57.780525471399997</v>
      </c>
      <c r="G270" s="73">
        <f t="shared" si="7"/>
        <v>65988.60076361979</v>
      </c>
      <c r="H270" s="73">
        <v>65404.799416639886</v>
      </c>
      <c r="I270" s="73">
        <v>583.8013469798999</v>
      </c>
      <c r="J270" s="73">
        <v>457.88340939599999</v>
      </c>
      <c r="K270" s="73">
        <v>534.22759425627225</v>
      </c>
      <c r="L270" s="73">
        <v>310.70659923299996</v>
      </c>
      <c r="M270" s="73">
        <v>21.849396817408334</v>
      </c>
      <c r="N270" s="73">
        <v>692.27610706299993</v>
      </c>
      <c r="O270" s="73">
        <v>121.5571432087</v>
      </c>
      <c r="P270" s="73">
        <f t="shared" si="6"/>
        <v>112.03262848739496</v>
      </c>
    </row>
    <row r="271" spans="1:16" x14ac:dyDescent="0.25">
      <c r="A271" s="79">
        <v>43368</v>
      </c>
      <c r="B271" s="73">
        <v>310</v>
      </c>
      <c r="C271" s="84" t="s">
        <v>128</v>
      </c>
      <c r="D271" s="73">
        <v>1280.9833477149998</v>
      </c>
      <c r="E271" s="73">
        <v>32.160858517100003</v>
      </c>
      <c r="F271" s="73">
        <v>53.964830393100002</v>
      </c>
      <c r="G271" s="73">
        <f t="shared" si="7"/>
        <v>64415.412500693266</v>
      </c>
      <c r="H271" s="73">
        <v>63849.599430511065</v>
      </c>
      <c r="I271" s="73">
        <v>565.81307018219991</v>
      </c>
      <c r="J271" s="73">
        <v>389.20089798660001</v>
      </c>
      <c r="K271" s="73">
        <v>533.09954154463196</v>
      </c>
      <c r="L271" s="73">
        <v>311.25169852990001</v>
      </c>
      <c r="M271" s="73">
        <v>0.24605176596180553</v>
      </c>
      <c r="N271" s="73">
        <v>795.84497347399997</v>
      </c>
      <c r="O271" s="73">
        <v>124.2826396932</v>
      </c>
      <c r="P271" s="73">
        <f t="shared" si="6"/>
        <v>112.84574852601156</v>
      </c>
    </row>
    <row r="272" spans="1:16" x14ac:dyDescent="0.25">
      <c r="A272" s="79">
        <v>43369</v>
      </c>
      <c r="B272" s="73">
        <v>324</v>
      </c>
      <c r="C272" s="84" t="s">
        <v>128</v>
      </c>
      <c r="D272" s="92" t="s">
        <v>53</v>
      </c>
      <c r="E272" s="73">
        <v>32.160858517100003</v>
      </c>
      <c r="F272" s="73">
        <v>53.964830393100002</v>
      </c>
      <c r="G272" s="73">
        <f t="shared" si="7"/>
        <v>65279.41249298706</v>
      </c>
      <c r="H272" s="73">
        <v>64713.599422804858</v>
      </c>
      <c r="I272" s="73">
        <v>565.81307018219991</v>
      </c>
      <c r="J272" s="73">
        <v>474.23638830299996</v>
      </c>
      <c r="K272" s="73">
        <v>532.79292319012563</v>
      </c>
      <c r="L272" s="73">
        <v>310.70659923299996</v>
      </c>
      <c r="M272" s="73">
        <v>22.405852349660414</v>
      </c>
      <c r="N272" s="73">
        <v>692.27610706299993</v>
      </c>
      <c r="O272" s="73">
        <v>124.2826396932</v>
      </c>
      <c r="P272" s="73">
        <f t="shared" si="6"/>
        <v>114.37275459537574</v>
      </c>
    </row>
    <row r="273" spans="1:16" x14ac:dyDescent="0.25">
      <c r="A273" s="79">
        <v>43370</v>
      </c>
      <c r="B273" s="73">
        <v>306</v>
      </c>
      <c r="C273" s="84" t="s">
        <v>128</v>
      </c>
      <c r="D273" s="92" t="s">
        <v>53</v>
      </c>
      <c r="E273" s="73">
        <v>32.160858517100003</v>
      </c>
      <c r="F273" s="73">
        <v>53.964830393100002</v>
      </c>
      <c r="G273" s="73">
        <f t="shared" si="7"/>
        <v>65762.110245087111</v>
      </c>
      <c r="H273" s="73">
        <v>65318.399417410517</v>
      </c>
      <c r="I273" s="73">
        <v>443.71082767659999</v>
      </c>
      <c r="J273" s="73">
        <v>446.98142345799999</v>
      </c>
      <c r="K273" s="73">
        <v>531.17276694656175</v>
      </c>
      <c r="L273" s="73">
        <v>310.70659923299996</v>
      </c>
      <c r="M273" s="73">
        <v>0.26497882488194441</v>
      </c>
      <c r="N273" s="73">
        <v>654.11915627999997</v>
      </c>
      <c r="O273" s="73">
        <v>106.83946219240001</v>
      </c>
      <c r="P273" s="73">
        <f t="shared" si="6"/>
        <v>147.20938805896807</v>
      </c>
    </row>
    <row r="274" spans="1:16" x14ac:dyDescent="0.25">
      <c r="A274" s="79">
        <v>43371</v>
      </c>
      <c r="B274" s="73">
        <v>310</v>
      </c>
      <c r="C274" s="84" t="s">
        <v>128</v>
      </c>
      <c r="D274" s="73">
        <v>1280.9833477149998</v>
      </c>
      <c r="E274" s="73">
        <v>31.070659923299999</v>
      </c>
      <c r="F274" s="73">
        <v>53.964830393100002</v>
      </c>
      <c r="G274" s="73">
        <f t="shared" si="7"/>
        <v>63982.051516974847</v>
      </c>
      <c r="H274" s="73">
        <v>63503.999433593548</v>
      </c>
      <c r="I274" s="73">
        <v>478.05208338130001</v>
      </c>
      <c r="J274" s="73">
        <v>389.20089798660001</v>
      </c>
      <c r="K274" s="73">
        <v>530.33240553050757</v>
      </c>
      <c r="L274" s="73">
        <v>311.25169852990001</v>
      </c>
      <c r="M274" s="73">
        <v>0.27633506023402776</v>
      </c>
      <c r="N274" s="73">
        <v>795.84497347399997</v>
      </c>
      <c r="O274" s="73">
        <v>119.921845318</v>
      </c>
      <c r="P274" s="73">
        <f t="shared" si="6"/>
        <v>132.83908101482325</v>
      </c>
    </row>
    <row r="275" spans="1:16" x14ac:dyDescent="0.25">
      <c r="A275" s="79">
        <v>43372</v>
      </c>
      <c r="B275" s="92" t="s">
        <v>53</v>
      </c>
      <c r="C275" s="84" t="s">
        <v>128</v>
      </c>
      <c r="D275" s="92" t="s">
        <v>53</v>
      </c>
      <c r="E275" s="73">
        <v>32.160858517100003</v>
      </c>
      <c r="F275" s="73">
        <v>54.509929689999993</v>
      </c>
      <c r="G275" s="73">
        <f t="shared" si="7"/>
        <v>64025.933771046031</v>
      </c>
      <c r="H275" s="73">
        <v>63590.399432822931</v>
      </c>
      <c r="I275" s="73">
        <v>435.53433822310001</v>
      </c>
      <c r="J275" s="92" t="s">
        <v>53</v>
      </c>
      <c r="K275" s="73">
        <v>526.9671744545069</v>
      </c>
      <c r="L275" s="92" t="s">
        <v>53</v>
      </c>
      <c r="M275" s="73">
        <v>0</v>
      </c>
      <c r="N275" s="92" t="s">
        <v>53</v>
      </c>
      <c r="O275" s="73">
        <v>120.4669446149</v>
      </c>
      <c r="P275" s="73">
        <f t="shared" si="6"/>
        <v>146.00547844806007</v>
      </c>
    </row>
    <row r="276" spans="1:16" x14ac:dyDescent="0.25">
      <c r="A276" s="79">
        <v>43373</v>
      </c>
      <c r="B276" s="73">
        <v>324.60000000000002</v>
      </c>
      <c r="C276" s="84" t="s">
        <v>128</v>
      </c>
      <c r="D276" s="73">
        <v>1455.415122723</v>
      </c>
      <c r="E276" s="73">
        <v>31.070659923299999</v>
      </c>
      <c r="F276" s="73">
        <v>52.329532502399992</v>
      </c>
      <c r="G276" s="73">
        <f t="shared" si="7"/>
        <v>66672.172888639674</v>
      </c>
      <c r="H276" s="73">
        <v>66268.799408933672</v>
      </c>
      <c r="I276" s="73">
        <v>403.37347970599996</v>
      </c>
      <c r="J276" s="73">
        <v>431.71864314480001</v>
      </c>
      <c r="K276" s="73">
        <v>498.32674889655277</v>
      </c>
      <c r="L276" s="73">
        <v>276.3653435283</v>
      </c>
      <c r="M276" s="73">
        <v>23.003947411536807</v>
      </c>
      <c r="N276" s="73">
        <v>795.84497347399997</v>
      </c>
      <c r="O276" s="73">
        <v>121.01204391179999</v>
      </c>
      <c r="P276" s="73">
        <f t="shared" si="6"/>
        <v>164.28645595945946</v>
      </c>
    </row>
    <row r="277" spans="1:16" x14ac:dyDescent="0.25">
      <c r="A277" s="79">
        <v>43374</v>
      </c>
      <c r="B277" s="73">
        <v>324.60000000000002</v>
      </c>
      <c r="C277" s="84" t="s">
        <v>128</v>
      </c>
      <c r="D277" s="73">
        <v>1455.415122723</v>
      </c>
      <c r="E277" s="73" t="s">
        <v>124</v>
      </c>
      <c r="F277" s="73" t="s">
        <v>124</v>
      </c>
      <c r="G277" s="73">
        <v>63158.399436676031</v>
      </c>
      <c r="H277" s="73">
        <v>63158.399436676031</v>
      </c>
      <c r="I277" s="73" t="s">
        <v>124</v>
      </c>
      <c r="J277" s="73">
        <v>431.71864314480001</v>
      </c>
      <c r="K277" s="73">
        <v>243.25434665340899</v>
      </c>
      <c r="L277" s="73">
        <v>276.3653435283</v>
      </c>
      <c r="M277" s="73">
        <v>0</v>
      </c>
      <c r="N277" s="73">
        <v>795.84497347399997</v>
      </c>
      <c r="O277" s="73" t="s">
        <v>124</v>
      </c>
      <c r="P277" s="73" t="s">
        <v>124</v>
      </c>
    </row>
    <row r="278" spans="1:16" x14ac:dyDescent="0.25">
      <c r="A278" s="79">
        <v>43375</v>
      </c>
      <c r="B278" s="73">
        <v>425</v>
      </c>
      <c r="C278" s="84" t="s">
        <v>128</v>
      </c>
      <c r="D278" s="73">
        <v>1466.3171086609998</v>
      </c>
      <c r="E278" s="73" t="s">
        <v>124</v>
      </c>
      <c r="F278" s="73" t="s">
        <v>124</v>
      </c>
      <c r="G278" s="73">
        <v>61862.399448235352</v>
      </c>
      <c r="H278" s="73">
        <v>61862.399448235352</v>
      </c>
      <c r="I278" s="73" t="s">
        <v>124</v>
      </c>
      <c r="J278" s="73">
        <v>348.86355001599998</v>
      </c>
      <c r="K278" s="73">
        <v>364.9704771570382</v>
      </c>
      <c r="L278" s="73">
        <v>278.00064141899998</v>
      </c>
      <c r="M278" s="73">
        <v>0</v>
      </c>
      <c r="N278" s="73">
        <v>866.70788207099997</v>
      </c>
      <c r="O278" s="73" t="s">
        <v>124</v>
      </c>
      <c r="P278" s="73" t="s">
        <v>124</v>
      </c>
    </row>
    <row r="279" spans="1:16" x14ac:dyDescent="0.25">
      <c r="A279" s="79">
        <v>43376</v>
      </c>
      <c r="B279" s="73">
        <v>388</v>
      </c>
      <c r="C279" s="84" t="s">
        <v>128</v>
      </c>
      <c r="D279" s="73">
        <v>1880.592574305</v>
      </c>
      <c r="E279" s="73" t="s">
        <v>124</v>
      </c>
      <c r="F279" s="73" t="s">
        <v>124</v>
      </c>
      <c r="G279" s="73">
        <v>59702.39946750088</v>
      </c>
      <c r="H279" s="73">
        <v>59702.39946750088</v>
      </c>
      <c r="I279" s="73" t="s">
        <v>124</v>
      </c>
      <c r="J279" s="73">
        <v>348.86355001599998</v>
      </c>
      <c r="K279" s="73">
        <v>546.5453242014986</v>
      </c>
      <c r="L279" s="73">
        <v>311.25169852990001</v>
      </c>
      <c r="M279" s="73">
        <v>0</v>
      </c>
      <c r="N279" s="73">
        <v>806.74695941199991</v>
      </c>
      <c r="O279" s="73" t="s">
        <v>124</v>
      </c>
      <c r="P279" s="73" t="s">
        <v>124</v>
      </c>
    </row>
    <row r="280" spans="1:16" x14ac:dyDescent="0.25">
      <c r="A280" s="79">
        <v>43377.75</v>
      </c>
      <c r="B280" s="73">
        <v>432</v>
      </c>
      <c r="C280" s="84" t="s">
        <v>128</v>
      </c>
      <c r="D280" s="73">
        <v>1668.0038485139999</v>
      </c>
      <c r="E280" s="73" t="s">
        <v>124</v>
      </c>
      <c r="F280" s="73" t="s">
        <v>124</v>
      </c>
      <c r="G280" s="73">
        <v>59356.79947058337</v>
      </c>
      <c r="H280" s="73">
        <v>59356.79947058337</v>
      </c>
      <c r="I280" s="73" t="s">
        <v>124</v>
      </c>
      <c r="J280" s="73">
        <v>430.62844455099997</v>
      </c>
      <c r="K280" s="73">
        <v>667.58008058400276</v>
      </c>
      <c r="L280" s="73">
        <v>278.00064141899998</v>
      </c>
      <c r="M280" s="73">
        <v>24.59382036082847</v>
      </c>
      <c r="N280" s="73">
        <v>872.15887503999988</v>
      </c>
      <c r="O280" s="73" t="s">
        <v>124</v>
      </c>
      <c r="P280" s="73" t="s">
        <v>124</v>
      </c>
    </row>
    <row r="281" spans="1:16" x14ac:dyDescent="0.25">
      <c r="A281" s="79">
        <v>43378.75</v>
      </c>
      <c r="B281" s="73">
        <v>453</v>
      </c>
      <c r="C281" s="84" t="s">
        <v>128</v>
      </c>
      <c r="D281" s="73">
        <v>1766.1217219559999</v>
      </c>
      <c r="E281" s="73" t="s">
        <v>124</v>
      </c>
      <c r="F281" s="73" t="s">
        <v>124</v>
      </c>
      <c r="G281" s="73">
        <v>57196.799489848883</v>
      </c>
      <c r="H281" s="73">
        <v>57196.799489848883</v>
      </c>
      <c r="I281" s="73" t="s">
        <v>124</v>
      </c>
      <c r="J281" s="73">
        <v>430.62844455099997</v>
      </c>
      <c r="K281" s="73">
        <v>629.16572179968887</v>
      </c>
      <c r="L281" s="73">
        <v>310.70659923299996</v>
      </c>
      <c r="M281" s="73">
        <v>0</v>
      </c>
      <c r="N281" s="73">
        <v>953.92376957499994</v>
      </c>
      <c r="O281" s="73" t="s">
        <v>124</v>
      </c>
      <c r="P281" s="73" t="s">
        <v>124</v>
      </c>
    </row>
    <row r="282" spans="1:16" x14ac:dyDescent="0.25">
      <c r="A282" s="79">
        <v>43379</v>
      </c>
      <c r="B282" s="92" t="s">
        <v>53</v>
      </c>
      <c r="C282" s="84" t="s">
        <v>128</v>
      </c>
      <c r="D282" s="92" t="s">
        <v>53</v>
      </c>
      <c r="E282" s="73" t="s">
        <v>124</v>
      </c>
      <c r="F282" s="73" t="s">
        <v>124</v>
      </c>
      <c r="G282" s="73">
        <v>56937.599492160749</v>
      </c>
      <c r="H282" s="73">
        <v>56937.599492160749</v>
      </c>
      <c r="I282" s="73" t="s">
        <v>124</v>
      </c>
      <c r="J282" s="92" t="s">
        <v>53</v>
      </c>
      <c r="K282" s="73">
        <v>625.52415566345405</v>
      </c>
      <c r="L282" s="92" t="s">
        <v>53</v>
      </c>
      <c r="M282" s="73">
        <v>26.781788371996527</v>
      </c>
      <c r="N282" s="92" t="s">
        <v>53</v>
      </c>
      <c r="O282" s="73" t="s">
        <v>124</v>
      </c>
      <c r="P282" s="73" t="s">
        <v>124</v>
      </c>
    </row>
    <row r="283" spans="1:16" x14ac:dyDescent="0.25">
      <c r="A283" s="79">
        <v>43380.75</v>
      </c>
      <c r="B283" s="74">
        <v>263.2</v>
      </c>
      <c r="C283" s="84" t="s">
        <v>128</v>
      </c>
      <c r="D283" s="74">
        <v>1572.0663722595998</v>
      </c>
      <c r="E283" s="73" t="s">
        <v>124</v>
      </c>
      <c r="F283" s="73" t="s">
        <v>124</v>
      </c>
      <c r="G283" s="73">
        <v>54086.399517591242</v>
      </c>
      <c r="H283" s="73">
        <v>54086.399517591242</v>
      </c>
      <c r="I283" s="73" t="s">
        <v>124</v>
      </c>
      <c r="J283" s="74">
        <v>431.71864314480001</v>
      </c>
      <c r="K283" s="73">
        <v>597.1752068128701</v>
      </c>
      <c r="L283" s="74">
        <v>306.34580485779998</v>
      </c>
      <c r="M283" s="73">
        <v>0</v>
      </c>
      <c r="N283" s="74">
        <v>1024.7866781719999</v>
      </c>
      <c r="O283" s="73" t="s">
        <v>124</v>
      </c>
      <c r="P283" s="73" t="s">
        <v>124</v>
      </c>
    </row>
    <row r="284" spans="1:16" x14ac:dyDescent="0.25">
      <c r="A284" s="79">
        <v>43381</v>
      </c>
      <c r="B284" s="73">
        <v>263.2</v>
      </c>
      <c r="C284" s="84" t="s">
        <v>128</v>
      </c>
      <c r="D284" s="73">
        <v>1572.0663722595998</v>
      </c>
      <c r="E284" s="73" t="s">
        <v>124</v>
      </c>
      <c r="F284" s="73" t="s">
        <v>124</v>
      </c>
      <c r="G284" s="73">
        <v>54172.799516820618</v>
      </c>
      <c r="H284" s="73">
        <v>54172.799516820618</v>
      </c>
      <c r="I284" s="73" t="s">
        <v>124</v>
      </c>
      <c r="J284" s="73">
        <v>431.71864314480001</v>
      </c>
      <c r="K284" s="73">
        <v>594.09388162067148</v>
      </c>
      <c r="L284" s="73">
        <v>306.34580485779998</v>
      </c>
      <c r="M284" s="73">
        <v>11.53036429414861</v>
      </c>
      <c r="N284" s="73">
        <v>790.39398050499994</v>
      </c>
      <c r="O284" s="73" t="s">
        <v>124</v>
      </c>
      <c r="P284" s="73" t="s">
        <v>124</v>
      </c>
    </row>
    <row r="285" spans="1:16" x14ac:dyDescent="0.25">
      <c r="A285" s="79">
        <v>43382</v>
      </c>
      <c r="B285" s="73">
        <v>700</v>
      </c>
      <c r="C285" s="84" t="s">
        <v>128</v>
      </c>
      <c r="D285" s="73">
        <v>3145.2229431129999</v>
      </c>
      <c r="E285" s="73" t="s">
        <v>124</v>
      </c>
      <c r="F285" s="73" t="s">
        <v>124</v>
      </c>
      <c r="G285" s="73">
        <v>53913.599519132484</v>
      </c>
      <c r="H285" s="73">
        <v>53913.599519132484</v>
      </c>
      <c r="I285" s="73" t="s">
        <v>124</v>
      </c>
      <c r="J285" s="73">
        <v>476.96188478749997</v>
      </c>
      <c r="K285" s="73">
        <v>592.37909008250688</v>
      </c>
      <c r="L285" s="73">
        <v>311.25169852990001</v>
      </c>
      <c r="M285" s="73">
        <v>0</v>
      </c>
      <c r="N285" s="73">
        <v>1024.7866781719999</v>
      </c>
      <c r="O285" s="73" t="s">
        <v>124</v>
      </c>
      <c r="P285" s="73" t="s">
        <v>124</v>
      </c>
    </row>
    <row r="286" spans="1:16" x14ac:dyDescent="0.25">
      <c r="A286" s="79">
        <v>43383</v>
      </c>
      <c r="B286" s="73">
        <v>526</v>
      </c>
      <c r="C286" s="84" t="s">
        <v>128</v>
      </c>
      <c r="D286" s="73">
        <v>2867.2223016939997</v>
      </c>
      <c r="E286" s="73" t="s">
        <v>124</v>
      </c>
      <c r="F286" s="73" t="s">
        <v>124</v>
      </c>
      <c r="G286" s="73">
        <v>53654.399521444349</v>
      </c>
      <c r="H286" s="73">
        <v>53654.399521444349</v>
      </c>
      <c r="I286" s="73" t="s">
        <v>124</v>
      </c>
      <c r="J286" s="73">
        <v>387.02050079899999</v>
      </c>
      <c r="K286" s="73">
        <v>569.41299678881035</v>
      </c>
      <c r="L286" s="73">
        <v>212.58872579099997</v>
      </c>
      <c r="M286" s="73">
        <v>20.615352575815276</v>
      </c>
      <c r="N286" s="73">
        <v>1035.68866411</v>
      </c>
      <c r="O286" s="73" t="s">
        <v>124</v>
      </c>
      <c r="P286" s="73" t="s">
        <v>124</v>
      </c>
    </row>
    <row r="287" spans="1:16" x14ac:dyDescent="0.25">
      <c r="A287" s="79">
        <v>43384</v>
      </c>
      <c r="B287" s="73">
        <v>478</v>
      </c>
      <c r="C287" s="84" t="s">
        <v>128</v>
      </c>
      <c r="D287" s="73">
        <v>2469.2998149569999</v>
      </c>
      <c r="E287" s="73" t="s">
        <v>124</v>
      </c>
      <c r="F287" s="73" t="s">
        <v>124</v>
      </c>
      <c r="G287" s="73">
        <v>53827.199519903101</v>
      </c>
      <c r="H287" s="73">
        <v>53827.199519903101</v>
      </c>
      <c r="I287" s="73" t="s">
        <v>124</v>
      </c>
      <c r="J287" s="73">
        <v>283.451634388</v>
      </c>
      <c r="K287" s="73">
        <v>546.69295526107567</v>
      </c>
      <c r="L287" s="73">
        <v>250.74567657399999</v>
      </c>
      <c r="M287" s="73">
        <v>0</v>
      </c>
      <c r="N287" s="73">
        <v>872.15887503999988</v>
      </c>
      <c r="O287" s="73" t="s">
        <v>124</v>
      </c>
      <c r="P287" s="73" t="s">
        <v>124</v>
      </c>
    </row>
    <row r="288" spans="1:16" x14ac:dyDescent="0.25">
      <c r="A288" s="79">
        <v>43385.75</v>
      </c>
      <c r="B288" s="73">
        <v>448</v>
      </c>
      <c r="C288" s="84" t="s">
        <v>128</v>
      </c>
      <c r="D288" s="73">
        <v>2055.0243493129997</v>
      </c>
      <c r="E288" s="73" t="s">
        <v>124</v>
      </c>
      <c r="F288" s="73" t="s">
        <v>124</v>
      </c>
      <c r="G288" s="73">
        <v>54172.799516820618</v>
      </c>
      <c r="H288" s="73">
        <v>54172.799516820618</v>
      </c>
      <c r="I288" s="73" t="s">
        <v>124</v>
      </c>
      <c r="J288" s="73">
        <v>430.62844455099997</v>
      </c>
      <c r="K288" s="73">
        <v>529.96522058745688</v>
      </c>
      <c r="L288" s="73">
        <v>310.70659923299996</v>
      </c>
      <c r="M288" s="73">
        <v>0</v>
      </c>
      <c r="N288" s="73">
        <v>959.37476254399996</v>
      </c>
      <c r="O288" s="73" t="s">
        <v>124</v>
      </c>
      <c r="P288" s="73" t="s">
        <v>124</v>
      </c>
    </row>
    <row r="289" spans="1:16" x14ac:dyDescent="0.25">
      <c r="A289" s="79">
        <v>43386</v>
      </c>
      <c r="B289" s="92" t="s">
        <v>53</v>
      </c>
      <c r="C289" s="84" t="s">
        <v>128</v>
      </c>
      <c r="D289" s="92" t="s">
        <v>53</v>
      </c>
      <c r="E289" s="73" t="s">
        <v>124</v>
      </c>
      <c r="F289" s="73" t="s">
        <v>124</v>
      </c>
      <c r="G289" s="73">
        <v>54777.599511426277</v>
      </c>
      <c r="H289" s="73">
        <v>54777.599511426277</v>
      </c>
      <c r="I289" s="73" t="s">
        <v>124</v>
      </c>
      <c r="J289" s="92" t="s">
        <v>53</v>
      </c>
      <c r="K289" s="73">
        <v>526.26308786267782</v>
      </c>
      <c r="L289" s="92" t="s">
        <v>53</v>
      </c>
      <c r="M289" s="73">
        <v>18.620440565632638</v>
      </c>
      <c r="N289" s="92" t="s">
        <v>53</v>
      </c>
      <c r="O289" s="73" t="s">
        <v>124</v>
      </c>
      <c r="P289" s="73" t="s">
        <v>124</v>
      </c>
    </row>
    <row r="290" spans="1:16" x14ac:dyDescent="0.25">
      <c r="A290" s="79">
        <v>43387</v>
      </c>
      <c r="B290" s="92" t="s">
        <v>53</v>
      </c>
      <c r="C290" s="84" t="s">
        <v>128</v>
      </c>
      <c r="D290" s="92" t="s">
        <v>53</v>
      </c>
      <c r="E290" s="73" t="s">
        <v>124</v>
      </c>
      <c r="F290" s="73" t="s">
        <v>124</v>
      </c>
      <c r="G290" s="73">
        <v>53222.399525297456</v>
      </c>
      <c r="H290" s="73">
        <v>53222.399525297456</v>
      </c>
      <c r="I290" s="73" t="s">
        <v>124</v>
      </c>
      <c r="J290" s="92" t="s">
        <v>53</v>
      </c>
      <c r="K290" s="73">
        <v>470.09136239948953</v>
      </c>
      <c r="L290" s="92" t="s">
        <v>53</v>
      </c>
      <c r="M290" s="73">
        <v>0</v>
      </c>
      <c r="N290" s="92" t="s">
        <v>53</v>
      </c>
      <c r="O290" s="73" t="s">
        <v>124</v>
      </c>
      <c r="P290" s="73" t="s">
        <v>124</v>
      </c>
    </row>
    <row r="291" spans="1:16" x14ac:dyDescent="0.25">
      <c r="A291" s="79">
        <v>43388.75</v>
      </c>
      <c r="B291" s="74">
        <v>390</v>
      </c>
      <c r="C291" s="84" t="s">
        <v>128</v>
      </c>
      <c r="D291" s="74">
        <v>1907.8475391499999</v>
      </c>
      <c r="E291" s="73" t="s">
        <v>124</v>
      </c>
      <c r="F291" s="73" t="s">
        <v>124</v>
      </c>
      <c r="G291" s="73">
        <v>55641.59950372007</v>
      </c>
      <c r="H291" s="73">
        <v>55641.59950372007</v>
      </c>
      <c r="I291" s="73" t="s">
        <v>124</v>
      </c>
      <c r="J291" s="74">
        <v>430.62844455099997</v>
      </c>
      <c r="K291" s="73">
        <v>452.04251901324511</v>
      </c>
      <c r="L291" s="74">
        <v>310.70659923299996</v>
      </c>
      <c r="M291" s="73">
        <v>0</v>
      </c>
      <c r="N291" s="74">
        <v>1013.8846922339999</v>
      </c>
      <c r="O291" s="73" t="s">
        <v>124</v>
      </c>
      <c r="P291" s="73" t="s">
        <v>124</v>
      </c>
    </row>
    <row r="292" spans="1:16" x14ac:dyDescent="0.25">
      <c r="A292" s="79">
        <v>43389</v>
      </c>
      <c r="B292" s="73">
        <v>385</v>
      </c>
      <c r="C292" s="84" t="s">
        <v>128</v>
      </c>
      <c r="D292" s="73">
        <v>1880.592574305</v>
      </c>
      <c r="E292" s="73" t="s">
        <v>124</v>
      </c>
      <c r="F292" s="73" t="s">
        <v>124</v>
      </c>
      <c r="G292" s="73">
        <v>52790.399529150556</v>
      </c>
      <c r="H292" s="73">
        <v>52790.399529150556</v>
      </c>
      <c r="I292" s="73" t="s">
        <v>124</v>
      </c>
      <c r="J292" s="73">
        <v>431.71864314480001</v>
      </c>
      <c r="K292" s="73">
        <v>451.93652748329237</v>
      </c>
      <c r="L292" s="73">
        <v>276.3653435283</v>
      </c>
      <c r="M292" s="73">
        <v>31.611973808415971</v>
      </c>
      <c r="N292" s="73">
        <v>1013.8846922339999</v>
      </c>
      <c r="O292" s="73" t="s">
        <v>124</v>
      </c>
      <c r="P292" s="73" t="s">
        <v>124</v>
      </c>
    </row>
    <row r="293" spans="1:16" x14ac:dyDescent="0.25">
      <c r="A293" s="79">
        <v>43390</v>
      </c>
      <c r="B293" s="73">
        <v>310</v>
      </c>
      <c r="C293" s="84" t="s">
        <v>128</v>
      </c>
      <c r="D293" s="73">
        <v>1700.7098063279998</v>
      </c>
      <c r="E293" s="73" t="s">
        <v>124</v>
      </c>
      <c r="F293" s="73" t="s">
        <v>124</v>
      </c>
      <c r="G293" s="73">
        <v>51580.799539939246</v>
      </c>
      <c r="H293" s="73">
        <v>51580.799539939246</v>
      </c>
      <c r="I293" s="73" t="s">
        <v>124</v>
      </c>
      <c r="J293" s="73">
        <v>406.09897619049997</v>
      </c>
      <c r="K293" s="73">
        <v>440.08440318750132</v>
      </c>
      <c r="L293" s="73">
        <v>201.14164055609999</v>
      </c>
      <c r="M293" s="73">
        <v>34.587307470661806</v>
      </c>
      <c r="N293" s="73">
        <v>1013.8846922339999</v>
      </c>
      <c r="O293" s="73" t="s">
        <v>124</v>
      </c>
      <c r="P293" s="73" t="s">
        <v>124</v>
      </c>
    </row>
    <row r="294" spans="1:16" x14ac:dyDescent="0.25">
      <c r="A294" s="79">
        <v>43391</v>
      </c>
      <c r="B294" s="73">
        <v>280</v>
      </c>
      <c r="C294" s="84" t="s">
        <v>128</v>
      </c>
      <c r="D294" s="73">
        <v>1526.2780313199999</v>
      </c>
      <c r="E294" s="73" t="s">
        <v>124</v>
      </c>
      <c r="F294" s="73" t="s">
        <v>124</v>
      </c>
      <c r="G294" s="73">
        <v>57196.799489848883</v>
      </c>
      <c r="H294" s="73">
        <v>57196.799489848883</v>
      </c>
      <c r="I294" s="73" t="s">
        <v>124</v>
      </c>
      <c r="J294" s="73">
        <v>310.70659923299996</v>
      </c>
      <c r="K294" s="73">
        <v>424.68534805007641</v>
      </c>
      <c r="L294" s="73">
        <v>256.19666954299998</v>
      </c>
      <c r="M294" s="73">
        <v>0</v>
      </c>
      <c r="N294" s="73">
        <v>953.92376957499994</v>
      </c>
      <c r="O294" s="73" t="s">
        <v>124</v>
      </c>
      <c r="P294" s="73" t="s">
        <v>124</v>
      </c>
    </row>
    <row r="295" spans="1:16" x14ac:dyDescent="0.25">
      <c r="A295" s="79">
        <v>43392</v>
      </c>
      <c r="B295" s="73">
        <v>280</v>
      </c>
      <c r="C295" s="84" t="s">
        <v>128</v>
      </c>
      <c r="D295" s="73">
        <v>1471.7681016299998</v>
      </c>
      <c r="E295" s="73" t="s">
        <v>124</v>
      </c>
      <c r="F295" s="73" t="s">
        <v>124</v>
      </c>
      <c r="G295" s="73">
        <v>51062.399544562977</v>
      </c>
      <c r="H295" s="73">
        <v>51062.399544562977</v>
      </c>
      <c r="I295" s="73" t="s">
        <v>124</v>
      </c>
      <c r="J295" s="73">
        <v>348.86355001599998</v>
      </c>
      <c r="K295" s="73">
        <v>390.09425516763048</v>
      </c>
      <c r="L295" s="73">
        <v>276.3653435283</v>
      </c>
      <c r="M295" s="73">
        <v>0</v>
      </c>
      <c r="N295" s="73">
        <v>953.92376957499994</v>
      </c>
      <c r="O295" s="73" t="s">
        <v>124</v>
      </c>
      <c r="P295" s="73" t="s">
        <v>124</v>
      </c>
    </row>
    <row r="296" spans="1:16" x14ac:dyDescent="0.25">
      <c r="A296" s="79">
        <v>43393</v>
      </c>
      <c r="B296" s="92" t="s">
        <v>53</v>
      </c>
      <c r="C296" s="84" t="s">
        <v>128</v>
      </c>
      <c r="D296" s="92" t="s">
        <v>53</v>
      </c>
      <c r="E296" s="73" t="s">
        <v>124</v>
      </c>
      <c r="F296" s="73" t="s">
        <v>124</v>
      </c>
      <c r="G296" s="73">
        <v>50198.399552269184</v>
      </c>
      <c r="H296" s="73">
        <v>50198.399552269184</v>
      </c>
      <c r="I296" s="73" t="s">
        <v>124</v>
      </c>
      <c r="J296" s="92" t="s">
        <v>53</v>
      </c>
      <c r="K296" s="73">
        <v>329.16048168013538</v>
      </c>
      <c r="L296" s="92" t="s">
        <v>53</v>
      </c>
      <c r="M296" s="73">
        <v>36.866125364646521</v>
      </c>
      <c r="N296" s="92" t="s">
        <v>53</v>
      </c>
      <c r="O296" s="73" t="s">
        <v>124</v>
      </c>
      <c r="P296" s="73" t="s">
        <v>124</v>
      </c>
    </row>
    <row r="297" spans="1:16" x14ac:dyDescent="0.25">
      <c r="A297" s="79">
        <v>43394</v>
      </c>
      <c r="B297" s="92" t="s">
        <v>53</v>
      </c>
      <c r="C297" s="84" t="s">
        <v>128</v>
      </c>
      <c r="D297" s="92" t="s">
        <v>53</v>
      </c>
      <c r="E297" s="73" t="s">
        <v>124</v>
      </c>
      <c r="F297" s="73" t="s">
        <v>124</v>
      </c>
      <c r="G297" s="73">
        <v>55295.999506802546</v>
      </c>
      <c r="H297" s="73">
        <v>55295.999506802546</v>
      </c>
      <c r="I297" s="73" t="s">
        <v>124</v>
      </c>
      <c r="J297" s="92" t="s">
        <v>53</v>
      </c>
      <c r="K297" s="73">
        <v>197.31837465423195</v>
      </c>
      <c r="L297" s="92" t="s">
        <v>53</v>
      </c>
      <c r="M297" s="73">
        <v>0</v>
      </c>
      <c r="N297" s="92" t="s">
        <v>53</v>
      </c>
      <c r="O297" s="73" t="s">
        <v>124</v>
      </c>
      <c r="P297" s="73" t="s">
        <v>124</v>
      </c>
    </row>
    <row r="298" spans="1:16" x14ac:dyDescent="0.25">
      <c r="A298" s="79">
        <v>43395.75</v>
      </c>
      <c r="B298" s="73">
        <v>286</v>
      </c>
      <c r="C298" s="84" t="s">
        <v>128</v>
      </c>
      <c r="D298" s="73">
        <v>1362.74824225</v>
      </c>
      <c r="E298" s="73" t="s">
        <v>124</v>
      </c>
      <c r="F298" s="73" t="s">
        <v>124</v>
      </c>
      <c r="G298" s="73">
        <v>49593.599557663525</v>
      </c>
      <c r="H298" s="73">
        <v>49593.599557663525</v>
      </c>
      <c r="I298" s="73" t="s">
        <v>124</v>
      </c>
      <c r="J298" s="73">
        <v>310.70659923299996</v>
      </c>
      <c r="K298" s="73">
        <v>375.31222215100212</v>
      </c>
      <c r="L298" s="73">
        <v>278.00064141899998</v>
      </c>
      <c r="M298" s="73">
        <v>32.914155462121528</v>
      </c>
      <c r="N298" s="73">
        <v>953.92376957499994</v>
      </c>
      <c r="O298" s="73" t="s">
        <v>124</v>
      </c>
      <c r="P298" s="73" t="s">
        <v>124</v>
      </c>
    </row>
    <row r="299" spans="1:16" x14ac:dyDescent="0.25">
      <c r="A299" s="79">
        <v>43396.75</v>
      </c>
      <c r="B299" s="74">
        <v>270</v>
      </c>
      <c r="C299" s="84" t="s">
        <v>128</v>
      </c>
      <c r="D299" s="74">
        <v>1275.532354746</v>
      </c>
      <c r="E299" s="73" t="s">
        <v>124</v>
      </c>
      <c r="F299" s="73" t="s">
        <v>124</v>
      </c>
      <c r="G299" s="73">
        <v>48902.399563828505</v>
      </c>
      <c r="H299" s="73">
        <v>48902.399563828505</v>
      </c>
      <c r="I299" s="73" t="s">
        <v>124</v>
      </c>
      <c r="J299" s="74">
        <v>310.70659923299996</v>
      </c>
      <c r="K299" s="73">
        <v>410.34242280039513</v>
      </c>
      <c r="L299" s="74">
        <v>278.00064141899998</v>
      </c>
      <c r="M299" s="73">
        <v>0</v>
      </c>
      <c r="N299" s="74">
        <v>953.92376957499994</v>
      </c>
      <c r="O299" s="73" t="s">
        <v>124</v>
      </c>
      <c r="P299" s="73" t="s">
        <v>124</v>
      </c>
    </row>
    <row r="300" spans="1:16" x14ac:dyDescent="0.25">
      <c r="A300" s="79">
        <v>43397</v>
      </c>
      <c r="B300" s="73">
        <v>286</v>
      </c>
      <c r="C300" s="84" t="s">
        <v>128</v>
      </c>
      <c r="D300" s="73">
        <v>1330.0422844359998</v>
      </c>
      <c r="E300" s="73" t="s">
        <v>124</v>
      </c>
      <c r="F300" s="73" t="s">
        <v>124</v>
      </c>
      <c r="G300" s="73">
        <v>51494.399540709877</v>
      </c>
      <c r="H300" s="73">
        <v>51494.399540709877</v>
      </c>
      <c r="I300" s="73" t="s">
        <v>124</v>
      </c>
      <c r="J300" s="73">
        <v>458.97360798979997</v>
      </c>
      <c r="K300" s="73">
        <v>404.5885968886729</v>
      </c>
      <c r="L300" s="73">
        <v>184.24356235219997</v>
      </c>
      <c r="M300" s="73">
        <v>18.794569507697915</v>
      </c>
      <c r="N300" s="73">
        <v>883.06086097799994</v>
      </c>
      <c r="O300" s="73" t="s">
        <v>124</v>
      </c>
      <c r="P300" s="73" t="s">
        <v>124</v>
      </c>
    </row>
    <row r="301" spans="1:16" x14ac:dyDescent="0.25">
      <c r="A301" s="79">
        <v>43398</v>
      </c>
      <c r="B301" s="73">
        <v>288</v>
      </c>
      <c r="C301" s="84" t="s">
        <v>128</v>
      </c>
      <c r="D301" s="73">
        <v>1199.2184531799999</v>
      </c>
      <c r="E301" s="73" t="s">
        <v>124</v>
      </c>
      <c r="F301" s="73" t="s">
        <v>124</v>
      </c>
      <c r="G301" s="73">
        <v>50457.599549957318</v>
      </c>
      <c r="H301" s="73">
        <v>50457.599549957318</v>
      </c>
      <c r="I301" s="73" t="s">
        <v>124</v>
      </c>
      <c r="J301" s="73">
        <v>389.20089798660001</v>
      </c>
      <c r="K301" s="73">
        <v>393.77746083348956</v>
      </c>
      <c r="L301" s="73">
        <v>243.1142864174</v>
      </c>
      <c r="M301" s="73">
        <v>0</v>
      </c>
      <c r="N301" s="73">
        <v>735.88405081499991</v>
      </c>
      <c r="O301" s="73" t="s">
        <v>124</v>
      </c>
      <c r="P301" s="73" t="s">
        <v>124</v>
      </c>
    </row>
    <row r="302" spans="1:16" x14ac:dyDescent="0.25">
      <c r="A302" s="79">
        <v>43399</v>
      </c>
      <c r="B302" s="73">
        <v>270</v>
      </c>
      <c r="C302" s="84" t="s">
        <v>128</v>
      </c>
      <c r="D302" s="73">
        <v>1270.081361777</v>
      </c>
      <c r="E302" s="73" t="s">
        <v>124</v>
      </c>
      <c r="F302" s="73" t="s">
        <v>124</v>
      </c>
      <c r="G302" s="73">
        <v>49420.799559204774</v>
      </c>
      <c r="H302" s="73">
        <v>49420.799559204774</v>
      </c>
      <c r="I302" s="73" t="s">
        <v>124</v>
      </c>
      <c r="J302" s="73">
        <v>348.86355001599998</v>
      </c>
      <c r="K302" s="73">
        <v>387.26276715317778</v>
      </c>
      <c r="L302" s="73">
        <v>276.3653435283</v>
      </c>
      <c r="M302" s="73">
        <v>39.023810081542358</v>
      </c>
      <c r="N302" s="73">
        <v>735.88405081499991</v>
      </c>
      <c r="O302" s="73" t="s">
        <v>124</v>
      </c>
      <c r="P302" s="73" t="s">
        <v>124</v>
      </c>
    </row>
    <row r="303" spans="1:16" x14ac:dyDescent="0.25">
      <c r="A303" s="79">
        <v>43400</v>
      </c>
      <c r="B303" s="92" t="s">
        <v>53</v>
      </c>
      <c r="C303" s="84" t="s">
        <v>128</v>
      </c>
      <c r="D303" s="92" t="s">
        <v>53</v>
      </c>
      <c r="E303" s="73" t="s">
        <v>124</v>
      </c>
      <c r="F303" s="73" t="s">
        <v>124</v>
      </c>
      <c r="G303" s="73">
        <v>51494.402222598408</v>
      </c>
      <c r="H303" s="73">
        <v>51494.402222598408</v>
      </c>
      <c r="I303" s="73" t="s">
        <v>124</v>
      </c>
      <c r="J303" s="92" t="s">
        <v>53</v>
      </c>
      <c r="K303" s="73">
        <v>404.58360014511794</v>
      </c>
      <c r="L303" s="92" t="s">
        <v>53</v>
      </c>
      <c r="M303" s="73">
        <v>0</v>
      </c>
      <c r="N303" s="92" t="s">
        <v>53</v>
      </c>
      <c r="O303" s="73" t="s">
        <v>124</v>
      </c>
      <c r="P303" s="73" t="s">
        <v>124</v>
      </c>
    </row>
    <row r="304" spans="1:16" x14ac:dyDescent="0.25">
      <c r="A304" s="79">
        <v>43401</v>
      </c>
      <c r="B304" s="92" t="s">
        <v>53</v>
      </c>
      <c r="C304" s="84" t="s">
        <v>128</v>
      </c>
      <c r="D304" s="92" t="s">
        <v>53</v>
      </c>
      <c r="E304" s="73" t="s">
        <v>124</v>
      </c>
      <c r="F304" s="73" t="s">
        <v>124</v>
      </c>
      <c r="G304" s="73">
        <v>50457.601555922738</v>
      </c>
      <c r="H304" s="73">
        <v>50457.601555922738</v>
      </c>
      <c r="I304" s="73" t="s">
        <v>124</v>
      </c>
      <c r="J304" s="92" t="s">
        <v>53</v>
      </c>
      <c r="K304" s="73">
        <v>393.77428108759102</v>
      </c>
      <c r="L304" s="92" t="s">
        <v>53</v>
      </c>
      <c r="M304" s="73">
        <v>0</v>
      </c>
      <c r="N304" s="92" t="s">
        <v>53</v>
      </c>
      <c r="O304" s="73" t="s">
        <v>124</v>
      </c>
      <c r="P304" s="73" t="s">
        <v>124</v>
      </c>
    </row>
    <row r="305" spans="1:16" x14ac:dyDescent="0.25">
      <c r="A305" s="79">
        <v>43402.75</v>
      </c>
      <c r="B305" s="73">
        <v>325</v>
      </c>
      <c r="C305" s="84" t="s">
        <v>128</v>
      </c>
      <c r="D305" s="73">
        <v>1569.8859750719998</v>
      </c>
      <c r="E305" s="73" t="s">
        <v>124</v>
      </c>
      <c r="F305" s="73" t="s">
        <v>124</v>
      </c>
      <c r="G305" s="73">
        <v>47433.599576929068</v>
      </c>
      <c r="H305" s="73">
        <v>47433.599576929068</v>
      </c>
      <c r="I305" s="73" t="s">
        <v>124</v>
      </c>
      <c r="J305" s="73">
        <v>387.02050079899999</v>
      </c>
      <c r="K305" s="73">
        <v>407.48065149167013</v>
      </c>
      <c r="L305" s="73">
        <v>278.00064141899998</v>
      </c>
      <c r="M305" s="73">
        <v>0</v>
      </c>
      <c r="N305" s="73">
        <v>774.04100159799998</v>
      </c>
      <c r="O305" s="73" t="s">
        <v>124</v>
      </c>
      <c r="P305" s="73" t="s">
        <v>124</v>
      </c>
    </row>
    <row r="306" spans="1:16" x14ac:dyDescent="0.25">
      <c r="A306" s="79">
        <v>43403.75</v>
      </c>
      <c r="B306" s="73">
        <v>310</v>
      </c>
      <c r="C306" s="84" t="s">
        <v>128</v>
      </c>
      <c r="D306" s="73">
        <v>1471.7681016299998</v>
      </c>
      <c r="E306" s="73" t="s">
        <v>124</v>
      </c>
      <c r="F306" s="73" t="s">
        <v>124</v>
      </c>
      <c r="G306" s="73">
        <v>50716.79954764546</v>
      </c>
      <c r="H306" s="73">
        <v>50716.79954764546</v>
      </c>
      <c r="I306" s="73" t="s">
        <v>124</v>
      </c>
      <c r="J306" s="73">
        <v>310.70659923299996</v>
      </c>
      <c r="K306" s="73">
        <v>406.34124254467781</v>
      </c>
      <c r="L306" s="73">
        <v>158.07879610099999</v>
      </c>
      <c r="M306" s="73">
        <v>20.028613749290972</v>
      </c>
      <c r="N306" s="73">
        <v>872.15887503999988</v>
      </c>
      <c r="O306" s="73" t="s">
        <v>124</v>
      </c>
      <c r="P306" s="73" t="s">
        <v>124</v>
      </c>
    </row>
    <row r="307" spans="1:16" x14ac:dyDescent="0.25">
      <c r="A307" s="79">
        <v>43404.75</v>
      </c>
      <c r="B307" s="73">
        <v>890</v>
      </c>
      <c r="C307" s="84" t="s">
        <v>128</v>
      </c>
      <c r="D307" s="73">
        <v>3815.6950782999998</v>
      </c>
      <c r="E307" s="73" t="s">
        <v>124</v>
      </c>
      <c r="F307" s="73" t="s">
        <v>124</v>
      </c>
      <c r="G307" s="73">
        <v>47865.599573075953</v>
      </c>
      <c r="H307" s="73">
        <v>47865.599573075953</v>
      </c>
      <c r="I307" s="73" t="s">
        <v>124</v>
      </c>
      <c r="J307" s="73">
        <v>513.48353767979995</v>
      </c>
      <c r="K307" s="73">
        <v>406.62893384026387</v>
      </c>
      <c r="L307" s="73">
        <v>446.98142345799999</v>
      </c>
      <c r="M307" s="73">
        <v>0</v>
      </c>
      <c r="N307" s="73">
        <v>1188.3164672419998</v>
      </c>
      <c r="O307" s="73" t="s">
        <v>124</v>
      </c>
      <c r="P307" s="73" t="s">
        <v>124</v>
      </c>
    </row>
    <row r="308" spans="1:16" x14ac:dyDescent="0.25">
      <c r="A308" s="79">
        <v>43405</v>
      </c>
      <c r="B308" s="73">
        <v>890</v>
      </c>
      <c r="C308" s="84" t="s">
        <v>128</v>
      </c>
      <c r="D308" s="73">
        <v>8449.0391019500003</v>
      </c>
      <c r="E308" s="73">
        <v>32.160858517100003</v>
      </c>
      <c r="F308" s="73">
        <v>64.866816331099997</v>
      </c>
      <c r="G308" s="73">
        <f t="shared" si="7"/>
        <v>47443.94589954579</v>
      </c>
      <c r="H308" s="73">
        <v>46915.199581552792</v>
      </c>
      <c r="I308" s="73">
        <v>528.74631799299993</v>
      </c>
      <c r="J308" s="73">
        <v>513.48353767979995</v>
      </c>
      <c r="K308" s="73">
        <v>406.7273545466486</v>
      </c>
      <c r="L308" s="73">
        <v>446.98142345799999</v>
      </c>
      <c r="M308" s="73">
        <v>0</v>
      </c>
      <c r="N308" s="73">
        <v>1188.3164672419998</v>
      </c>
      <c r="O308" s="73">
        <v>121.01204391179999</v>
      </c>
      <c r="P308" s="73">
        <f>H308/I308</f>
        <v>88.729127721649505</v>
      </c>
    </row>
    <row r="309" spans="1:16" x14ac:dyDescent="0.25">
      <c r="A309" s="79">
        <v>43406</v>
      </c>
      <c r="B309" s="73">
        <v>1650</v>
      </c>
      <c r="C309" s="84" t="s">
        <v>128</v>
      </c>
      <c r="D309" s="73">
        <v>8449.0391019500003</v>
      </c>
      <c r="E309" s="73">
        <v>32.160858517100003</v>
      </c>
      <c r="F309" s="73">
        <v>44.698142345799994</v>
      </c>
      <c r="G309" s="73">
        <f t="shared" si="7"/>
        <v>50983.349582488103</v>
      </c>
      <c r="H309" s="73">
        <v>50543.999549186701</v>
      </c>
      <c r="I309" s="73">
        <v>439.35003330139995</v>
      </c>
      <c r="J309" s="73">
        <v>431.71864314480001</v>
      </c>
      <c r="K309" s="73">
        <v>408.19609431885135</v>
      </c>
      <c r="L309" s="73">
        <v>276.3653435283</v>
      </c>
      <c r="M309" s="73">
        <v>0</v>
      </c>
      <c r="N309" s="73">
        <v>1449.9641297539999</v>
      </c>
      <c r="O309" s="73">
        <v>121.01204391179999</v>
      </c>
      <c r="P309" s="73">
        <f t="shared" ref="P309:P369" si="8">H309/I309</f>
        <v>115.04266693548387</v>
      </c>
    </row>
    <row r="310" spans="1:16" x14ac:dyDescent="0.25">
      <c r="A310" s="79">
        <v>43407</v>
      </c>
      <c r="B310" s="92" t="s">
        <v>53</v>
      </c>
      <c r="C310" s="84" t="s">
        <v>128</v>
      </c>
      <c r="D310" s="92" t="s">
        <v>53</v>
      </c>
      <c r="E310" s="73">
        <v>33.796156407799998</v>
      </c>
      <c r="F310" s="73">
        <v>72.498206487700003</v>
      </c>
      <c r="G310" s="73">
        <f t="shared" si="7"/>
        <v>51830.996595874894</v>
      </c>
      <c r="H310" s="73">
        <v>51407.999541480494</v>
      </c>
      <c r="I310" s="73">
        <v>422.99705439439992</v>
      </c>
      <c r="J310" s="92" t="s">
        <v>53</v>
      </c>
      <c r="K310" s="73">
        <v>407.3633037263653</v>
      </c>
      <c r="L310" s="92" t="s">
        <v>53</v>
      </c>
      <c r="M310" s="73">
        <v>0</v>
      </c>
      <c r="N310" s="92" t="s">
        <v>53</v>
      </c>
      <c r="O310" s="73">
        <v>125.37283828699999</v>
      </c>
      <c r="P310" s="73">
        <f t="shared" si="8"/>
        <v>121.5327601159794</v>
      </c>
    </row>
    <row r="311" spans="1:16" x14ac:dyDescent="0.25">
      <c r="A311" s="79">
        <v>43408</v>
      </c>
      <c r="B311" s="92" t="s">
        <v>53</v>
      </c>
      <c r="C311" s="84" t="s">
        <v>128</v>
      </c>
      <c r="D311" s="92" t="s">
        <v>53</v>
      </c>
      <c r="E311" s="73">
        <v>32.160858517100003</v>
      </c>
      <c r="F311" s="73">
        <v>71.408007893899992</v>
      </c>
      <c r="G311" s="73">
        <f t="shared" si="7"/>
        <v>52521.651490413024</v>
      </c>
      <c r="H311" s="73">
        <v>52099.199535315522</v>
      </c>
      <c r="I311" s="73">
        <v>422.45195509749999</v>
      </c>
      <c r="J311" s="92" t="s">
        <v>53</v>
      </c>
      <c r="K311" s="73">
        <v>396.89664014352843</v>
      </c>
      <c r="L311" s="92" t="s">
        <v>53</v>
      </c>
      <c r="M311" s="73">
        <v>0</v>
      </c>
      <c r="N311" s="92" t="s">
        <v>53</v>
      </c>
      <c r="O311" s="73">
        <v>124.82773899009999</v>
      </c>
      <c r="P311" s="73">
        <f t="shared" si="8"/>
        <v>123.3257389548387</v>
      </c>
    </row>
    <row r="312" spans="1:16" x14ac:dyDescent="0.25">
      <c r="A312" s="79">
        <v>43409</v>
      </c>
      <c r="B312" s="73">
        <v>934</v>
      </c>
      <c r="C312" s="84" t="s">
        <v>128</v>
      </c>
      <c r="D312" s="73">
        <v>4611.5400517739999</v>
      </c>
      <c r="E312" s="73">
        <v>32.160858517100003</v>
      </c>
      <c r="F312" s="73">
        <v>63.231518440399995</v>
      </c>
      <c r="G312" s="73">
        <f t="shared" si="7"/>
        <v>52833.184541945018</v>
      </c>
      <c r="H312" s="73">
        <v>52531.199531462422</v>
      </c>
      <c r="I312" s="73">
        <v>301.98501048259999</v>
      </c>
      <c r="J312" s="73">
        <v>414.27546564399995</v>
      </c>
      <c r="K312" s="73">
        <v>397.21082932160272</v>
      </c>
      <c r="L312" s="73">
        <v>212.58872579099997</v>
      </c>
      <c r="M312" s="73">
        <v>30.790539451281944</v>
      </c>
      <c r="N312" s="73">
        <v>1766.1217219559999</v>
      </c>
      <c r="O312" s="73">
        <v>119.921845318</v>
      </c>
      <c r="P312" s="73">
        <f t="shared" si="8"/>
        <v>173.95300332129963</v>
      </c>
    </row>
    <row r="313" spans="1:16" x14ac:dyDescent="0.25">
      <c r="A313" s="79">
        <v>43410</v>
      </c>
      <c r="B313" s="73">
        <v>804</v>
      </c>
      <c r="C313" s="84" t="s">
        <v>128</v>
      </c>
      <c r="D313" s="73">
        <v>3733.9301837649996</v>
      </c>
      <c r="E313" s="73">
        <v>31.070659923299999</v>
      </c>
      <c r="F313" s="73">
        <v>62.686419143499997</v>
      </c>
      <c r="G313" s="73">
        <f t="shared" si="7"/>
        <v>63999.769004794834</v>
      </c>
      <c r="H313" s="73">
        <v>63590.399432822931</v>
      </c>
      <c r="I313" s="73">
        <v>409.36957197189992</v>
      </c>
      <c r="J313" s="73">
        <v>414.27546564399995</v>
      </c>
      <c r="K313" s="73">
        <v>398.01712203160071</v>
      </c>
      <c r="L313" s="73">
        <v>212.58872579099997</v>
      </c>
      <c r="M313" s="73">
        <v>0</v>
      </c>
      <c r="N313" s="73">
        <v>1635.2978906999999</v>
      </c>
      <c r="O313" s="73">
        <v>117.7414481304</v>
      </c>
      <c r="P313" s="73">
        <f t="shared" si="8"/>
        <v>155.33738652463384</v>
      </c>
    </row>
    <row r="314" spans="1:16" x14ac:dyDescent="0.25">
      <c r="A314" s="79">
        <v>43411</v>
      </c>
      <c r="B314" s="74">
        <v>700</v>
      </c>
      <c r="C314" s="84" t="s">
        <v>128</v>
      </c>
      <c r="D314" s="74">
        <v>1989.6124336849998</v>
      </c>
      <c r="E314" s="73">
        <v>31.615759220199998</v>
      </c>
      <c r="F314" s="73">
        <v>60.506021955899996</v>
      </c>
      <c r="G314" s="73">
        <f t="shared" si="7"/>
        <v>59694.761034661373</v>
      </c>
      <c r="H314" s="73">
        <v>59356.79947058337</v>
      </c>
      <c r="I314" s="73">
        <v>337.96156407799998</v>
      </c>
      <c r="J314" s="74">
        <v>348.86355001599998</v>
      </c>
      <c r="K314" s="73">
        <v>396.50674272977358</v>
      </c>
      <c r="L314" s="74">
        <v>212.58872579099997</v>
      </c>
      <c r="M314" s="73">
        <v>0</v>
      </c>
      <c r="N314" s="74">
        <v>1689.80782039</v>
      </c>
      <c r="O314" s="73">
        <v>112.8355544583</v>
      </c>
      <c r="P314" s="73">
        <f t="shared" si="8"/>
        <v>175.63180485483875</v>
      </c>
    </row>
    <row r="315" spans="1:16" x14ac:dyDescent="0.25">
      <c r="A315" s="79">
        <v>43412</v>
      </c>
      <c r="B315" s="73">
        <v>700</v>
      </c>
      <c r="C315" s="84" t="s">
        <v>128</v>
      </c>
      <c r="D315" s="74">
        <v>2878.1242876319998</v>
      </c>
      <c r="E315" s="73">
        <v>31.615759220199998</v>
      </c>
      <c r="F315" s="73">
        <v>61.5962205497</v>
      </c>
      <c r="G315" s="73">
        <f t="shared" si="7"/>
        <v>55023.164984008996</v>
      </c>
      <c r="H315" s="73">
        <v>54691.199512196894</v>
      </c>
      <c r="I315" s="73">
        <v>331.96547181209996</v>
      </c>
      <c r="J315" s="73">
        <v>348.86355001599998</v>
      </c>
      <c r="K315" s="73">
        <v>426.61212264814651</v>
      </c>
      <c r="L315" s="73">
        <v>212.58872579099997</v>
      </c>
      <c r="M315" s="73">
        <v>0</v>
      </c>
      <c r="N315" s="73">
        <v>1471.7681016299998</v>
      </c>
      <c r="O315" s="73">
        <v>110.6551572707</v>
      </c>
      <c r="P315" s="73">
        <f t="shared" si="8"/>
        <v>164.7496627093596</v>
      </c>
    </row>
    <row r="316" spans="1:16" x14ac:dyDescent="0.25">
      <c r="A316" s="79">
        <v>43413</v>
      </c>
      <c r="B316" s="73">
        <v>645</v>
      </c>
      <c r="C316" s="84" t="s">
        <v>128</v>
      </c>
      <c r="D316" s="73">
        <v>2878.1242876319998</v>
      </c>
      <c r="E316" s="73">
        <v>31.615759220199998</v>
      </c>
      <c r="F316" s="73">
        <v>57.235426174499999</v>
      </c>
      <c r="G316" s="73">
        <f t="shared" si="7"/>
        <v>60391.412021465381</v>
      </c>
      <c r="H316" s="73">
        <v>60047.999464418383</v>
      </c>
      <c r="I316" s="73">
        <v>343.41255704699995</v>
      </c>
      <c r="J316" s="73">
        <v>389.20089798660001</v>
      </c>
      <c r="K316" s="73">
        <v>419.56368590628676</v>
      </c>
      <c r="L316" s="73">
        <v>243.1142864174</v>
      </c>
      <c r="M316" s="73">
        <v>51.901780970804857</v>
      </c>
      <c r="N316" s="73">
        <v>1460.866115692</v>
      </c>
      <c r="O316" s="73">
        <v>113.3806537552</v>
      </c>
      <c r="P316" s="73">
        <f t="shared" si="8"/>
        <v>174.85673785714283</v>
      </c>
    </row>
    <row r="317" spans="1:16" x14ac:dyDescent="0.25">
      <c r="A317" s="79">
        <v>43414</v>
      </c>
      <c r="B317" s="92" t="s">
        <v>53</v>
      </c>
      <c r="C317" s="84" t="s">
        <v>128</v>
      </c>
      <c r="D317" s="92" t="s">
        <v>53</v>
      </c>
      <c r="E317" s="73">
        <v>31.615759220199998</v>
      </c>
      <c r="F317" s="73">
        <v>53.964830393100002</v>
      </c>
      <c r="G317" s="73">
        <f t="shared" si="7"/>
        <v>56849.012053060855</v>
      </c>
      <c r="H317" s="73">
        <v>56505.599496013856</v>
      </c>
      <c r="I317" s="73">
        <v>343.41255704699995</v>
      </c>
      <c r="J317" s="92" t="s">
        <v>53</v>
      </c>
      <c r="K317" s="73">
        <v>462.47511389002568</v>
      </c>
      <c r="L317" s="92" t="s">
        <v>53</v>
      </c>
      <c r="M317" s="73">
        <v>0</v>
      </c>
      <c r="N317" s="92" t="s">
        <v>53</v>
      </c>
      <c r="O317" s="73">
        <v>118.8316467242</v>
      </c>
      <c r="P317" s="73">
        <f t="shared" si="8"/>
        <v>164.5414482857143</v>
      </c>
    </row>
    <row r="318" spans="1:16" x14ac:dyDescent="0.25">
      <c r="A318" s="79">
        <v>43415</v>
      </c>
      <c r="B318" s="92" t="s">
        <v>53</v>
      </c>
      <c r="C318" s="84" t="s">
        <v>128</v>
      </c>
      <c r="D318" s="92" t="s">
        <v>53</v>
      </c>
      <c r="E318" s="73">
        <v>32.160858517100003</v>
      </c>
      <c r="F318" s="73">
        <v>56.145227580700002</v>
      </c>
      <c r="G318" s="73">
        <f t="shared" si="7"/>
        <v>53652.212081573831</v>
      </c>
      <c r="H318" s="73">
        <v>53308.799524526832</v>
      </c>
      <c r="I318" s="73">
        <v>343.41255704699995</v>
      </c>
      <c r="J318" s="92" t="s">
        <v>53</v>
      </c>
      <c r="K318" s="73">
        <v>461.73695859214024</v>
      </c>
      <c r="L318" s="92" t="s">
        <v>53</v>
      </c>
      <c r="M318" s="73">
        <v>0</v>
      </c>
      <c r="N318" s="92" t="s">
        <v>53</v>
      </c>
      <c r="O318" s="73">
        <v>113.92575305209998</v>
      </c>
      <c r="P318" s="73">
        <f t="shared" si="8"/>
        <v>155.23252842857144</v>
      </c>
    </row>
    <row r="319" spans="1:16" x14ac:dyDescent="0.25">
      <c r="A319" s="79">
        <v>43416</v>
      </c>
      <c r="B319" s="73">
        <v>505</v>
      </c>
      <c r="C319" s="84" t="s">
        <v>128</v>
      </c>
      <c r="D319" s="73">
        <v>2605.5746391819998</v>
      </c>
      <c r="E319" s="73">
        <v>32.160858517100003</v>
      </c>
      <c r="F319" s="73">
        <v>54.509929689999993</v>
      </c>
      <c r="G319" s="73">
        <f t="shared" si="7"/>
        <v>53479.412083115072</v>
      </c>
      <c r="H319" s="73">
        <v>53135.999526068073</v>
      </c>
      <c r="I319" s="73">
        <v>343.41255704699995</v>
      </c>
      <c r="J319" s="73">
        <v>365.216528923</v>
      </c>
      <c r="K319" s="73">
        <v>461.69153365073186</v>
      </c>
      <c r="L319" s="73">
        <v>245.29468360499999</v>
      </c>
      <c r="M319" s="73">
        <v>19.388879157790278</v>
      </c>
      <c r="N319" s="73">
        <v>1275.532354746</v>
      </c>
      <c r="O319" s="73">
        <v>114.470852349</v>
      </c>
      <c r="P319" s="73">
        <f t="shared" si="8"/>
        <v>154.72934357142859</v>
      </c>
    </row>
    <row r="320" spans="1:16" x14ac:dyDescent="0.25">
      <c r="A320" s="79">
        <v>43417</v>
      </c>
      <c r="B320" s="73">
        <v>500</v>
      </c>
      <c r="C320" s="84" t="s">
        <v>128</v>
      </c>
      <c r="D320" s="73">
        <v>2605.5746391819998</v>
      </c>
      <c r="E320" s="73">
        <v>31.070659923299999</v>
      </c>
      <c r="F320" s="73">
        <v>55.60012828379999</v>
      </c>
      <c r="G320" s="73">
        <f t="shared" si="7"/>
        <v>54516.212073867617</v>
      </c>
      <c r="H320" s="73">
        <v>54172.799516820618</v>
      </c>
      <c r="I320" s="73">
        <v>343.41255704699995</v>
      </c>
      <c r="J320" s="73">
        <v>389.20089798660001</v>
      </c>
      <c r="K320" s="73">
        <v>449.71827617785203</v>
      </c>
      <c r="L320" s="73">
        <v>243.1142864174</v>
      </c>
      <c r="M320" s="73">
        <v>0</v>
      </c>
      <c r="N320" s="73">
        <v>1275.532354746</v>
      </c>
      <c r="O320" s="73">
        <v>112.8355544583</v>
      </c>
      <c r="P320" s="73">
        <f t="shared" si="8"/>
        <v>157.74845271428572</v>
      </c>
    </row>
    <row r="321" spans="1:16" x14ac:dyDescent="0.25">
      <c r="A321" s="79">
        <v>43417.75</v>
      </c>
      <c r="B321" s="73">
        <v>500</v>
      </c>
      <c r="C321" s="84" t="s">
        <v>128</v>
      </c>
      <c r="D321" s="73">
        <v>2605.5746391819998</v>
      </c>
      <c r="E321" s="73">
        <v>31.070659923299999</v>
      </c>
      <c r="F321" s="73">
        <v>55.60012828379999</v>
      </c>
      <c r="G321" s="73">
        <f t="shared" si="7"/>
        <v>52356.280230545257</v>
      </c>
      <c r="H321" s="73">
        <v>52012.799536086146</v>
      </c>
      <c r="I321" s="73">
        <v>343.4806944591125</v>
      </c>
      <c r="J321" s="73">
        <v>389.20089798660001</v>
      </c>
      <c r="K321" s="73">
        <v>395.1704923700118</v>
      </c>
      <c r="L321" s="73">
        <v>243.1142864174</v>
      </c>
      <c r="M321" s="73">
        <v>33.277554993388193</v>
      </c>
      <c r="N321" s="73">
        <v>1275.532354746</v>
      </c>
      <c r="O321" s="73">
        <v>112.8355544583</v>
      </c>
      <c r="P321" s="73">
        <f t="shared" si="8"/>
        <v>151.42859664352309</v>
      </c>
    </row>
    <row r="322" spans="1:16" x14ac:dyDescent="0.25">
      <c r="A322" s="79">
        <v>43418</v>
      </c>
      <c r="B322" s="74">
        <v>526</v>
      </c>
      <c r="C322" s="84" t="s">
        <v>128</v>
      </c>
      <c r="D322" s="73">
        <v>2523.8097446469997</v>
      </c>
      <c r="E322" s="73">
        <v>32.160858517100003</v>
      </c>
      <c r="F322" s="73">
        <v>55.055028986899991</v>
      </c>
      <c r="G322" s="73">
        <f t="shared" si="7"/>
        <v>54170.612076950099</v>
      </c>
      <c r="H322" s="73">
        <v>53827.199519903101</v>
      </c>
      <c r="I322" s="73">
        <v>343.41255704699995</v>
      </c>
      <c r="J322" s="74">
        <v>408.82447267499998</v>
      </c>
      <c r="K322" s="73">
        <v>408.31344208415624</v>
      </c>
      <c r="L322" s="74">
        <v>185.33376094599998</v>
      </c>
      <c r="M322" s="73">
        <v>0</v>
      </c>
      <c r="N322" s="74">
        <v>1330.0422844359998</v>
      </c>
      <c r="O322" s="73">
        <v>119.921845318</v>
      </c>
      <c r="P322" s="73">
        <f t="shared" si="8"/>
        <v>156.74208300000001</v>
      </c>
    </row>
    <row r="323" spans="1:16" x14ac:dyDescent="0.25">
      <c r="A323" s="79">
        <v>43419</v>
      </c>
      <c r="B323" s="73">
        <v>526</v>
      </c>
      <c r="C323" s="84" t="s">
        <v>128</v>
      </c>
      <c r="D323" s="73">
        <v>2867.2223016939997</v>
      </c>
      <c r="E323" s="73">
        <v>29.435362032600001</v>
      </c>
      <c r="F323" s="73">
        <v>53.419731096200003</v>
      </c>
      <c r="G323" s="73">
        <f t="shared" si="7"/>
        <v>52183.412094674386</v>
      </c>
      <c r="H323" s="73">
        <v>51839.999537627387</v>
      </c>
      <c r="I323" s="73">
        <v>343.41255704699995</v>
      </c>
      <c r="J323" s="73">
        <v>387.02050079899999</v>
      </c>
      <c r="K323" s="73">
        <v>443.27171990965275</v>
      </c>
      <c r="L323" s="73">
        <v>212.58872579099997</v>
      </c>
      <c r="M323" s="73">
        <v>0</v>
      </c>
      <c r="N323" s="73">
        <v>1275.532354746</v>
      </c>
      <c r="O323" s="73">
        <v>120.4669446149</v>
      </c>
      <c r="P323" s="73">
        <f t="shared" si="8"/>
        <v>150.95545714285714</v>
      </c>
    </row>
    <row r="324" spans="1:16" x14ac:dyDescent="0.25">
      <c r="A324" s="79">
        <v>43420</v>
      </c>
      <c r="B324" s="73">
        <v>526</v>
      </c>
      <c r="C324" s="84" t="s">
        <v>128</v>
      </c>
      <c r="D324" s="73">
        <v>2605.5746391819998</v>
      </c>
      <c r="E324" s="73">
        <v>33.251057110899993</v>
      </c>
      <c r="F324" s="73">
        <v>58.325624768299996</v>
      </c>
      <c r="G324" s="73">
        <f t="shared" si="7"/>
        <v>48122.612130893584</v>
      </c>
      <c r="H324" s="73">
        <v>47779.199573846585</v>
      </c>
      <c r="I324" s="73">
        <v>343.41255704699995</v>
      </c>
      <c r="J324" s="73">
        <v>387.02050079899999</v>
      </c>
      <c r="K324" s="73">
        <v>445.7473792164069</v>
      </c>
      <c r="L324" s="73">
        <v>185.33376094599998</v>
      </c>
      <c r="M324" s="73">
        <v>29.935036388091664</v>
      </c>
      <c r="N324" s="73">
        <v>1275.532354746</v>
      </c>
      <c r="O324" s="73">
        <v>122.64734180249999</v>
      </c>
      <c r="P324" s="73">
        <f t="shared" si="8"/>
        <v>139.13061300000004</v>
      </c>
    </row>
    <row r="325" spans="1:16" x14ac:dyDescent="0.25">
      <c r="A325" s="79">
        <v>43421</v>
      </c>
      <c r="B325" s="92" t="s">
        <v>53</v>
      </c>
      <c r="C325" s="84" t="s">
        <v>128</v>
      </c>
      <c r="D325" s="73">
        <v>2114.9852719719997</v>
      </c>
      <c r="E325" s="73">
        <v>31.070659923299999</v>
      </c>
      <c r="F325" s="73">
        <v>50.694234611699997</v>
      </c>
      <c r="G325" s="73">
        <f t="shared" ref="G325:G369" si="9">H325+I325</f>
        <v>46671.255321494937</v>
      </c>
      <c r="H325" s="73">
        <v>46310.39958694714</v>
      </c>
      <c r="I325" s="73">
        <v>360.85573454780001</v>
      </c>
      <c r="J325" s="92" t="s">
        <v>53</v>
      </c>
      <c r="K325" s="73">
        <v>445.06600509528192</v>
      </c>
      <c r="L325" s="92" t="s">
        <v>53</v>
      </c>
      <c r="M325" s="73">
        <v>0</v>
      </c>
      <c r="N325" s="92" t="s">
        <v>53</v>
      </c>
      <c r="O325" s="73">
        <v>115.0159516459</v>
      </c>
      <c r="P325" s="73">
        <f t="shared" si="8"/>
        <v>128.33494151057403</v>
      </c>
    </row>
    <row r="326" spans="1:16" x14ac:dyDescent="0.25">
      <c r="A326" s="79">
        <v>43422</v>
      </c>
      <c r="B326" s="92" t="s">
        <v>53</v>
      </c>
      <c r="C326" s="84" t="s">
        <v>128</v>
      </c>
      <c r="D326" s="92" t="s">
        <v>53</v>
      </c>
      <c r="E326" s="73">
        <v>32.705957814000001</v>
      </c>
      <c r="F326" s="73">
        <v>55.60012828379999</v>
      </c>
      <c r="G326" s="73">
        <f t="shared" si="9"/>
        <v>45182.012350291014</v>
      </c>
      <c r="H326" s="73">
        <v>44755.199600818312</v>
      </c>
      <c r="I326" s="73">
        <v>426.81274947269998</v>
      </c>
      <c r="J326" s="92" t="s">
        <v>53</v>
      </c>
      <c r="K326" s="73">
        <v>443.86602955974513</v>
      </c>
      <c r="L326" s="92" t="s">
        <v>53</v>
      </c>
      <c r="M326" s="73">
        <v>0</v>
      </c>
      <c r="N326" s="92" t="s">
        <v>53</v>
      </c>
      <c r="O326" s="73">
        <v>118.28654742729999</v>
      </c>
      <c r="P326" s="73">
        <f t="shared" si="8"/>
        <v>104.8590972413793</v>
      </c>
    </row>
    <row r="327" spans="1:16" x14ac:dyDescent="0.25">
      <c r="A327" s="79">
        <v>43423</v>
      </c>
      <c r="B327" s="73">
        <v>405</v>
      </c>
      <c r="C327" s="84" t="s">
        <v>128</v>
      </c>
      <c r="D327" s="73">
        <v>2114.9852719719997</v>
      </c>
      <c r="E327" s="73">
        <v>31.615759220199998</v>
      </c>
      <c r="F327" s="73">
        <v>53.419731096200003</v>
      </c>
      <c r="G327" s="73">
        <f t="shared" si="9"/>
        <v>45545.055524709329</v>
      </c>
      <c r="H327" s="73">
        <v>45100.79959773583</v>
      </c>
      <c r="I327" s="73">
        <v>444.25592697349998</v>
      </c>
      <c r="J327" s="73">
        <v>310.70659923299996</v>
      </c>
      <c r="K327" s="73">
        <v>422.2286158022423</v>
      </c>
      <c r="L327" s="73">
        <v>310.70659923299996</v>
      </c>
      <c r="M327" s="73">
        <v>21.103670695954857</v>
      </c>
      <c r="N327" s="73">
        <v>1035.68866411</v>
      </c>
      <c r="O327" s="73">
        <v>119.37674602109999</v>
      </c>
      <c r="P327" s="73">
        <f t="shared" si="8"/>
        <v>101.51986019631902</v>
      </c>
    </row>
    <row r="328" spans="1:16" x14ac:dyDescent="0.25">
      <c r="A328" s="79">
        <v>43424</v>
      </c>
      <c r="B328" s="73">
        <v>405</v>
      </c>
      <c r="C328" s="84" t="s">
        <v>128</v>
      </c>
      <c r="D328" s="73">
        <v>1989.6124336849998</v>
      </c>
      <c r="E328" s="73">
        <v>31.615759220199998</v>
      </c>
      <c r="F328" s="73">
        <v>55.60012828379999</v>
      </c>
      <c r="G328" s="73">
        <f t="shared" si="9"/>
        <v>40766.890800842288</v>
      </c>
      <c r="H328" s="73">
        <v>40348.799640119985</v>
      </c>
      <c r="I328" s="73">
        <v>418.0911607223</v>
      </c>
      <c r="J328" s="73">
        <v>310.70659923299996</v>
      </c>
      <c r="K328" s="73">
        <v>416.41422330197571</v>
      </c>
      <c r="L328" s="73">
        <v>278.00064141899998</v>
      </c>
      <c r="M328" s="73">
        <v>0</v>
      </c>
      <c r="N328" s="73">
        <v>1090.1985938</v>
      </c>
      <c r="O328" s="73">
        <v>117.7414481304</v>
      </c>
      <c r="P328" s="73">
        <f t="shared" si="8"/>
        <v>96.507181760104302</v>
      </c>
    </row>
    <row r="329" spans="1:16" x14ac:dyDescent="0.25">
      <c r="A329" s="79">
        <v>43425</v>
      </c>
      <c r="B329" s="73">
        <v>450</v>
      </c>
      <c r="C329" s="84" t="s">
        <v>128</v>
      </c>
      <c r="D329" s="73">
        <v>2125.8872579099998</v>
      </c>
      <c r="E329" s="73">
        <v>32.705957814000001</v>
      </c>
      <c r="F329" s="73">
        <v>52.329532502399992</v>
      </c>
      <c r="G329" s="73">
        <f t="shared" si="9"/>
        <v>40140.286834360631</v>
      </c>
      <c r="H329" s="73">
        <v>39743.999645514334</v>
      </c>
      <c r="I329" s="73">
        <v>396.28718884630001</v>
      </c>
      <c r="J329" s="73">
        <v>408.82447267499998</v>
      </c>
      <c r="K329" s="73">
        <v>423.22796451322569</v>
      </c>
      <c r="L329" s="73">
        <v>158.07879610099999</v>
      </c>
      <c r="M329" s="73">
        <v>0</v>
      </c>
      <c r="N329" s="73">
        <v>1161.0615023969999</v>
      </c>
      <c r="O329" s="73">
        <v>118.8316467242</v>
      </c>
      <c r="P329" s="73">
        <f t="shared" si="8"/>
        <v>100.29090206327372</v>
      </c>
    </row>
    <row r="330" spans="1:16" x14ac:dyDescent="0.25">
      <c r="A330" s="79">
        <v>43426</v>
      </c>
      <c r="B330" s="73">
        <v>418</v>
      </c>
      <c r="C330" s="84" t="s">
        <v>128</v>
      </c>
      <c r="D330" s="73">
        <v>2125.8872579099998</v>
      </c>
      <c r="E330" s="73">
        <v>31.070659923299999</v>
      </c>
      <c r="F330" s="73">
        <v>55.055028986899991</v>
      </c>
      <c r="G330" s="73">
        <f t="shared" si="9"/>
        <v>44703.133814610723</v>
      </c>
      <c r="H330" s="73">
        <v>44323.199604671419</v>
      </c>
      <c r="I330" s="73">
        <v>379.93420993929999</v>
      </c>
      <c r="J330" s="73">
        <v>387.02050079899999</v>
      </c>
      <c r="K330" s="73">
        <v>431.25303749536454</v>
      </c>
      <c r="L330" s="73">
        <v>158.07879610099999</v>
      </c>
      <c r="M330" s="73">
        <v>0</v>
      </c>
      <c r="N330" s="73">
        <v>1215.5714320869999</v>
      </c>
      <c r="O330" s="73">
        <v>121.5571432087</v>
      </c>
      <c r="P330" s="73">
        <f t="shared" si="8"/>
        <v>116.66019654232424</v>
      </c>
    </row>
    <row r="331" spans="1:16" x14ac:dyDescent="0.25">
      <c r="A331" s="79">
        <v>43427</v>
      </c>
      <c r="B331" s="73">
        <v>388</v>
      </c>
      <c r="C331" s="84" t="s">
        <v>128</v>
      </c>
      <c r="D331" s="73">
        <v>1984.1614407159998</v>
      </c>
      <c r="E331" s="73">
        <v>32.160858517100003</v>
      </c>
      <c r="F331" s="73">
        <v>50.694234611699997</v>
      </c>
      <c r="G331" s="73">
        <f t="shared" si="9"/>
        <v>45211.176923345898</v>
      </c>
      <c r="H331" s="73">
        <v>44841.599600047695</v>
      </c>
      <c r="I331" s="73">
        <v>369.57732329819999</v>
      </c>
      <c r="J331" s="73">
        <v>389.20089798660001</v>
      </c>
      <c r="K331" s="73">
        <v>431.39309773137359</v>
      </c>
      <c r="L331" s="73">
        <v>158.62389539789999</v>
      </c>
      <c r="M331" s="73">
        <v>32.327416635597217</v>
      </c>
      <c r="N331" s="73">
        <v>1106.5515727069999</v>
      </c>
      <c r="O331" s="73">
        <v>119.921845318</v>
      </c>
      <c r="P331" s="73">
        <f t="shared" si="8"/>
        <v>121.33211853982301</v>
      </c>
    </row>
    <row r="332" spans="1:16" x14ac:dyDescent="0.25">
      <c r="A332" s="79">
        <v>43428</v>
      </c>
      <c r="B332" s="92" t="s">
        <v>53</v>
      </c>
      <c r="C332" s="84" t="s">
        <v>128</v>
      </c>
      <c r="D332" s="92" t="s">
        <v>53</v>
      </c>
      <c r="E332" s="73">
        <v>31.070659923299999</v>
      </c>
      <c r="F332" s="73">
        <v>52.329532502399992</v>
      </c>
      <c r="G332" s="73">
        <f t="shared" si="9"/>
        <v>42901.816213919359</v>
      </c>
      <c r="H332" s="73">
        <v>42508.799620854457</v>
      </c>
      <c r="I332" s="73">
        <v>393.01659306489995</v>
      </c>
      <c r="J332" s="92" t="s">
        <v>53</v>
      </c>
      <c r="K332" s="73">
        <v>432.23724455921177</v>
      </c>
      <c r="L332" s="92" t="s">
        <v>53</v>
      </c>
      <c r="M332" s="73">
        <v>9.2439755765958331</v>
      </c>
      <c r="N332" s="92" t="s">
        <v>53</v>
      </c>
      <c r="O332" s="73">
        <v>118.28654742729999</v>
      </c>
      <c r="P332" s="73">
        <f t="shared" si="8"/>
        <v>108.16031783633842</v>
      </c>
    </row>
    <row r="333" spans="1:16" x14ac:dyDescent="0.25">
      <c r="A333" s="79">
        <v>43429</v>
      </c>
      <c r="B333" s="92" t="s">
        <v>53</v>
      </c>
      <c r="C333" s="84" t="s">
        <v>128</v>
      </c>
      <c r="D333" s="92" t="s">
        <v>53</v>
      </c>
      <c r="E333" s="73">
        <v>31.615759220199998</v>
      </c>
      <c r="F333" s="73">
        <v>52.874631799299991</v>
      </c>
      <c r="G333" s="73">
        <f t="shared" si="9"/>
        <v>43077.886808159514</v>
      </c>
      <c r="H333" s="73">
        <v>42681.599619313216</v>
      </c>
      <c r="I333" s="73">
        <v>396.28718884630001</v>
      </c>
      <c r="J333" s="92" t="s">
        <v>53</v>
      </c>
      <c r="K333" s="73">
        <v>434.62583939493334</v>
      </c>
      <c r="L333" s="92" t="s">
        <v>53</v>
      </c>
      <c r="M333" s="73">
        <v>26.672011430259722</v>
      </c>
      <c r="N333" s="92" t="s">
        <v>53</v>
      </c>
      <c r="O333" s="73">
        <v>116.1061502397</v>
      </c>
      <c r="P333" s="73">
        <f t="shared" si="8"/>
        <v>107.70370786795047</v>
      </c>
    </row>
    <row r="334" spans="1:16" x14ac:dyDescent="0.25">
      <c r="A334" s="79">
        <v>43430</v>
      </c>
      <c r="B334" s="73">
        <v>380</v>
      </c>
      <c r="C334" s="84" t="s">
        <v>128</v>
      </c>
      <c r="D334" s="73">
        <v>1929.651511026</v>
      </c>
      <c r="E334" s="73">
        <v>32.160858517100003</v>
      </c>
      <c r="F334" s="73">
        <v>56.6903268776</v>
      </c>
      <c r="G334" s="73">
        <f t="shared" si="9"/>
        <v>44028.286799682683</v>
      </c>
      <c r="H334" s="73">
        <v>43631.999610836385</v>
      </c>
      <c r="I334" s="73">
        <v>396.28718884630001</v>
      </c>
      <c r="J334" s="73">
        <v>387.02050079899999</v>
      </c>
      <c r="K334" s="73">
        <v>436.16650199103259</v>
      </c>
      <c r="L334" s="73">
        <v>158.62389539789999</v>
      </c>
      <c r="M334" s="73">
        <v>0</v>
      </c>
      <c r="N334" s="73">
        <v>1030.237671141</v>
      </c>
      <c r="O334" s="73">
        <v>119.921845318</v>
      </c>
      <c r="P334" s="73">
        <f t="shared" si="8"/>
        <v>110.10196856946354</v>
      </c>
    </row>
    <row r="335" spans="1:16" x14ac:dyDescent="0.25">
      <c r="A335" s="79">
        <v>43431</v>
      </c>
      <c r="B335" s="73">
        <v>390</v>
      </c>
      <c r="C335" s="84" t="s">
        <v>128</v>
      </c>
      <c r="D335" s="73">
        <v>2125.8872579099998</v>
      </c>
      <c r="E335" s="73">
        <v>30.525560626399997</v>
      </c>
      <c r="F335" s="73">
        <v>47.423638830299993</v>
      </c>
      <c r="G335" s="73">
        <f t="shared" si="9"/>
        <v>44287.486797370824</v>
      </c>
      <c r="H335" s="73">
        <v>43891.199608524526</v>
      </c>
      <c r="I335" s="73">
        <v>396.28718884630001</v>
      </c>
      <c r="J335" s="73">
        <v>310.70659923299996</v>
      </c>
      <c r="K335" s="73">
        <v>441.31844742909442</v>
      </c>
      <c r="L335" s="73">
        <v>310.70659923299996</v>
      </c>
      <c r="M335" s="73">
        <v>0</v>
      </c>
      <c r="N335" s="73">
        <v>1106.5515727069999</v>
      </c>
      <c r="O335" s="73">
        <v>120.4669446149</v>
      </c>
      <c r="P335" s="73">
        <f t="shared" si="8"/>
        <v>110.7560396698762</v>
      </c>
    </row>
    <row r="336" spans="1:16" x14ac:dyDescent="0.25">
      <c r="A336" s="79">
        <v>43432</v>
      </c>
      <c r="B336" s="74">
        <v>390</v>
      </c>
      <c r="C336" s="84" t="s">
        <v>128</v>
      </c>
      <c r="D336" s="74">
        <v>2125.8872579099998</v>
      </c>
      <c r="E336" s="73">
        <v>31.615759220199998</v>
      </c>
      <c r="F336" s="73">
        <v>59.415823362099999</v>
      </c>
      <c r="G336" s="73">
        <f t="shared" si="9"/>
        <v>53445.886715684988</v>
      </c>
      <c r="H336" s="73">
        <v>53049.599526838691</v>
      </c>
      <c r="I336" s="73">
        <v>396.28718884630001</v>
      </c>
      <c r="J336" s="74">
        <v>310.70659923299996</v>
      </c>
      <c r="K336" s="73">
        <v>449.45329735297008</v>
      </c>
      <c r="L336" s="74">
        <v>310.70659923299996</v>
      </c>
      <c r="M336" s="73">
        <v>35.685076888029855</v>
      </c>
      <c r="N336" s="74">
        <v>1106.5515727069999</v>
      </c>
      <c r="O336" s="73">
        <v>118.8316467242</v>
      </c>
      <c r="P336" s="73">
        <f t="shared" si="8"/>
        <v>133.86655188445664</v>
      </c>
    </row>
    <row r="337" spans="1:16" x14ac:dyDescent="0.25">
      <c r="A337" s="79">
        <v>43433</v>
      </c>
      <c r="B337" s="73">
        <v>390</v>
      </c>
      <c r="C337" s="84" t="s">
        <v>128</v>
      </c>
      <c r="D337" s="74">
        <v>1929.651511026</v>
      </c>
      <c r="E337" s="73">
        <v>33.796156407799998</v>
      </c>
      <c r="F337" s="73">
        <v>58.325624768299996</v>
      </c>
      <c r="G337" s="73">
        <f t="shared" si="9"/>
        <v>49471.486751133554</v>
      </c>
      <c r="H337" s="73">
        <v>49075.199562287256</v>
      </c>
      <c r="I337" s="73">
        <v>396.28718884630001</v>
      </c>
      <c r="J337" s="73">
        <v>310.70659923299996</v>
      </c>
      <c r="K337" s="73">
        <v>456.01341597469025</v>
      </c>
      <c r="L337" s="73">
        <v>245.29468360499999</v>
      </c>
      <c r="M337" s="73">
        <v>0</v>
      </c>
      <c r="N337" s="73">
        <v>1106.5515727069999</v>
      </c>
      <c r="O337" s="73">
        <v>116.65124953659999</v>
      </c>
      <c r="P337" s="73">
        <f t="shared" si="8"/>
        <v>123.83746167812927</v>
      </c>
    </row>
    <row r="338" spans="1:16" x14ac:dyDescent="0.25">
      <c r="A338" s="79">
        <v>43434</v>
      </c>
      <c r="B338" s="73">
        <v>390</v>
      </c>
      <c r="C338" s="84" t="s">
        <v>128</v>
      </c>
      <c r="D338" s="73">
        <v>2055.0243493129997</v>
      </c>
      <c r="E338" s="73">
        <v>32.705957814000001</v>
      </c>
      <c r="F338" s="73">
        <v>56.6903268776</v>
      </c>
      <c r="G338" s="73">
        <f t="shared" si="9"/>
        <v>45583.48678581151</v>
      </c>
      <c r="H338" s="73">
        <v>45187.199596965213</v>
      </c>
      <c r="I338" s="73">
        <v>396.28718884630001</v>
      </c>
      <c r="J338" s="73">
        <v>387.02050079899999</v>
      </c>
      <c r="K338" s="73">
        <v>455.42289173638193</v>
      </c>
      <c r="L338" s="73">
        <v>158.07879610099999</v>
      </c>
      <c r="M338" s="73">
        <v>29.389937091191666</v>
      </c>
      <c r="N338" s="73">
        <v>1008.433699265</v>
      </c>
      <c r="O338" s="73">
        <v>121.5571432087</v>
      </c>
      <c r="P338" s="73">
        <f t="shared" si="8"/>
        <v>114.02639517193948</v>
      </c>
    </row>
    <row r="339" spans="1:16" x14ac:dyDescent="0.25">
      <c r="A339" s="79">
        <v>43435</v>
      </c>
      <c r="B339" s="92" t="s">
        <v>53</v>
      </c>
      <c r="C339" s="84" t="s">
        <v>128</v>
      </c>
      <c r="D339" s="92" t="s">
        <v>53</v>
      </c>
      <c r="E339" s="73">
        <v>32.705957814000001</v>
      </c>
      <c r="F339" s="73">
        <v>56.145227580700002</v>
      </c>
      <c r="G339" s="73">
        <f t="shared" si="9"/>
        <v>43682.141703468267</v>
      </c>
      <c r="H339" s="73">
        <v>43286.399613918868</v>
      </c>
      <c r="I339" s="73">
        <v>395.74208954939996</v>
      </c>
      <c r="J339" s="92" t="s">
        <v>53</v>
      </c>
      <c r="K339" s="73">
        <v>455.49102914849442</v>
      </c>
      <c r="L339" s="92" t="s">
        <v>53</v>
      </c>
      <c r="M339" s="73">
        <v>0</v>
      </c>
      <c r="N339" s="92" t="s">
        <v>53</v>
      </c>
      <c r="O339" s="73">
        <v>115.56105094279999</v>
      </c>
      <c r="P339" s="73">
        <f t="shared" si="8"/>
        <v>109.38032814049586</v>
      </c>
    </row>
    <row r="340" spans="1:16" x14ac:dyDescent="0.25">
      <c r="A340" s="79">
        <v>43436</v>
      </c>
      <c r="B340" s="92" t="s">
        <v>53</v>
      </c>
      <c r="C340" s="84" t="s">
        <v>128</v>
      </c>
      <c r="D340" s="92" t="s">
        <v>53</v>
      </c>
      <c r="E340" s="73">
        <v>32.705957814000001</v>
      </c>
      <c r="F340" s="73">
        <v>54.509929689999993</v>
      </c>
      <c r="G340" s="73">
        <f t="shared" si="9"/>
        <v>43682.686802765165</v>
      </c>
      <c r="H340" s="73">
        <v>43286.399613918868</v>
      </c>
      <c r="I340" s="73">
        <v>396.28718884630001</v>
      </c>
      <c r="J340" s="92" t="s">
        <v>53</v>
      </c>
      <c r="K340" s="73">
        <v>460.12058776036037</v>
      </c>
      <c r="L340" s="92" t="s">
        <v>53</v>
      </c>
      <c r="M340" s="73">
        <v>22.894170469799999</v>
      </c>
      <c r="N340" s="92" t="s">
        <v>53</v>
      </c>
      <c r="O340" s="73">
        <v>119.921845318</v>
      </c>
      <c r="P340" s="73">
        <f t="shared" si="8"/>
        <v>109.22987376891332</v>
      </c>
    </row>
    <row r="341" spans="1:16" x14ac:dyDescent="0.25">
      <c r="A341" s="79">
        <v>43437</v>
      </c>
      <c r="B341" s="73">
        <v>364</v>
      </c>
      <c r="C341" s="84" t="s">
        <v>128</v>
      </c>
      <c r="D341" s="73">
        <v>1449.9641297539999</v>
      </c>
      <c r="E341" s="73">
        <v>32.160858517100003</v>
      </c>
      <c r="F341" s="73">
        <v>52.329532502399992</v>
      </c>
      <c r="G341" s="73">
        <f t="shared" si="9"/>
        <v>45065.086790435234</v>
      </c>
      <c r="H341" s="73">
        <v>44668.799601588937</v>
      </c>
      <c r="I341" s="73">
        <v>396.28718884630001</v>
      </c>
      <c r="J341" s="73">
        <v>348.86355001599998</v>
      </c>
      <c r="K341" s="73">
        <v>456.20647197567564</v>
      </c>
      <c r="L341" s="73">
        <v>158.62389539789999</v>
      </c>
      <c r="M341" s="73">
        <v>0</v>
      </c>
      <c r="N341" s="73">
        <v>953.92376957499994</v>
      </c>
      <c r="O341" s="73">
        <v>116.65124953659999</v>
      </c>
      <c r="P341" s="73">
        <f t="shared" si="8"/>
        <v>112.71825297111417</v>
      </c>
    </row>
    <row r="342" spans="1:16" x14ac:dyDescent="0.25">
      <c r="A342" s="79">
        <v>43438</v>
      </c>
      <c r="B342" s="73">
        <v>341</v>
      </c>
      <c r="C342" s="84" t="s">
        <v>128</v>
      </c>
      <c r="D342" s="73">
        <v>1449.9641297539999</v>
      </c>
      <c r="E342" s="73">
        <v>32.160858517100003</v>
      </c>
      <c r="F342" s="73">
        <v>49.058936720999995</v>
      </c>
      <c r="G342" s="73">
        <f t="shared" si="9"/>
        <v>42213.886815865728</v>
      </c>
      <c r="H342" s="73">
        <v>41817.59962701943</v>
      </c>
      <c r="I342" s="73">
        <v>396.28718884630001</v>
      </c>
      <c r="J342" s="73">
        <v>389.20089798660001</v>
      </c>
      <c r="K342" s="73">
        <v>422.0128473305528</v>
      </c>
      <c r="L342" s="73">
        <v>134.6395263343</v>
      </c>
      <c r="M342" s="73">
        <v>0</v>
      </c>
      <c r="N342" s="73">
        <v>943.02178363699988</v>
      </c>
      <c r="O342" s="73">
        <v>114.470852349</v>
      </c>
      <c r="P342" s="73">
        <f t="shared" si="8"/>
        <v>105.52347086657497</v>
      </c>
    </row>
    <row r="343" spans="1:16" x14ac:dyDescent="0.25">
      <c r="A343" s="79">
        <v>43439</v>
      </c>
      <c r="B343" s="74">
        <v>285</v>
      </c>
      <c r="C343" s="84" t="s">
        <v>128</v>
      </c>
      <c r="D343" s="74">
        <v>1449.9641297539999</v>
      </c>
      <c r="E343" s="73">
        <v>33.251057110899993</v>
      </c>
      <c r="F343" s="73">
        <v>52.874631799299991</v>
      </c>
      <c r="G343" s="73">
        <f t="shared" si="9"/>
        <v>42389.412310808992</v>
      </c>
      <c r="H343" s="73">
        <v>41990.399625478189</v>
      </c>
      <c r="I343" s="73">
        <v>399.01268533079997</v>
      </c>
      <c r="J343" s="74">
        <v>310.70659923299996</v>
      </c>
      <c r="K343" s="73">
        <v>421.40718144510834</v>
      </c>
      <c r="L343" s="74">
        <v>179.88276797699999</v>
      </c>
      <c r="M343" s="73">
        <v>0</v>
      </c>
      <c r="N343" s="74">
        <v>1008.433699265</v>
      </c>
      <c r="O343" s="73">
        <v>112.2904551614</v>
      </c>
      <c r="P343" s="73">
        <f t="shared" si="8"/>
        <v>105.23575106557378</v>
      </c>
    </row>
    <row r="344" spans="1:16" x14ac:dyDescent="0.25">
      <c r="A344" s="79">
        <v>43440</v>
      </c>
      <c r="B344" s="73">
        <v>235</v>
      </c>
      <c r="C344" s="84" t="s">
        <v>128</v>
      </c>
      <c r="D344" s="73">
        <v>1280.9833477149998</v>
      </c>
      <c r="E344" s="73">
        <v>32.705957814000001</v>
      </c>
      <c r="F344" s="73">
        <v>51.784433205499994</v>
      </c>
      <c r="G344" s="73">
        <f t="shared" si="9"/>
        <v>40051.706437943656</v>
      </c>
      <c r="H344" s="73">
        <v>39657.599646284958</v>
      </c>
      <c r="I344" s="73">
        <v>394.10679165869993</v>
      </c>
      <c r="J344" s="73">
        <v>239.84369063599999</v>
      </c>
      <c r="K344" s="73">
        <v>420.33969532201246</v>
      </c>
      <c r="L344" s="73">
        <v>190.78475391499998</v>
      </c>
      <c r="M344" s="73">
        <v>23.393844825291666</v>
      </c>
      <c r="N344" s="73">
        <v>790.39398050499994</v>
      </c>
      <c r="O344" s="73">
        <v>112.8355544583</v>
      </c>
      <c r="P344" s="73">
        <f t="shared" si="8"/>
        <v>100.62653190871372</v>
      </c>
    </row>
    <row r="345" spans="1:16" x14ac:dyDescent="0.25">
      <c r="A345" s="79">
        <v>43441</v>
      </c>
      <c r="B345" s="73">
        <v>266</v>
      </c>
      <c r="C345" s="84" t="s">
        <v>128</v>
      </c>
      <c r="D345" s="73">
        <v>1390.0032070949999</v>
      </c>
      <c r="E345" s="73">
        <v>34.886355001600002</v>
      </c>
      <c r="F345" s="73">
        <v>53.964830393100002</v>
      </c>
      <c r="G345" s="73">
        <f t="shared" si="9"/>
        <v>40113.576968812537</v>
      </c>
      <c r="H345" s="73">
        <v>39743.999645514334</v>
      </c>
      <c r="I345" s="73">
        <v>369.57732329819999</v>
      </c>
      <c r="J345" s="73">
        <v>261.64766251200001</v>
      </c>
      <c r="K345" s="73">
        <v>419.25706755178055</v>
      </c>
      <c r="L345" s="73">
        <v>158.07879610099999</v>
      </c>
      <c r="M345" s="73">
        <v>0</v>
      </c>
      <c r="N345" s="73">
        <v>861.25688910199995</v>
      </c>
      <c r="O345" s="73">
        <v>113.3806537552</v>
      </c>
      <c r="P345" s="73">
        <f t="shared" si="8"/>
        <v>107.53906460176991</v>
      </c>
    </row>
    <row r="346" spans="1:16" x14ac:dyDescent="0.25">
      <c r="A346" s="79">
        <v>43442</v>
      </c>
      <c r="B346" s="92" t="s">
        <v>53</v>
      </c>
      <c r="C346" s="84" t="s">
        <v>128</v>
      </c>
      <c r="D346" s="92" t="s">
        <v>53</v>
      </c>
      <c r="E346" s="73">
        <v>33.251057110899993</v>
      </c>
      <c r="F346" s="73">
        <v>49.058936720999995</v>
      </c>
      <c r="G346" s="73">
        <f t="shared" si="9"/>
        <v>39681.576972665644</v>
      </c>
      <c r="H346" s="73">
        <v>39311.999649367441</v>
      </c>
      <c r="I346" s="73">
        <v>369.57732329819999</v>
      </c>
      <c r="J346" s="92" t="s">
        <v>53</v>
      </c>
      <c r="K346" s="73">
        <v>418.20472307582082</v>
      </c>
      <c r="L346" s="92" t="s">
        <v>53</v>
      </c>
      <c r="M346" s="73">
        <v>51.250690143952085</v>
      </c>
      <c r="N346" s="92" t="s">
        <v>53</v>
      </c>
      <c r="O346" s="73">
        <v>109.01985937999999</v>
      </c>
      <c r="P346" s="73">
        <f t="shared" si="8"/>
        <v>106.37016172566372</v>
      </c>
    </row>
    <row r="347" spans="1:16" x14ac:dyDescent="0.25">
      <c r="A347" s="79">
        <v>43443</v>
      </c>
      <c r="B347" s="92" t="s">
        <v>53</v>
      </c>
      <c r="C347" s="84" t="s">
        <v>128</v>
      </c>
      <c r="D347" s="92" t="s">
        <v>53</v>
      </c>
      <c r="E347" s="73">
        <v>32.705957814000001</v>
      </c>
      <c r="F347" s="73">
        <v>51.239333908599995</v>
      </c>
      <c r="G347" s="73">
        <f t="shared" si="9"/>
        <v>39508.776974206885</v>
      </c>
      <c r="H347" s="73">
        <v>39139.199650908682</v>
      </c>
      <c r="I347" s="73">
        <v>369.57732329819999</v>
      </c>
      <c r="J347" s="92" t="s">
        <v>53</v>
      </c>
      <c r="K347" s="73">
        <v>417.67098001427291</v>
      </c>
      <c r="L347" s="92" t="s">
        <v>53</v>
      </c>
      <c r="M347" s="73">
        <v>0</v>
      </c>
      <c r="N347" s="92" t="s">
        <v>53</v>
      </c>
      <c r="O347" s="73">
        <v>109.01985937999999</v>
      </c>
      <c r="P347" s="73">
        <f t="shared" si="8"/>
        <v>105.90260057522124</v>
      </c>
    </row>
    <row r="348" spans="1:16" x14ac:dyDescent="0.25">
      <c r="A348" s="79">
        <v>43444</v>
      </c>
      <c r="B348" s="73">
        <v>234</v>
      </c>
      <c r="C348" s="84" t="s">
        <v>128</v>
      </c>
      <c r="D348" s="73" t="s">
        <v>100</v>
      </c>
      <c r="E348" s="73">
        <v>33.251057110899993</v>
      </c>
      <c r="F348" s="73">
        <v>50.149135314799992</v>
      </c>
      <c r="G348" s="73">
        <f t="shared" si="9"/>
        <v>41496.522055779496</v>
      </c>
      <c r="H348" s="73">
        <v>41126.399633184395</v>
      </c>
      <c r="I348" s="73">
        <v>370.12242259510003</v>
      </c>
      <c r="J348" s="73">
        <v>276.3653435283</v>
      </c>
      <c r="K348" s="73">
        <v>417.40600118939096</v>
      </c>
      <c r="L348" s="73">
        <v>134.6395263343</v>
      </c>
      <c r="M348" s="73">
        <v>26.497882488194442</v>
      </c>
      <c r="N348" s="73">
        <v>812.19795238099994</v>
      </c>
      <c r="O348" s="73">
        <v>113.3806537552</v>
      </c>
      <c r="P348" s="73">
        <f t="shared" si="8"/>
        <v>111.11566639175255</v>
      </c>
    </row>
    <row r="349" spans="1:16" x14ac:dyDescent="0.25">
      <c r="A349" s="79">
        <v>43445</v>
      </c>
      <c r="B349" s="73">
        <v>266</v>
      </c>
      <c r="C349" s="84" t="s">
        <v>128</v>
      </c>
      <c r="D349" s="73">
        <v>1199.2184531799999</v>
      </c>
      <c r="E349" s="73">
        <v>32.160858517100003</v>
      </c>
      <c r="F349" s="73">
        <v>50.694234611699997</v>
      </c>
      <c r="G349" s="73">
        <f t="shared" si="9"/>
        <v>41323.17695802384</v>
      </c>
      <c r="H349" s="73">
        <v>40953.599634725637</v>
      </c>
      <c r="I349" s="73">
        <v>369.57732329819999</v>
      </c>
      <c r="J349" s="73">
        <v>333.60076970279999</v>
      </c>
      <c r="K349" s="73">
        <v>414.63129435169861</v>
      </c>
      <c r="L349" s="73">
        <v>134.6395263343</v>
      </c>
      <c r="M349" s="73">
        <v>0</v>
      </c>
      <c r="N349" s="73">
        <v>806.74695941199991</v>
      </c>
      <c r="O349" s="73">
        <v>111.7453558645</v>
      </c>
      <c r="P349" s="73">
        <f t="shared" si="8"/>
        <v>110.81199265486725</v>
      </c>
    </row>
    <row r="350" spans="1:16" x14ac:dyDescent="0.25">
      <c r="A350" s="79">
        <v>43446</v>
      </c>
      <c r="B350" s="73">
        <v>234</v>
      </c>
      <c r="C350" s="84" t="s">
        <v>128</v>
      </c>
      <c r="D350" s="73">
        <v>1188.3164672419998</v>
      </c>
      <c r="E350" s="73">
        <v>32.705957814000001</v>
      </c>
      <c r="F350" s="73">
        <v>50.149135314799992</v>
      </c>
      <c r="G350" s="73">
        <f t="shared" si="9"/>
        <v>40027.176969583161</v>
      </c>
      <c r="H350" s="73">
        <v>39657.599646284958</v>
      </c>
      <c r="I350" s="73">
        <v>369.57732329819999</v>
      </c>
      <c r="J350" s="73">
        <v>310.70659923299996</v>
      </c>
      <c r="K350" s="73">
        <v>368.49848093975208</v>
      </c>
      <c r="L350" s="73">
        <v>185.33376094599998</v>
      </c>
      <c r="M350" s="73">
        <v>0</v>
      </c>
      <c r="N350" s="73">
        <v>812.19795238099994</v>
      </c>
      <c r="O350" s="73">
        <v>115.56105094279999</v>
      </c>
      <c r="P350" s="73">
        <f t="shared" si="8"/>
        <v>107.30528402654869</v>
      </c>
    </row>
    <row r="351" spans="1:16" x14ac:dyDescent="0.25">
      <c r="A351" s="79">
        <v>43447</v>
      </c>
      <c r="B351" s="73">
        <v>250</v>
      </c>
      <c r="C351" s="84" t="s">
        <v>128</v>
      </c>
      <c r="D351" s="73">
        <v>1188.3164672419998</v>
      </c>
      <c r="E351" s="73">
        <v>33.251057110899993</v>
      </c>
      <c r="F351" s="73">
        <v>50.149135314799992</v>
      </c>
      <c r="G351" s="73">
        <f t="shared" si="9"/>
        <v>40024.996572395561</v>
      </c>
      <c r="H351" s="73">
        <v>39657.599646284958</v>
      </c>
      <c r="I351" s="73">
        <v>367.39692611060002</v>
      </c>
      <c r="J351" s="73">
        <v>387.02050079899999</v>
      </c>
      <c r="K351" s="73">
        <v>341.21701821226384</v>
      </c>
      <c r="L351" s="73">
        <v>136.274824225</v>
      </c>
      <c r="M351" s="73">
        <v>0</v>
      </c>
      <c r="N351" s="73">
        <v>812.19795238099994</v>
      </c>
      <c r="O351" s="73">
        <v>115.0159516459</v>
      </c>
      <c r="P351" s="73">
        <f t="shared" si="8"/>
        <v>107.9421106379822</v>
      </c>
    </row>
    <row r="352" spans="1:16" x14ac:dyDescent="0.25">
      <c r="A352" s="79">
        <v>43448</v>
      </c>
      <c r="B352" s="73">
        <v>270</v>
      </c>
      <c r="C352" s="84" t="s">
        <v>128</v>
      </c>
      <c r="D352" s="73">
        <v>1275.532354746</v>
      </c>
      <c r="E352" s="73">
        <v>32.705957814000001</v>
      </c>
      <c r="F352" s="73">
        <v>47.968738127199998</v>
      </c>
      <c r="G352" s="73">
        <f t="shared" si="9"/>
        <v>39097.765061661368</v>
      </c>
      <c r="H352" s="73">
        <v>38793.599653991165</v>
      </c>
      <c r="I352" s="73">
        <v>304.16540767019995</v>
      </c>
      <c r="J352" s="73">
        <v>310.70659923299996</v>
      </c>
      <c r="K352" s="73">
        <v>365.24302680548817</v>
      </c>
      <c r="L352" s="73">
        <v>158.07879610099999</v>
      </c>
      <c r="M352" s="73">
        <v>23.121295176841663</v>
      </c>
      <c r="N352" s="73">
        <v>812.19795238099994</v>
      </c>
      <c r="O352" s="73">
        <v>117.7414481304</v>
      </c>
      <c r="P352" s="73">
        <f t="shared" si="8"/>
        <v>127.54112951612905</v>
      </c>
    </row>
    <row r="353" spans="1:16" x14ac:dyDescent="0.25">
      <c r="A353" s="79">
        <v>43449</v>
      </c>
      <c r="B353" s="92" t="s">
        <v>53</v>
      </c>
      <c r="C353" s="84" t="s">
        <v>128</v>
      </c>
      <c r="D353" s="92" t="s">
        <v>53</v>
      </c>
      <c r="E353" s="73">
        <v>32.160858517100003</v>
      </c>
      <c r="F353" s="73">
        <v>47.423638830299993</v>
      </c>
      <c r="G353" s="73">
        <f t="shared" si="9"/>
        <v>38652.137583091964</v>
      </c>
      <c r="H353" s="73">
        <v>38361.599657844265</v>
      </c>
      <c r="I353" s="73">
        <v>290.53792524769995</v>
      </c>
      <c r="J353" s="92" t="s">
        <v>53</v>
      </c>
      <c r="K353" s="73">
        <v>405.51602277575967</v>
      </c>
      <c r="L353" s="92" t="s">
        <v>53</v>
      </c>
      <c r="M353" s="73">
        <v>0</v>
      </c>
      <c r="N353" s="92" t="s">
        <v>53</v>
      </c>
      <c r="O353" s="73">
        <v>113.92575305209998</v>
      </c>
      <c r="P353" s="73">
        <f t="shared" si="8"/>
        <v>132.03646176360226</v>
      </c>
    </row>
    <row r="354" spans="1:16" x14ac:dyDescent="0.25">
      <c r="A354" s="79">
        <v>43450</v>
      </c>
      <c r="B354" s="92" t="s">
        <v>53</v>
      </c>
      <c r="C354" s="84" t="s">
        <v>128</v>
      </c>
      <c r="D354" s="92" t="s">
        <v>53</v>
      </c>
      <c r="E354" s="73">
        <v>31.615759220199998</v>
      </c>
      <c r="F354" s="73">
        <v>49.604036017899993</v>
      </c>
      <c r="G354" s="73">
        <f t="shared" si="9"/>
        <v>38306.537586174454</v>
      </c>
      <c r="H354" s="73">
        <v>38015.999660926755</v>
      </c>
      <c r="I354" s="73">
        <v>290.53792524769995</v>
      </c>
      <c r="J354" s="92" t="s">
        <v>53</v>
      </c>
      <c r="K354" s="73">
        <v>412.58338657653957</v>
      </c>
      <c r="L354" s="92" t="s">
        <v>53</v>
      </c>
      <c r="M354" s="73">
        <v>20.40336951590972</v>
      </c>
      <c r="N354" s="92" t="s">
        <v>53</v>
      </c>
      <c r="O354" s="73">
        <v>115.56105094279999</v>
      </c>
      <c r="P354" s="73">
        <f t="shared" si="8"/>
        <v>130.8469440900563</v>
      </c>
    </row>
    <row r="355" spans="1:16" x14ac:dyDescent="0.25">
      <c r="A355" s="79">
        <v>43451</v>
      </c>
      <c r="B355" s="73">
        <v>270</v>
      </c>
      <c r="C355" s="84" t="s">
        <v>128</v>
      </c>
      <c r="D355" s="73">
        <v>1275.532354746</v>
      </c>
      <c r="E355" s="73">
        <v>32.705957814000001</v>
      </c>
      <c r="F355" s="73">
        <v>50.694234611699997</v>
      </c>
      <c r="G355" s="73">
        <f t="shared" si="9"/>
        <v>38133.737587715696</v>
      </c>
      <c r="H355" s="73">
        <v>37843.199662467996</v>
      </c>
      <c r="I355" s="73">
        <v>290.53792524769995</v>
      </c>
      <c r="J355" s="73">
        <v>278.00064141899998</v>
      </c>
      <c r="K355" s="73">
        <v>424.80269581538124</v>
      </c>
      <c r="L355" s="73">
        <v>158.07879610099999</v>
      </c>
      <c r="M355" s="73">
        <v>0</v>
      </c>
      <c r="N355" s="73">
        <v>692.27610706299993</v>
      </c>
      <c r="O355" s="73">
        <v>116.65124953659999</v>
      </c>
      <c r="P355" s="73">
        <f t="shared" si="8"/>
        <v>130.25218525328333</v>
      </c>
    </row>
    <row r="356" spans="1:16" x14ac:dyDescent="0.25">
      <c r="A356" s="79">
        <v>43452</v>
      </c>
      <c r="B356" s="73">
        <v>270</v>
      </c>
      <c r="C356" s="84" t="s">
        <v>128</v>
      </c>
      <c r="D356" s="73">
        <v>1275.532354746</v>
      </c>
      <c r="E356" s="73">
        <v>32.160858517100003</v>
      </c>
      <c r="F356" s="73">
        <v>49.058936720999995</v>
      </c>
      <c r="G356" s="73">
        <f t="shared" si="9"/>
        <v>37528.937593110037</v>
      </c>
      <c r="H356" s="73">
        <v>37238.399667862337</v>
      </c>
      <c r="I356" s="73">
        <v>290.53792524769995</v>
      </c>
      <c r="J356" s="73">
        <v>310.70659923299996</v>
      </c>
      <c r="K356" s="73">
        <v>424.04561345857564</v>
      </c>
      <c r="L356" s="73">
        <v>184.24356235219997</v>
      </c>
      <c r="M356" s="73">
        <v>0</v>
      </c>
      <c r="N356" s="73">
        <v>692.27610706299993</v>
      </c>
      <c r="O356" s="73">
        <v>114.470852349</v>
      </c>
      <c r="P356" s="73">
        <f t="shared" si="8"/>
        <v>128.17052932457787</v>
      </c>
    </row>
    <row r="357" spans="1:16" x14ac:dyDescent="0.25">
      <c r="A357" s="79">
        <v>43453</v>
      </c>
      <c r="B357" s="74">
        <v>250</v>
      </c>
      <c r="C357" s="84" t="s">
        <v>128</v>
      </c>
      <c r="D357" s="74">
        <v>1019.3356852029999</v>
      </c>
      <c r="E357" s="73">
        <v>32.705957814000001</v>
      </c>
      <c r="F357" s="73">
        <v>48.513837424099997</v>
      </c>
      <c r="G357" s="73">
        <f t="shared" si="9"/>
        <v>37192.604284239824</v>
      </c>
      <c r="H357" s="73">
        <v>36892.799670944827</v>
      </c>
      <c r="I357" s="73">
        <v>299.80461329499997</v>
      </c>
      <c r="J357" s="74">
        <v>311.25169852990001</v>
      </c>
      <c r="K357" s="73">
        <v>423.57622239735622</v>
      </c>
      <c r="L357" s="74">
        <v>158.62389539789999</v>
      </c>
      <c r="M357" s="73">
        <v>0</v>
      </c>
      <c r="N357" s="74">
        <v>449.70691994249995</v>
      </c>
      <c r="O357" s="73">
        <v>113.3806537552</v>
      </c>
      <c r="P357" s="73">
        <f t="shared" si="8"/>
        <v>123.05614401818183</v>
      </c>
    </row>
    <row r="358" spans="1:16" x14ac:dyDescent="0.25">
      <c r="A358" s="79">
        <v>43454</v>
      </c>
      <c r="B358" s="73">
        <v>250</v>
      </c>
      <c r="C358" s="84" t="s">
        <v>128</v>
      </c>
      <c r="D358" s="73">
        <v>1019.3356852029999</v>
      </c>
      <c r="E358" s="73">
        <v>33.251057110899993</v>
      </c>
      <c r="F358" s="73">
        <v>46.878539533399994</v>
      </c>
      <c r="G358" s="73">
        <f t="shared" si="9"/>
        <v>36159.074889268675</v>
      </c>
      <c r="H358" s="73">
        <v>35855.999680192275</v>
      </c>
      <c r="I358" s="73">
        <v>303.07520907639997</v>
      </c>
      <c r="J358" s="73">
        <v>348.86355001599998</v>
      </c>
      <c r="K358" s="73">
        <v>423.27338945463396</v>
      </c>
      <c r="L358" s="73">
        <v>184.24356235219997</v>
      </c>
      <c r="M358" s="73">
        <v>14.093088071935416</v>
      </c>
      <c r="N358" s="73">
        <v>403.37347970599996</v>
      </c>
      <c r="O358" s="73">
        <v>117.7414481304</v>
      </c>
      <c r="P358" s="73">
        <f t="shared" si="8"/>
        <v>118.30726699640287</v>
      </c>
    </row>
    <row r="359" spans="1:16" x14ac:dyDescent="0.25">
      <c r="A359" s="79">
        <v>43455</v>
      </c>
      <c r="B359" s="73">
        <v>187</v>
      </c>
      <c r="C359" s="84" t="s">
        <v>128</v>
      </c>
      <c r="D359" s="73">
        <v>1019.3356852029999</v>
      </c>
      <c r="E359" s="73">
        <v>32.705957814000001</v>
      </c>
      <c r="F359" s="73">
        <v>49.058936720999995</v>
      </c>
      <c r="G359" s="73">
        <f t="shared" si="9"/>
        <v>36255.831775139151</v>
      </c>
      <c r="H359" s="73">
        <v>35942.399679421651</v>
      </c>
      <c r="I359" s="73">
        <v>313.43209571749998</v>
      </c>
      <c r="J359" s="73">
        <v>278.00064141899998</v>
      </c>
      <c r="K359" s="73">
        <v>424.60585440261178</v>
      </c>
      <c r="L359" s="73">
        <v>185.33376094599998</v>
      </c>
      <c r="M359" s="73">
        <v>28.901618971052081</v>
      </c>
      <c r="N359" s="73">
        <v>441.53043048899997</v>
      </c>
      <c r="O359" s="73">
        <v>114.470852349</v>
      </c>
      <c r="P359" s="73">
        <f t="shared" si="8"/>
        <v>114.67364118260868</v>
      </c>
    </row>
    <row r="360" spans="1:16" x14ac:dyDescent="0.25">
      <c r="A360" s="79">
        <v>43456</v>
      </c>
      <c r="B360" s="92" t="s">
        <v>53</v>
      </c>
      <c r="C360" s="84" t="s">
        <v>128</v>
      </c>
      <c r="D360" s="92" t="s">
        <v>53</v>
      </c>
      <c r="E360" s="73">
        <v>31.615759220199998</v>
      </c>
      <c r="F360" s="73">
        <v>48.513837424099997</v>
      </c>
      <c r="G360" s="73">
        <f t="shared" si="9"/>
        <v>35337.592642133088</v>
      </c>
      <c r="H360" s="73">
        <v>34991.999687898489</v>
      </c>
      <c r="I360" s="73">
        <v>345.59295423459997</v>
      </c>
      <c r="J360" s="92" t="s">
        <v>53</v>
      </c>
      <c r="K360" s="73">
        <v>425.29101393552077</v>
      </c>
      <c r="L360" s="92" t="s">
        <v>53</v>
      </c>
      <c r="M360" s="73">
        <v>0</v>
      </c>
      <c r="N360" s="92" t="s">
        <v>53</v>
      </c>
      <c r="O360" s="73">
        <v>112.8355544583</v>
      </c>
      <c r="P360" s="73">
        <f t="shared" si="8"/>
        <v>101.25206332807572</v>
      </c>
    </row>
    <row r="361" spans="1:16" x14ac:dyDescent="0.25">
      <c r="A361" s="79">
        <v>43457</v>
      </c>
      <c r="B361" s="92" t="s">
        <v>53</v>
      </c>
      <c r="C361" s="84" t="s">
        <v>128</v>
      </c>
      <c r="D361" s="92" t="s">
        <v>53</v>
      </c>
      <c r="E361" s="73">
        <v>32.705957814000001</v>
      </c>
      <c r="F361" s="73">
        <v>49.604036017899993</v>
      </c>
      <c r="G361" s="73">
        <f t="shared" si="9"/>
        <v>35332.68674846099</v>
      </c>
      <c r="H361" s="73">
        <v>34991.999687898489</v>
      </c>
      <c r="I361" s="73">
        <v>340.68706056249999</v>
      </c>
      <c r="J361" s="92" t="s">
        <v>53</v>
      </c>
      <c r="K361" s="73">
        <v>426.11244829265485</v>
      </c>
      <c r="L361" s="92" t="s">
        <v>53</v>
      </c>
      <c r="M361" s="73">
        <v>30.461208626071524</v>
      </c>
      <c r="N361" s="92" t="s">
        <v>53</v>
      </c>
      <c r="O361" s="73">
        <v>115.56105094279999</v>
      </c>
      <c r="P361" s="73">
        <f t="shared" si="8"/>
        <v>102.71009304</v>
      </c>
    </row>
    <row r="362" spans="1:16" x14ac:dyDescent="0.25">
      <c r="A362" s="79">
        <v>43458</v>
      </c>
      <c r="B362" s="73">
        <v>223</v>
      </c>
      <c r="C362" s="84" t="s">
        <v>128</v>
      </c>
      <c r="D362" s="73">
        <v>1161.0615023969999</v>
      </c>
      <c r="E362" s="73">
        <v>31.070659923299999</v>
      </c>
      <c r="F362" s="73">
        <v>46.878539533399994</v>
      </c>
      <c r="G362" s="73">
        <f t="shared" si="9"/>
        <v>35102.377013508558</v>
      </c>
      <c r="H362" s="73">
        <v>34732.799690210355</v>
      </c>
      <c r="I362" s="73">
        <v>369.57732329819999</v>
      </c>
      <c r="J362" s="73">
        <v>348.86355001599998</v>
      </c>
      <c r="K362" s="73">
        <v>427.23293018072707</v>
      </c>
      <c r="L362" s="73">
        <v>185.33376094599998</v>
      </c>
      <c r="M362" s="73">
        <v>0</v>
      </c>
      <c r="N362" s="73">
        <v>441.53043048899997</v>
      </c>
      <c r="O362" s="73">
        <v>113.92575305209998</v>
      </c>
      <c r="P362" s="73">
        <f t="shared" si="8"/>
        <v>93.979791238938063</v>
      </c>
    </row>
    <row r="363" spans="1:16" x14ac:dyDescent="0.25">
      <c r="A363" s="79">
        <v>43459</v>
      </c>
      <c r="B363" s="73">
        <v>203</v>
      </c>
      <c r="C363" s="84" t="s">
        <v>128</v>
      </c>
      <c r="D363" s="73">
        <v>872.15887503999988</v>
      </c>
      <c r="E363" s="73">
        <v>32.705957814000001</v>
      </c>
      <c r="F363" s="73">
        <v>49.604036017899993</v>
      </c>
      <c r="G363" s="73">
        <f t="shared" si="9"/>
        <v>35102.377013508558</v>
      </c>
      <c r="H363" s="73">
        <v>34732.799690210355</v>
      </c>
      <c r="I363" s="73">
        <v>369.57732329819999</v>
      </c>
      <c r="J363" s="73">
        <v>310.70659923299996</v>
      </c>
      <c r="K363" s="73">
        <v>423.40587886707493</v>
      </c>
      <c r="L363" s="73">
        <v>185.33376094599998</v>
      </c>
      <c r="M363" s="73">
        <v>0</v>
      </c>
      <c r="N363" s="73">
        <v>446.98142345799999</v>
      </c>
      <c r="O363" s="73">
        <v>113.3806537552</v>
      </c>
      <c r="P363" s="73">
        <f t="shared" si="8"/>
        <v>93.979791238938063</v>
      </c>
    </row>
    <row r="364" spans="1:16" x14ac:dyDescent="0.25">
      <c r="A364" s="79">
        <v>43460</v>
      </c>
      <c r="B364" s="73">
        <v>203</v>
      </c>
      <c r="C364" s="84" t="s">
        <v>128</v>
      </c>
      <c r="D364" s="73">
        <v>872.15887503999988</v>
      </c>
      <c r="E364" s="73">
        <v>31.615759220199998</v>
      </c>
      <c r="F364" s="73">
        <v>50.149135314799992</v>
      </c>
      <c r="G364" s="73">
        <f t="shared" si="9"/>
        <v>34324.77702044414</v>
      </c>
      <c r="H364" s="73">
        <v>33955.199697145938</v>
      </c>
      <c r="I364" s="73">
        <v>369.57732329819999</v>
      </c>
      <c r="J364" s="73">
        <v>310.70659923299996</v>
      </c>
      <c r="K364" s="73">
        <v>427.8120981836833</v>
      </c>
      <c r="L364" s="73">
        <v>185.33376094599998</v>
      </c>
      <c r="M364" s="73">
        <v>4.1639529624305553E-2</v>
      </c>
      <c r="N364" s="73">
        <v>446.98142345799999</v>
      </c>
      <c r="O364" s="73">
        <v>112.2904551614</v>
      </c>
      <c r="P364" s="73">
        <f t="shared" si="8"/>
        <v>91.875766061946891</v>
      </c>
    </row>
    <row r="365" spans="1:16" x14ac:dyDescent="0.25">
      <c r="A365" s="79">
        <v>43461</v>
      </c>
      <c r="B365" s="74">
        <v>220</v>
      </c>
      <c r="C365" s="84" t="s">
        <v>128</v>
      </c>
      <c r="D365" s="74">
        <v>872.15887503999988</v>
      </c>
      <c r="E365" s="73">
        <v>32.705957814000001</v>
      </c>
      <c r="F365" s="73">
        <v>46.333440236499996</v>
      </c>
      <c r="G365" s="73">
        <f t="shared" si="9"/>
        <v>33630.851530124608</v>
      </c>
      <c r="H365" s="73">
        <v>33263.99970331091</v>
      </c>
      <c r="I365" s="73">
        <v>366.85182681369997</v>
      </c>
      <c r="J365" s="74">
        <v>311.25169852990001</v>
      </c>
      <c r="K365" s="73">
        <v>428.36855371593538</v>
      </c>
      <c r="L365" s="74">
        <v>158.62389539789999</v>
      </c>
      <c r="M365" s="73">
        <v>19.460801981686803</v>
      </c>
      <c r="N365" s="74">
        <v>354.314542985</v>
      </c>
      <c r="O365" s="73">
        <v>115.56105094279999</v>
      </c>
      <c r="P365" s="73">
        <f t="shared" si="8"/>
        <v>90.67421032689451</v>
      </c>
    </row>
    <row r="366" spans="1:16" x14ac:dyDescent="0.25">
      <c r="A366" s="79">
        <v>43462</v>
      </c>
      <c r="B366" s="73">
        <v>220</v>
      </c>
      <c r="C366" s="84" t="s">
        <v>128</v>
      </c>
      <c r="D366" s="73">
        <v>953.92376957499994</v>
      </c>
      <c r="E366" s="73">
        <v>32.160858517100003</v>
      </c>
      <c r="F366" s="73">
        <v>48.513837424099997</v>
      </c>
      <c r="G366" s="73">
        <f t="shared" si="9"/>
        <v>33460.777028150354</v>
      </c>
      <c r="H366" s="73">
        <v>33091.199704852152</v>
      </c>
      <c r="I366" s="73">
        <v>369.57732329819999</v>
      </c>
      <c r="J366" s="73">
        <v>333.60076970279999</v>
      </c>
      <c r="K366" s="73">
        <v>425.60520311359511</v>
      </c>
      <c r="L366" s="73">
        <v>184.24356235219997</v>
      </c>
      <c r="M366" s="73">
        <v>0</v>
      </c>
      <c r="N366" s="73">
        <v>452.43241642699996</v>
      </c>
      <c r="O366" s="73">
        <v>114.470852349</v>
      </c>
      <c r="P366" s="73">
        <f t="shared" si="8"/>
        <v>89.537960309734515</v>
      </c>
    </row>
    <row r="367" spans="1:16" x14ac:dyDescent="0.25">
      <c r="A367" s="79">
        <v>43463</v>
      </c>
      <c r="B367" s="92" t="s">
        <v>53</v>
      </c>
      <c r="C367" s="84" t="s">
        <v>128</v>
      </c>
      <c r="D367" s="92" t="s">
        <v>53</v>
      </c>
      <c r="E367" s="73">
        <v>32.705957814000001</v>
      </c>
      <c r="F367" s="73">
        <v>46.333440236499996</v>
      </c>
      <c r="G367" s="73">
        <f t="shared" si="9"/>
        <v>32856.522132841594</v>
      </c>
      <c r="H367" s="73">
        <v>32486.399710246496</v>
      </c>
      <c r="I367" s="73">
        <v>370.12242259510003</v>
      </c>
      <c r="J367" s="92" t="s">
        <v>53</v>
      </c>
      <c r="K367" s="73">
        <v>424.20460075350479</v>
      </c>
      <c r="L367" s="92" t="s">
        <v>53</v>
      </c>
      <c r="M367" s="73">
        <v>0</v>
      </c>
      <c r="N367" s="92" t="s">
        <v>53</v>
      </c>
      <c r="O367" s="73">
        <v>113.92575305209998</v>
      </c>
      <c r="P367" s="73">
        <f t="shared" si="8"/>
        <v>87.772038998527236</v>
      </c>
    </row>
    <row r="368" spans="1:16" x14ac:dyDescent="0.25">
      <c r="A368" s="79">
        <v>43464</v>
      </c>
      <c r="B368" s="92" t="s">
        <v>53</v>
      </c>
      <c r="C368" s="84" t="s">
        <v>128</v>
      </c>
      <c r="D368" s="92" t="s">
        <v>53</v>
      </c>
      <c r="E368" s="73">
        <v>32.160858517100003</v>
      </c>
      <c r="F368" s="73">
        <v>49.604036017899993</v>
      </c>
      <c r="G368" s="73">
        <f t="shared" si="9"/>
        <v>33460.777299103196</v>
      </c>
      <c r="H368" s="73">
        <v>33091.199975804993</v>
      </c>
      <c r="I368" s="73">
        <v>369.57732329819999</v>
      </c>
      <c r="J368" s="92" t="s">
        <v>53</v>
      </c>
      <c r="K368" s="73">
        <v>425.72255087889994</v>
      </c>
      <c r="L368" s="92" t="s">
        <v>53</v>
      </c>
      <c r="M368" s="73">
        <v>0</v>
      </c>
      <c r="N368" s="92" t="s">
        <v>53</v>
      </c>
      <c r="O368" s="73">
        <v>112.2904551614</v>
      </c>
      <c r="P368" s="73">
        <f t="shared" si="8"/>
        <v>89.537961042877015</v>
      </c>
    </row>
    <row r="369" spans="1:16" x14ac:dyDescent="0.25">
      <c r="A369" s="79">
        <v>43465</v>
      </c>
      <c r="B369" s="73">
        <v>233</v>
      </c>
      <c r="C369" s="84" t="s">
        <v>128</v>
      </c>
      <c r="D369" s="73">
        <v>1106.5515727069999</v>
      </c>
      <c r="E369" s="73">
        <v>31.615759220199998</v>
      </c>
      <c r="F369" s="73">
        <v>47.968738127199998</v>
      </c>
      <c r="G369" s="73">
        <f t="shared" si="9"/>
        <v>32859.792994623698</v>
      </c>
      <c r="H369" s="73">
        <v>32486.399976247198</v>
      </c>
      <c r="I369" s="73">
        <v>373.39301837649998</v>
      </c>
      <c r="J369" s="73">
        <v>327.05957813999999</v>
      </c>
      <c r="K369" s="73">
        <v>424.08725298819996</v>
      </c>
      <c r="L369" s="73">
        <v>158.07879610099999</v>
      </c>
      <c r="M369" s="73">
        <v>0</v>
      </c>
      <c r="N369" s="73">
        <v>381.56950782999996</v>
      </c>
      <c r="O369" s="73">
        <v>113.3806537552</v>
      </c>
      <c r="P369" s="73">
        <f t="shared" si="8"/>
        <v>87.00323352990624</v>
      </c>
    </row>
    <row r="370" spans="1:16" x14ac:dyDescent="0.25">
      <c r="A370" s="13" t="s">
        <v>93</v>
      </c>
      <c r="B370" s="15">
        <f>MIN(B4:B369)</f>
        <v>115</v>
      </c>
      <c r="C370" s="15">
        <f>MIN(C4:C369)</f>
        <v>648.66816331099994</v>
      </c>
      <c r="D370" s="15">
        <f t="shared" ref="D370:P370" si="10">MIN(D4:D369)</f>
        <v>872.15887503999988</v>
      </c>
      <c r="E370" s="15">
        <f t="shared" si="10"/>
        <v>0</v>
      </c>
      <c r="F370" s="15">
        <f t="shared" si="10"/>
        <v>0</v>
      </c>
      <c r="G370" s="15">
        <f t="shared" si="10"/>
        <v>28166.399748777549</v>
      </c>
      <c r="H370" s="15">
        <f t="shared" si="10"/>
        <v>28166.399748777549</v>
      </c>
      <c r="I370" s="15">
        <f t="shared" si="10"/>
        <v>0</v>
      </c>
      <c r="J370" s="15">
        <f t="shared" si="10"/>
        <v>158.07879610099999</v>
      </c>
      <c r="K370" s="15">
        <f t="shared" si="10"/>
        <v>0</v>
      </c>
      <c r="L370" s="15">
        <f t="shared" si="10"/>
        <v>92.666880472999992</v>
      </c>
      <c r="M370" s="15">
        <f t="shared" si="10"/>
        <v>0</v>
      </c>
      <c r="N370" s="15">
        <f t="shared" si="10"/>
        <v>234.39269766699999</v>
      </c>
      <c r="O370" s="15">
        <f t="shared" si="10"/>
        <v>0</v>
      </c>
      <c r="P370" s="15">
        <f t="shared" si="10"/>
        <v>0</v>
      </c>
    </row>
    <row r="371" spans="1:16" x14ac:dyDescent="0.25">
      <c r="A371" s="13" t="s">
        <v>94</v>
      </c>
      <c r="B371" s="15">
        <f>MAX(B4:B369)</f>
        <v>8217</v>
      </c>
      <c r="C371" s="15">
        <f>MAX(C4:C369)</f>
        <v>67592.312815600002</v>
      </c>
      <c r="D371" s="15">
        <f t="shared" ref="D371:P371" si="11">MAX(D4:D369)</f>
        <v>32705.957813999998</v>
      </c>
      <c r="E371" s="15">
        <f t="shared" si="11"/>
        <v>240.9338892298</v>
      </c>
      <c r="F371" s="15">
        <f t="shared" si="11"/>
        <v>1634.2076921062001</v>
      </c>
      <c r="G371" s="15">
        <f t="shared" si="11"/>
        <v>1297934.5458453828</v>
      </c>
      <c r="H371" s="15">
        <f t="shared" si="11"/>
        <v>1295999.9884406847</v>
      </c>
      <c r="I371" s="15">
        <f t="shared" si="11"/>
        <v>1990.7026322787999</v>
      </c>
      <c r="J371" s="15">
        <f t="shared" si="11"/>
        <v>4813.2267916269993</v>
      </c>
      <c r="K371" s="15">
        <f t="shared" si="11"/>
        <v>1637.9666060077393</v>
      </c>
      <c r="L371" s="15">
        <f t="shared" si="11"/>
        <v>27254.964844999999</v>
      </c>
      <c r="M371" s="15">
        <f t="shared" si="11"/>
        <v>65.987298219172217</v>
      </c>
      <c r="N371" s="15">
        <f t="shared" si="11"/>
        <v>49604.036017899998</v>
      </c>
      <c r="O371" s="15">
        <f t="shared" ref="O371" si="12">MAX(O4:O369)</f>
        <v>527.65611939919995</v>
      </c>
      <c r="P371" s="15">
        <f t="shared" si="11"/>
        <v>5832.9188639999993</v>
      </c>
    </row>
    <row r="372" spans="1:16" x14ac:dyDescent="0.25">
      <c r="A372" s="13" t="s">
        <v>95</v>
      </c>
      <c r="B372" s="15">
        <f>AVERAGE(B4:B369)</f>
        <v>856.70000000000016</v>
      </c>
      <c r="C372" s="15">
        <f>AVERAGE(C4:C369)</f>
        <v>5068.8869687041042</v>
      </c>
      <c r="D372" s="15">
        <f t="shared" ref="D372:P372" si="13">AVERAGE(D4:D369)</f>
        <v>2920.8455365277109</v>
      </c>
      <c r="E372" s="15">
        <f t="shared" si="13"/>
        <v>51.345734672259127</v>
      </c>
      <c r="F372" s="15">
        <f t="shared" si="13"/>
        <v>220.40836345253541</v>
      </c>
      <c r="G372" s="15">
        <f t="shared" si="13"/>
        <v>210140.36249687787</v>
      </c>
      <c r="H372" s="15">
        <f t="shared" si="13"/>
        <v>209588.69322687431</v>
      </c>
      <c r="I372" s="15">
        <f t="shared" si="13"/>
        <v>602.71926215312703</v>
      </c>
      <c r="J372" s="15">
        <f t="shared" si="13"/>
        <v>815.47907131484919</v>
      </c>
      <c r="K372" s="15">
        <f t="shared" si="13"/>
        <v>666.99435781991986</v>
      </c>
      <c r="L372" s="15">
        <f t="shared" si="13"/>
        <v>499.30226911901633</v>
      </c>
      <c r="M372" s="15">
        <f t="shared" si="13"/>
        <v>10.128841437750191</v>
      </c>
      <c r="N372" s="15">
        <f t="shared" si="13"/>
        <v>2571.1412659216994</v>
      </c>
      <c r="O372" s="15">
        <f t="shared" ref="O372" si="14">AVERAGE(O4:O369)</f>
        <v>153.50847406813281</v>
      </c>
      <c r="P372" s="15">
        <f t="shared" si="13"/>
        <v>219.53774023093962</v>
      </c>
    </row>
    <row r="373" spans="1:16" x14ac:dyDescent="0.25">
      <c r="A373" s="13" t="s">
        <v>96</v>
      </c>
      <c r="B373" s="15">
        <f>_xlfn.STDEV.P(B4:B369)</f>
        <v>1335.5692220848725</v>
      </c>
      <c r="C373" s="15">
        <f>_xlfn.STDEV.P(C4:C369)</f>
        <v>13330.146286828671</v>
      </c>
      <c r="D373" s="15">
        <f t="shared" ref="D373:P373" si="15">_xlfn.STDEV.P(D4:D369)</f>
        <v>5179.083114200439</v>
      </c>
      <c r="E373" s="15">
        <f t="shared" si="15"/>
        <v>48.279089510198091</v>
      </c>
      <c r="F373" s="15">
        <f t="shared" si="15"/>
        <v>397.3332846271939</v>
      </c>
      <c r="G373" s="15">
        <f t="shared" si="15"/>
        <v>313796.82160450134</v>
      </c>
      <c r="H373" s="15">
        <f t="shared" si="15"/>
        <v>313278.08712537016</v>
      </c>
      <c r="I373" s="15">
        <f t="shared" si="15"/>
        <v>621.04561045530909</v>
      </c>
      <c r="J373" s="15">
        <f t="shared" si="15"/>
        <v>1076.9260949065176</v>
      </c>
      <c r="K373" s="15">
        <f t="shared" si="15"/>
        <v>459.78765724188378</v>
      </c>
      <c r="L373" s="15">
        <f t="shared" si="15"/>
        <v>1751.6984883964287</v>
      </c>
      <c r="M373" s="15">
        <f t="shared" si="15"/>
        <v>14.485127364392211</v>
      </c>
      <c r="N373" s="15">
        <f t="shared" si="15"/>
        <v>5867.3030203499256</v>
      </c>
      <c r="O373" s="15">
        <f t="shared" ref="O373" si="16">_xlfn.STDEV.P(O4:O369)</f>
        <v>84.438689241258061</v>
      </c>
      <c r="P373" s="15">
        <f t="shared" si="15"/>
        <v>387.18276743554844</v>
      </c>
    </row>
    <row r="374" spans="1:16" x14ac:dyDescent="0.25">
      <c r="B374" s="109" t="s">
        <v>116</v>
      </c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</row>
    <row r="375" spans="1:16" x14ac:dyDescent="0.25">
      <c r="B375" s="109" t="s">
        <v>134</v>
      </c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</row>
  </sheetData>
  <mergeCells count="3">
    <mergeCell ref="B375:P375"/>
    <mergeCell ref="B3:O3"/>
    <mergeCell ref="B374:P374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46 - Flows&amp;R&amp;"Times New Roman,Regular"&amp;8Annual Report, 2018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G23"/>
  <sheetViews>
    <sheetView zoomScaleNormal="100" workbookViewId="0">
      <selection activeCell="B3" sqref="B3"/>
    </sheetView>
  </sheetViews>
  <sheetFormatPr defaultColWidth="11.28515625" defaultRowHeight="15.75" x14ac:dyDescent="0.25"/>
  <cols>
    <col min="1" max="1" width="8.7109375" style="2" bestFit="1" customWidth="1"/>
    <col min="2" max="2" width="18.28515625" style="3" customWidth="1"/>
    <col min="3" max="3" width="8.28515625" style="11" bestFit="1" customWidth="1"/>
    <col min="4" max="5" width="6.28515625" style="10" bestFit="1" customWidth="1"/>
    <col min="6" max="6" width="6.7109375" style="9" bestFit="1" customWidth="1"/>
    <col min="7" max="7" width="4.5703125" style="9" bestFit="1" customWidth="1"/>
    <col min="8" max="8" width="4.28515625" style="10" bestFit="1" customWidth="1"/>
    <col min="9" max="9" width="4" style="11" bestFit="1" customWidth="1"/>
    <col min="10" max="10" width="6.28515625" style="10" bestFit="1" customWidth="1"/>
    <col min="11" max="11" width="7.5703125" style="7" bestFit="1" customWidth="1"/>
    <col min="12" max="12" width="6.7109375" style="7" bestFit="1" customWidth="1"/>
    <col min="13" max="13" width="7.5703125" style="7" bestFit="1" customWidth="1"/>
    <col min="14" max="14" width="6.7109375" style="9" bestFit="1" customWidth="1"/>
    <col min="15" max="15" width="6.7109375" style="7" bestFit="1" customWidth="1"/>
    <col min="16" max="17" width="7.5703125" style="7" bestFit="1" customWidth="1"/>
    <col min="18" max="18" width="5.42578125" style="9" bestFit="1" customWidth="1"/>
    <col min="19" max="19" width="6.7109375" style="7" bestFit="1" customWidth="1"/>
    <col min="20" max="20" width="7.85546875" style="6" bestFit="1" customWidth="1"/>
    <col min="21" max="21" width="10" style="12" bestFit="1" customWidth="1"/>
    <col min="22" max="22" width="7.85546875" style="6" bestFit="1" customWidth="1"/>
    <col min="23" max="23" width="9.7109375" style="5" bestFit="1" customWidth="1"/>
    <col min="24" max="24" width="10.7109375" style="12" bestFit="1" customWidth="1"/>
    <col min="25" max="26" width="8.85546875" style="5" bestFit="1" customWidth="1"/>
    <col min="27" max="27" width="8.5703125" style="6" bestFit="1" customWidth="1"/>
    <col min="28" max="28" width="6.42578125" style="8" bestFit="1" customWidth="1"/>
    <col min="29" max="29" width="6.7109375" style="7" bestFit="1" customWidth="1"/>
    <col min="30" max="31" width="7.85546875" style="6" bestFit="1" customWidth="1"/>
    <col min="32" max="32" width="5.42578125" style="9" bestFit="1" customWidth="1"/>
    <col min="33" max="33" width="7.5703125" style="7" bestFit="1" customWidth="1"/>
    <col min="34" max="41" width="3.85546875" style="2" customWidth="1"/>
    <col min="42" max="16384" width="11.28515625" style="2"/>
  </cols>
  <sheetData>
    <row r="1" spans="1:33" s="53" customFormat="1" ht="75.95" customHeight="1" x14ac:dyDescent="0.25">
      <c r="A1" s="43" t="s">
        <v>0</v>
      </c>
      <c r="B1" s="44" t="s">
        <v>1</v>
      </c>
      <c r="C1" s="45" t="s">
        <v>2</v>
      </c>
      <c r="D1" s="48" t="s">
        <v>4</v>
      </c>
      <c r="E1" s="48" t="s">
        <v>5</v>
      </c>
      <c r="F1" s="47" t="s">
        <v>6</v>
      </c>
      <c r="G1" s="47" t="s">
        <v>7</v>
      </c>
      <c r="H1" s="48" t="s">
        <v>8</v>
      </c>
      <c r="I1" s="45" t="s">
        <v>9</v>
      </c>
      <c r="J1" s="48" t="s">
        <v>10</v>
      </c>
      <c r="K1" s="46" t="s">
        <v>11</v>
      </c>
      <c r="L1" s="46" t="s">
        <v>12</v>
      </c>
      <c r="M1" s="46" t="s">
        <v>13</v>
      </c>
      <c r="N1" s="47" t="s">
        <v>14</v>
      </c>
      <c r="O1" s="46" t="s">
        <v>108</v>
      </c>
      <c r="P1" s="46" t="s">
        <v>15</v>
      </c>
      <c r="Q1" s="46" t="s">
        <v>16</v>
      </c>
      <c r="R1" s="47" t="s">
        <v>17</v>
      </c>
      <c r="S1" s="46" t="s">
        <v>19</v>
      </c>
      <c r="T1" s="49" t="s">
        <v>20</v>
      </c>
      <c r="U1" s="51" t="s">
        <v>22</v>
      </c>
      <c r="V1" s="49" t="s">
        <v>25</v>
      </c>
      <c r="W1" s="52" t="s">
        <v>27</v>
      </c>
      <c r="X1" s="51" t="s">
        <v>29</v>
      </c>
      <c r="Y1" s="52" t="s">
        <v>30</v>
      </c>
      <c r="Z1" s="52" t="s">
        <v>32</v>
      </c>
      <c r="AA1" s="49" t="s">
        <v>33</v>
      </c>
      <c r="AB1" s="50" t="s">
        <v>35</v>
      </c>
      <c r="AC1" s="46" t="s">
        <v>37</v>
      </c>
      <c r="AD1" s="49" t="s">
        <v>40</v>
      </c>
      <c r="AE1" s="49" t="s">
        <v>41</v>
      </c>
      <c r="AF1" s="47" t="s">
        <v>42</v>
      </c>
      <c r="AG1" s="46" t="s">
        <v>50</v>
      </c>
    </row>
    <row r="2" spans="1:33" s="33" customFormat="1" ht="15" customHeight="1" x14ac:dyDescent="0.5">
      <c r="A2" s="22" t="s">
        <v>57</v>
      </c>
      <c r="B2" s="23">
        <v>43103.5</v>
      </c>
      <c r="C2" s="24" t="s">
        <v>100</v>
      </c>
      <c r="D2" s="27">
        <v>-0.4</v>
      </c>
      <c r="E2" s="27">
        <v>542</v>
      </c>
      <c r="F2" s="24">
        <v>284</v>
      </c>
      <c r="G2" s="24">
        <v>8.09</v>
      </c>
      <c r="H2" s="27">
        <v>3.1</v>
      </c>
      <c r="I2" s="25">
        <v>417</v>
      </c>
      <c r="J2" s="27">
        <v>0.21</v>
      </c>
      <c r="K2" s="35">
        <f>0.5* 0.005</f>
        <v>2.5000000000000001E-3</v>
      </c>
      <c r="L2" s="28">
        <v>1.08</v>
      </c>
      <c r="M2" s="35">
        <f>0.5* 0.001</f>
        <v>5.0000000000000001E-4</v>
      </c>
      <c r="N2" s="24">
        <v>207</v>
      </c>
      <c r="O2" s="26">
        <v>0</v>
      </c>
      <c r="P2" s="35">
        <f t="shared" ref="P2:Q4" si="0">0.5* 0.005</f>
        <v>2.5000000000000001E-3</v>
      </c>
      <c r="Q2" s="35">
        <f t="shared" si="0"/>
        <v>2.5000000000000001E-3</v>
      </c>
      <c r="R2" s="36">
        <f>0.5* 0.5</f>
        <v>0.25</v>
      </c>
      <c r="S2" s="28">
        <v>7.1000000000000004E-3</v>
      </c>
      <c r="T2" s="29">
        <v>1.15E-2</v>
      </c>
      <c r="U2" s="31">
        <v>1.31E-5</v>
      </c>
      <c r="V2" s="29">
        <v>6.9999999999999999E-4</v>
      </c>
      <c r="W2" s="38">
        <f>0.5* 0.00005</f>
        <v>2.5000000000000001E-5</v>
      </c>
      <c r="X2" s="39">
        <f>0.5* 0.000005</f>
        <v>2.5000000000000002E-6</v>
      </c>
      <c r="Y2" s="32">
        <v>2.8E-3</v>
      </c>
      <c r="Z2" s="32">
        <v>4.3600000000000002E-3</v>
      </c>
      <c r="AA2" s="40">
        <f>0.5* 0.00001</f>
        <v>5.0000000000000004E-6</v>
      </c>
      <c r="AB2" s="37">
        <f>0.5* 0.003</f>
        <v>1.5E-3</v>
      </c>
      <c r="AC2" s="28">
        <v>1.17E-2</v>
      </c>
      <c r="AD2" s="29">
        <v>8.4399999999999996E-3</v>
      </c>
      <c r="AE2" s="29">
        <v>5.2999999999999998E-4</v>
      </c>
      <c r="AF2" s="36">
        <f>0.5* 0.01</f>
        <v>5.0000000000000001E-3</v>
      </c>
      <c r="AG2" s="35">
        <f t="shared" ref="AG2:AG13" si="1">0.5* 0.001</f>
        <v>5.0000000000000001E-4</v>
      </c>
    </row>
    <row r="3" spans="1:33" s="33" customFormat="1" ht="15" customHeight="1" x14ac:dyDescent="0.5">
      <c r="A3" s="22" t="s">
        <v>57</v>
      </c>
      <c r="B3" s="23">
        <v>43138.5</v>
      </c>
      <c r="C3" s="25">
        <v>899.4138398849999</v>
      </c>
      <c r="D3" s="27">
        <v>0.2</v>
      </c>
      <c r="E3" s="27">
        <v>501</v>
      </c>
      <c r="F3" s="24">
        <v>263</v>
      </c>
      <c r="G3" s="24">
        <v>8.09</v>
      </c>
      <c r="H3" s="85" t="s">
        <v>53</v>
      </c>
      <c r="I3" s="25">
        <v>362</v>
      </c>
      <c r="J3" s="27">
        <v>0.22</v>
      </c>
      <c r="K3" s="35">
        <f>0.5* 0.005</f>
        <v>2.5000000000000001E-3</v>
      </c>
      <c r="L3" s="28">
        <v>0.77200000000000002</v>
      </c>
      <c r="M3" s="35">
        <f>0.5* 0.001</f>
        <v>5.0000000000000001E-4</v>
      </c>
      <c r="N3" s="24">
        <v>172</v>
      </c>
      <c r="O3" s="26">
        <v>0</v>
      </c>
      <c r="P3" s="35">
        <f t="shared" si="0"/>
        <v>2.5000000000000001E-3</v>
      </c>
      <c r="Q3" s="35">
        <f t="shared" si="0"/>
        <v>2.5000000000000001E-3</v>
      </c>
      <c r="R3" s="36">
        <f>0.5* 0.5</f>
        <v>0.25</v>
      </c>
      <c r="S3" s="85" t="s">
        <v>53</v>
      </c>
      <c r="T3" s="85" t="s">
        <v>53</v>
      </c>
      <c r="U3" s="85" t="s">
        <v>53</v>
      </c>
      <c r="V3" s="85" t="s">
        <v>53</v>
      </c>
      <c r="W3" s="85" t="s">
        <v>53</v>
      </c>
      <c r="X3" s="85" t="s">
        <v>53</v>
      </c>
      <c r="Y3" s="85" t="s">
        <v>53</v>
      </c>
      <c r="Z3" s="85" t="s">
        <v>53</v>
      </c>
      <c r="AA3" s="85" t="s">
        <v>53</v>
      </c>
      <c r="AB3" s="85" t="s">
        <v>53</v>
      </c>
      <c r="AC3" s="28">
        <v>1.3100000000000001E-2</v>
      </c>
      <c r="AD3" s="29">
        <v>0.01</v>
      </c>
      <c r="AE3" s="29">
        <v>7.7999999999999999E-4</v>
      </c>
      <c r="AF3" s="36">
        <f>0.5* 0.01</f>
        <v>5.0000000000000001E-3</v>
      </c>
      <c r="AG3" s="35">
        <f t="shared" si="1"/>
        <v>5.0000000000000001E-4</v>
      </c>
    </row>
    <row r="4" spans="1:33" s="33" customFormat="1" ht="15" customHeight="1" x14ac:dyDescent="0.5">
      <c r="A4" s="22" t="s">
        <v>57</v>
      </c>
      <c r="B4" s="23">
        <v>43166.5</v>
      </c>
      <c r="C4" s="25">
        <v>1308.2383125599999</v>
      </c>
      <c r="D4" s="27">
        <v>2.4</v>
      </c>
      <c r="E4" s="27">
        <v>571</v>
      </c>
      <c r="F4" s="24">
        <v>303</v>
      </c>
      <c r="G4" s="24">
        <v>8.07</v>
      </c>
      <c r="H4" s="85" t="s">
        <v>53</v>
      </c>
      <c r="I4" s="25">
        <v>405</v>
      </c>
      <c r="J4" s="27">
        <v>0.21</v>
      </c>
      <c r="K4" s="35">
        <f>0.5* 0.005</f>
        <v>2.5000000000000001E-3</v>
      </c>
      <c r="L4" s="28">
        <v>1.05</v>
      </c>
      <c r="M4" s="35">
        <f>0.5* 0.001</f>
        <v>5.0000000000000001E-4</v>
      </c>
      <c r="N4" s="24">
        <v>203</v>
      </c>
      <c r="O4" s="26">
        <v>0</v>
      </c>
      <c r="P4" s="35">
        <f t="shared" si="0"/>
        <v>2.5000000000000001E-3</v>
      </c>
      <c r="Q4" s="35">
        <f t="shared" si="0"/>
        <v>2.5000000000000001E-3</v>
      </c>
      <c r="R4" s="36">
        <f>0.5* 0.5</f>
        <v>0.25</v>
      </c>
      <c r="S4" s="85" t="s">
        <v>53</v>
      </c>
      <c r="T4" s="85" t="s">
        <v>53</v>
      </c>
      <c r="U4" s="85" t="s">
        <v>53</v>
      </c>
      <c r="V4" s="85" t="s">
        <v>53</v>
      </c>
      <c r="W4" s="85" t="s">
        <v>53</v>
      </c>
      <c r="X4" s="85" t="s">
        <v>53</v>
      </c>
      <c r="Y4" s="85" t="s">
        <v>53</v>
      </c>
      <c r="Z4" s="85" t="s">
        <v>53</v>
      </c>
      <c r="AA4" s="85" t="s">
        <v>53</v>
      </c>
      <c r="AB4" s="85" t="s">
        <v>53</v>
      </c>
      <c r="AC4" s="28">
        <v>1.37E-2</v>
      </c>
      <c r="AD4" s="29">
        <v>1.23E-2</v>
      </c>
      <c r="AE4" s="29">
        <v>6.8999999999999997E-4</v>
      </c>
      <c r="AF4" s="36">
        <f>0.5* 0.01</f>
        <v>5.0000000000000001E-3</v>
      </c>
      <c r="AG4" s="35">
        <f t="shared" si="1"/>
        <v>5.0000000000000001E-4</v>
      </c>
    </row>
    <row r="5" spans="1:33" s="33" customFormat="1" ht="15" customHeight="1" x14ac:dyDescent="0.5">
      <c r="A5" s="22" t="s">
        <v>57</v>
      </c>
      <c r="B5" s="23">
        <v>43194</v>
      </c>
      <c r="C5" s="25">
        <v>1358.3874478747998</v>
      </c>
      <c r="D5" s="27">
        <v>2.8</v>
      </c>
      <c r="E5" s="27">
        <v>594</v>
      </c>
      <c r="F5" s="24">
        <v>301</v>
      </c>
      <c r="G5" s="24">
        <v>8.34</v>
      </c>
      <c r="H5" s="34">
        <f>0.5* 3</f>
        <v>1.5</v>
      </c>
      <c r="I5" s="25">
        <v>419</v>
      </c>
      <c r="J5" s="27">
        <v>0.13</v>
      </c>
      <c r="K5" s="35">
        <f>0.5* 0.005</f>
        <v>2.5000000000000001E-3</v>
      </c>
      <c r="L5" s="28">
        <v>0.747</v>
      </c>
      <c r="M5" s="35">
        <f>0.5* 0.001</f>
        <v>5.0000000000000001E-4</v>
      </c>
      <c r="N5" s="24">
        <v>201</v>
      </c>
      <c r="O5" s="28">
        <v>7.3000000000000001E-3</v>
      </c>
      <c r="P5" s="35">
        <f t="shared" ref="P5:P13" si="2">0.5* 0.005</f>
        <v>2.5000000000000001E-3</v>
      </c>
      <c r="Q5" s="28">
        <v>7.3000000000000001E-3</v>
      </c>
      <c r="R5" s="36">
        <f>0.5* 0.5</f>
        <v>0.25</v>
      </c>
      <c r="S5" s="28">
        <v>6.7000000000000002E-3</v>
      </c>
      <c r="T5" s="29">
        <v>1.2999999999999999E-2</v>
      </c>
      <c r="U5" s="31">
        <v>9.9000000000000001E-6</v>
      </c>
      <c r="V5" s="29">
        <v>8.9999999999999998E-4</v>
      </c>
      <c r="W5" s="38">
        <f>0.5* 0.00005</f>
        <v>2.5000000000000001E-5</v>
      </c>
      <c r="X5" s="39">
        <f>0.5* 0.000005</f>
        <v>2.5000000000000002E-6</v>
      </c>
      <c r="Y5" s="32">
        <v>3.0899999999999999E-3</v>
      </c>
      <c r="Z5" s="32">
        <v>4.1999999999999997E-3</v>
      </c>
      <c r="AA5" s="40">
        <f>0.5* 0.00001</f>
        <v>5.0000000000000004E-6</v>
      </c>
      <c r="AB5" s="37">
        <f>0.5* 0.003</f>
        <v>1.5E-3</v>
      </c>
      <c r="AC5" s="28">
        <v>1.3100000000000001E-2</v>
      </c>
      <c r="AD5" s="29">
        <v>1.7000000000000001E-2</v>
      </c>
      <c r="AE5" s="29">
        <v>7.6999999999999996E-4</v>
      </c>
      <c r="AF5" s="36">
        <f>0.5* 0.01</f>
        <v>5.0000000000000001E-3</v>
      </c>
      <c r="AG5" s="35">
        <f t="shared" si="1"/>
        <v>5.0000000000000001E-4</v>
      </c>
    </row>
    <row r="6" spans="1:33" s="33" customFormat="1" ht="15" customHeight="1" x14ac:dyDescent="0.5">
      <c r="A6" s="22" t="s">
        <v>57</v>
      </c>
      <c r="B6" s="23">
        <v>43222</v>
      </c>
      <c r="C6" s="25">
        <v>35218.865572709001</v>
      </c>
      <c r="D6" s="27">
        <v>6</v>
      </c>
      <c r="E6" s="27">
        <v>252</v>
      </c>
      <c r="F6" s="24">
        <v>122</v>
      </c>
      <c r="G6" s="24">
        <v>7.88</v>
      </c>
      <c r="H6" s="27">
        <v>4.4000000000000004</v>
      </c>
      <c r="I6" s="25">
        <v>209</v>
      </c>
      <c r="J6" s="27">
        <v>3.3</v>
      </c>
      <c r="K6" s="28">
        <v>5.3E-3</v>
      </c>
      <c r="L6" s="28">
        <v>0.34699999999999998</v>
      </c>
      <c r="M6" s="28">
        <v>3.7000000000000002E-3</v>
      </c>
      <c r="N6" s="24">
        <v>65.5</v>
      </c>
      <c r="O6" s="28">
        <v>7.1000000000000004E-3</v>
      </c>
      <c r="P6" s="35">
        <f t="shared" si="2"/>
        <v>2.5000000000000001E-3</v>
      </c>
      <c r="Q6" s="28">
        <v>7.1000000000000004E-3</v>
      </c>
      <c r="R6" s="36">
        <f>0.5* 0.5</f>
        <v>0.25</v>
      </c>
      <c r="S6" s="28">
        <v>0.34599999999999997</v>
      </c>
      <c r="T6" s="29">
        <v>1.5599999999999999E-2</v>
      </c>
      <c r="U6" s="31">
        <v>2.1399999999999998E-5</v>
      </c>
      <c r="V6" s="29">
        <v>4.1399999999999996E-3</v>
      </c>
      <c r="W6" s="32">
        <v>1.07E-4</v>
      </c>
      <c r="X6" s="85" t="s">
        <v>53</v>
      </c>
      <c r="Y6" s="32">
        <v>3.5599999999999998E-3</v>
      </c>
      <c r="Z6" s="32">
        <v>2.49E-3</v>
      </c>
      <c r="AA6" s="29">
        <v>2.0000000000000002E-5</v>
      </c>
      <c r="AB6" s="37">
        <f>0.5* 0.003</f>
        <v>1.5E-3</v>
      </c>
      <c r="AC6" s="28">
        <v>1.5100000000000001E-2</v>
      </c>
      <c r="AD6" s="29">
        <v>5.6699999999999997E-3</v>
      </c>
      <c r="AE6" s="29">
        <v>3.5400000000000002E-3</v>
      </c>
      <c r="AF6" s="24">
        <v>6.4000000000000001E-2</v>
      </c>
      <c r="AG6" s="35">
        <f t="shared" si="1"/>
        <v>5.0000000000000001E-4</v>
      </c>
    </row>
    <row r="7" spans="1:33" s="33" customFormat="1" ht="15" customHeight="1" x14ac:dyDescent="0.5">
      <c r="A7" s="22" t="s">
        <v>57</v>
      </c>
      <c r="B7" s="23">
        <v>43257.5</v>
      </c>
      <c r="C7" s="25">
        <v>5025.8155174179992</v>
      </c>
      <c r="D7" s="27">
        <v>6.2</v>
      </c>
      <c r="E7" s="27">
        <v>329</v>
      </c>
      <c r="F7" s="24">
        <v>148</v>
      </c>
      <c r="G7" s="24">
        <v>8.07</v>
      </c>
      <c r="H7" s="85" t="s">
        <v>53</v>
      </c>
      <c r="I7" s="25">
        <v>250</v>
      </c>
      <c r="J7" s="27">
        <v>0.46</v>
      </c>
      <c r="K7" s="35">
        <f t="shared" ref="K7:K13" si="3">0.5* 0.005</f>
        <v>2.5000000000000001E-3</v>
      </c>
      <c r="L7" s="28">
        <v>0.47799999999999998</v>
      </c>
      <c r="M7" s="35">
        <f t="shared" ref="M7:M13" si="4">0.5* 0.001</f>
        <v>5.0000000000000001E-4</v>
      </c>
      <c r="N7" s="24">
        <v>98.6</v>
      </c>
      <c r="O7" s="26">
        <v>0</v>
      </c>
      <c r="P7" s="35">
        <f t="shared" si="2"/>
        <v>2.5000000000000001E-3</v>
      </c>
      <c r="Q7" s="35">
        <f t="shared" ref="Q7:Q13" si="5">0.5* 0.005</f>
        <v>2.5000000000000001E-3</v>
      </c>
      <c r="R7" s="24">
        <v>0.66</v>
      </c>
      <c r="S7" s="85" t="s">
        <v>53</v>
      </c>
      <c r="T7" s="85" t="s">
        <v>53</v>
      </c>
      <c r="U7" s="85" t="s">
        <v>53</v>
      </c>
      <c r="V7" s="85" t="s">
        <v>53</v>
      </c>
      <c r="W7" s="85" t="s">
        <v>53</v>
      </c>
      <c r="X7" s="85" t="s">
        <v>53</v>
      </c>
      <c r="Y7" s="85" t="s">
        <v>53</v>
      </c>
      <c r="Z7" s="85" t="s">
        <v>53</v>
      </c>
      <c r="AA7" s="85" t="s">
        <v>53</v>
      </c>
      <c r="AB7" s="85" t="s">
        <v>53</v>
      </c>
      <c r="AC7" s="28">
        <v>1.3299999999999999E-2</v>
      </c>
      <c r="AD7" s="29">
        <v>1.91E-3</v>
      </c>
      <c r="AE7" s="29">
        <v>1.64E-3</v>
      </c>
      <c r="AF7" s="24">
        <v>0.01</v>
      </c>
      <c r="AG7" s="35">
        <f t="shared" si="1"/>
        <v>5.0000000000000001E-4</v>
      </c>
    </row>
    <row r="8" spans="1:33" s="33" customFormat="1" ht="15" customHeight="1" x14ac:dyDescent="0.5">
      <c r="A8" s="22" t="s">
        <v>57</v>
      </c>
      <c r="B8" s="23">
        <v>43285</v>
      </c>
      <c r="C8" s="25">
        <v>14233.087</v>
      </c>
      <c r="D8" s="42">
        <v>9.6999999999999993</v>
      </c>
      <c r="E8" s="27">
        <v>271</v>
      </c>
      <c r="F8" s="24">
        <v>135</v>
      </c>
      <c r="G8" s="24">
        <v>8.09</v>
      </c>
      <c r="H8" s="34">
        <f>0.5* 3</f>
        <v>1.5</v>
      </c>
      <c r="I8" s="25">
        <v>211</v>
      </c>
      <c r="J8" s="27">
        <v>0.55000000000000004</v>
      </c>
      <c r="K8" s="35">
        <f t="shared" si="3"/>
        <v>2.5000000000000001E-3</v>
      </c>
      <c r="L8" s="28">
        <v>0.216</v>
      </c>
      <c r="M8" s="35">
        <f t="shared" si="4"/>
        <v>5.0000000000000001E-4</v>
      </c>
      <c r="N8" s="24">
        <v>68.400000000000006</v>
      </c>
      <c r="O8" s="26">
        <v>0</v>
      </c>
      <c r="P8" s="35">
        <f t="shared" si="2"/>
        <v>2.5000000000000001E-3</v>
      </c>
      <c r="Q8" s="35">
        <f t="shared" si="5"/>
        <v>2.5000000000000001E-3</v>
      </c>
      <c r="R8" s="24">
        <v>0.78</v>
      </c>
      <c r="S8" s="28">
        <v>7.0400000000000004E-2</v>
      </c>
      <c r="T8" s="29">
        <v>1.4E-2</v>
      </c>
      <c r="U8" s="31">
        <v>1.34E-5</v>
      </c>
      <c r="V8" s="29">
        <v>2.3800000000000002E-3</v>
      </c>
      <c r="W8" s="38">
        <f>0.5* 0.00005</f>
        <v>2.5000000000000001E-5</v>
      </c>
      <c r="X8" s="39">
        <f>0.5* 0.000005</f>
        <v>2.5000000000000002E-6</v>
      </c>
      <c r="Y8" s="32">
        <v>2.7699999999999999E-3</v>
      </c>
      <c r="Z8" s="32">
        <v>2E-3</v>
      </c>
      <c r="AA8" s="40">
        <f>0.5* 0.00001</f>
        <v>5.0000000000000004E-6</v>
      </c>
      <c r="AB8" s="37">
        <f>0.5* 0.003</f>
        <v>1.5E-3</v>
      </c>
      <c r="AC8" s="28">
        <v>1.37E-2</v>
      </c>
      <c r="AD8" s="29">
        <v>1.6999999999999999E-3</v>
      </c>
      <c r="AE8" s="29">
        <v>2.2300000000000002E-3</v>
      </c>
      <c r="AF8" s="24">
        <v>2.3E-2</v>
      </c>
      <c r="AG8" s="35">
        <f t="shared" si="1"/>
        <v>5.0000000000000001E-4</v>
      </c>
    </row>
    <row r="9" spans="1:33" s="33" customFormat="1" ht="15" customHeight="1" x14ac:dyDescent="0.5">
      <c r="A9" s="22" t="s">
        <v>57</v>
      </c>
      <c r="B9" s="23">
        <v>43313.5</v>
      </c>
      <c r="C9" s="25">
        <v>2267.613075104</v>
      </c>
      <c r="D9" s="27">
        <v>15.4</v>
      </c>
      <c r="E9" s="27">
        <v>520</v>
      </c>
      <c r="F9" s="24">
        <v>248</v>
      </c>
      <c r="G9" s="24">
        <v>8.24</v>
      </c>
      <c r="H9" s="85" t="s">
        <v>53</v>
      </c>
      <c r="I9" s="25">
        <v>393</v>
      </c>
      <c r="J9" s="27">
        <v>0.28999999999999998</v>
      </c>
      <c r="K9" s="35">
        <f t="shared" si="3"/>
        <v>2.5000000000000001E-3</v>
      </c>
      <c r="L9" s="28">
        <v>0.57999999999999996</v>
      </c>
      <c r="M9" s="35">
        <f t="shared" si="4"/>
        <v>5.0000000000000001E-4</v>
      </c>
      <c r="N9" s="24">
        <v>178</v>
      </c>
      <c r="O9" s="26">
        <v>0</v>
      </c>
      <c r="P9" s="35">
        <f t="shared" si="2"/>
        <v>2.5000000000000001E-3</v>
      </c>
      <c r="Q9" s="35">
        <f t="shared" si="5"/>
        <v>2.5000000000000001E-3</v>
      </c>
      <c r="R9" s="24">
        <v>0.99</v>
      </c>
      <c r="S9" s="85" t="s">
        <v>53</v>
      </c>
      <c r="T9" s="85" t="s">
        <v>53</v>
      </c>
      <c r="U9" s="85" t="s">
        <v>53</v>
      </c>
      <c r="V9" s="85" t="s">
        <v>53</v>
      </c>
      <c r="W9" s="85" t="s">
        <v>53</v>
      </c>
      <c r="X9" s="85" t="s">
        <v>53</v>
      </c>
      <c r="Y9" s="85" t="s">
        <v>53</v>
      </c>
      <c r="Z9" s="85" t="s">
        <v>53</v>
      </c>
      <c r="AA9" s="85" t="s">
        <v>53</v>
      </c>
      <c r="AB9" s="85" t="s">
        <v>53</v>
      </c>
      <c r="AC9" s="28">
        <v>1.7000000000000001E-2</v>
      </c>
      <c r="AD9" s="29">
        <v>4.3800000000000002E-3</v>
      </c>
      <c r="AE9" s="29">
        <v>1.16E-3</v>
      </c>
      <c r="AF9" s="36">
        <f>0.5* 0.01</f>
        <v>5.0000000000000001E-3</v>
      </c>
      <c r="AG9" s="35">
        <f t="shared" si="1"/>
        <v>5.0000000000000001E-4</v>
      </c>
    </row>
    <row r="10" spans="1:33" s="33" customFormat="1" ht="15" customHeight="1" x14ac:dyDescent="0.5">
      <c r="A10" s="22" t="s">
        <v>57</v>
      </c>
      <c r="B10" s="23">
        <v>43348.5</v>
      </c>
      <c r="C10" s="25">
        <v>278.00064141899998</v>
      </c>
      <c r="D10" s="27">
        <v>10.8</v>
      </c>
      <c r="E10" s="27">
        <v>567</v>
      </c>
      <c r="F10" s="24">
        <v>282</v>
      </c>
      <c r="G10" s="24">
        <v>8.2200000000000006</v>
      </c>
      <c r="H10" s="85" t="s">
        <v>53</v>
      </c>
      <c r="I10" s="25">
        <v>433</v>
      </c>
      <c r="J10" s="27">
        <v>0.18</v>
      </c>
      <c r="K10" s="35">
        <f t="shared" si="3"/>
        <v>2.5000000000000001E-3</v>
      </c>
      <c r="L10" s="28">
        <v>0.49099999999999999</v>
      </c>
      <c r="M10" s="35">
        <f t="shared" si="4"/>
        <v>5.0000000000000001E-4</v>
      </c>
      <c r="N10" s="24">
        <v>197</v>
      </c>
      <c r="O10" s="26">
        <v>0</v>
      </c>
      <c r="P10" s="35">
        <f t="shared" si="2"/>
        <v>2.5000000000000001E-3</v>
      </c>
      <c r="Q10" s="35">
        <f t="shared" si="5"/>
        <v>2.5000000000000001E-3</v>
      </c>
      <c r="R10" s="24">
        <v>1.28</v>
      </c>
      <c r="S10" s="85" t="s">
        <v>53</v>
      </c>
      <c r="T10" s="85" t="s">
        <v>53</v>
      </c>
      <c r="U10" s="85" t="s">
        <v>53</v>
      </c>
      <c r="V10" s="85" t="s">
        <v>53</v>
      </c>
      <c r="W10" s="85" t="s">
        <v>53</v>
      </c>
      <c r="X10" s="85" t="s">
        <v>53</v>
      </c>
      <c r="Y10" s="85" t="s">
        <v>53</v>
      </c>
      <c r="Z10" s="85" t="s">
        <v>53</v>
      </c>
      <c r="AA10" s="85" t="s">
        <v>53</v>
      </c>
      <c r="AB10" s="85" t="s">
        <v>53</v>
      </c>
      <c r="AC10" s="28">
        <v>1.55E-2</v>
      </c>
      <c r="AD10" s="29">
        <v>6.0600000000000003E-3</v>
      </c>
      <c r="AE10" s="29">
        <v>9.3000000000000005E-4</v>
      </c>
      <c r="AF10" s="36">
        <f>0.5* 0.01</f>
        <v>5.0000000000000001E-3</v>
      </c>
      <c r="AG10" s="35">
        <f t="shared" si="1"/>
        <v>5.0000000000000001E-4</v>
      </c>
    </row>
    <row r="11" spans="1:33" s="33" customFormat="1" ht="15" customHeight="1" x14ac:dyDescent="0.5">
      <c r="A11" s="22" t="s">
        <v>57</v>
      </c>
      <c r="B11" s="23">
        <v>43376.5</v>
      </c>
      <c r="C11" s="25">
        <v>872.15887503999988</v>
      </c>
      <c r="D11" s="27">
        <v>6.3</v>
      </c>
      <c r="E11" s="27">
        <v>487</v>
      </c>
      <c r="F11" s="24">
        <v>235</v>
      </c>
      <c r="G11" s="24">
        <v>8.1</v>
      </c>
      <c r="H11" s="34">
        <f>0.5* 3</f>
        <v>1.5</v>
      </c>
      <c r="I11" s="25">
        <v>329</v>
      </c>
      <c r="J11" s="27">
        <v>0.33</v>
      </c>
      <c r="K11" s="35">
        <f t="shared" si="3"/>
        <v>2.5000000000000001E-3</v>
      </c>
      <c r="L11" s="28">
        <v>0.36399999999999999</v>
      </c>
      <c r="M11" s="35">
        <f t="shared" si="4"/>
        <v>5.0000000000000001E-4</v>
      </c>
      <c r="N11" s="24">
        <v>152</v>
      </c>
      <c r="O11" s="26">
        <v>0</v>
      </c>
      <c r="P11" s="35">
        <f t="shared" si="2"/>
        <v>2.5000000000000001E-3</v>
      </c>
      <c r="Q11" s="35">
        <f t="shared" si="5"/>
        <v>2.5000000000000001E-3</v>
      </c>
      <c r="R11" s="36">
        <f>0.5* 0.5</f>
        <v>0.25</v>
      </c>
      <c r="S11" s="28">
        <v>1.7600000000000001E-2</v>
      </c>
      <c r="T11" s="29">
        <v>1.24E-2</v>
      </c>
      <c r="U11" s="31">
        <v>8.1999999999999994E-6</v>
      </c>
      <c r="V11" s="29">
        <v>8.8999999999999995E-4</v>
      </c>
      <c r="W11" s="38">
        <f>0.5* 0.00005</f>
        <v>2.5000000000000001E-5</v>
      </c>
      <c r="X11" s="39">
        <f>0.5* 0.000005</f>
        <v>2.5000000000000002E-6</v>
      </c>
      <c r="Y11" s="32">
        <v>2.9299999999999999E-3</v>
      </c>
      <c r="Z11" s="32">
        <v>2.7599999999999999E-3</v>
      </c>
      <c r="AA11" s="40">
        <f>0.5* 0.00001</f>
        <v>5.0000000000000004E-6</v>
      </c>
      <c r="AB11" s="37">
        <f>0.5* 0.003</f>
        <v>1.5E-3</v>
      </c>
      <c r="AC11" s="28">
        <v>1.34E-2</v>
      </c>
      <c r="AD11" s="29">
        <v>4.3600000000000002E-3</v>
      </c>
      <c r="AE11" s="29">
        <v>9.3999999999999997E-4</v>
      </c>
      <c r="AF11" s="36">
        <f>0.5* 0.01</f>
        <v>5.0000000000000001E-3</v>
      </c>
      <c r="AG11" s="35">
        <f t="shared" si="1"/>
        <v>5.0000000000000001E-4</v>
      </c>
    </row>
    <row r="12" spans="1:33" s="33" customFormat="1" ht="15" customHeight="1" x14ac:dyDescent="0.5">
      <c r="A12" s="22" t="s">
        <v>57</v>
      </c>
      <c r="B12" s="23">
        <v>43411.5</v>
      </c>
      <c r="C12" s="25">
        <v>3297.8507462449998</v>
      </c>
      <c r="D12" s="27">
        <v>7.4</v>
      </c>
      <c r="E12" s="27">
        <v>298</v>
      </c>
      <c r="F12" s="24">
        <v>143</v>
      </c>
      <c r="G12" s="24">
        <v>7.94</v>
      </c>
      <c r="H12" s="85" t="s">
        <v>53</v>
      </c>
      <c r="I12" s="25">
        <v>237</v>
      </c>
      <c r="J12" s="27">
        <v>0.25</v>
      </c>
      <c r="K12" s="35">
        <f t="shared" si="3"/>
        <v>2.5000000000000001E-3</v>
      </c>
      <c r="L12" s="28">
        <v>0.20899999999999999</v>
      </c>
      <c r="M12" s="35">
        <f t="shared" si="4"/>
        <v>5.0000000000000001E-4</v>
      </c>
      <c r="N12" s="24">
        <v>81.8</v>
      </c>
      <c r="O12" s="26">
        <v>0</v>
      </c>
      <c r="P12" s="35">
        <f t="shared" si="2"/>
        <v>2.5000000000000001E-3</v>
      </c>
      <c r="Q12" s="35">
        <f t="shared" si="5"/>
        <v>2.5000000000000001E-3</v>
      </c>
      <c r="R12" s="36">
        <f>0.5* 0.5</f>
        <v>0.25</v>
      </c>
      <c r="S12" s="85" t="s">
        <v>53</v>
      </c>
      <c r="T12" s="85" t="s">
        <v>53</v>
      </c>
      <c r="U12" s="85" t="s">
        <v>53</v>
      </c>
      <c r="V12" s="85" t="s">
        <v>53</v>
      </c>
      <c r="W12" s="85" t="s">
        <v>53</v>
      </c>
      <c r="X12" s="85" t="s">
        <v>53</v>
      </c>
      <c r="Y12" s="85" t="s">
        <v>53</v>
      </c>
      <c r="Z12" s="85" t="s">
        <v>53</v>
      </c>
      <c r="AA12" s="85" t="s">
        <v>53</v>
      </c>
      <c r="AB12" s="85" t="s">
        <v>53</v>
      </c>
      <c r="AC12" s="28">
        <v>1.26E-2</v>
      </c>
      <c r="AD12" s="29">
        <v>3.96E-3</v>
      </c>
      <c r="AE12" s="29">
        <v>1.7799999999999999E-3</v>
      </c>
      <c r="AF12" s="24">
        <v>1.2999999999999999E-2</v>
      </c>
      <c r="AG12" s="35">
        <f t="shared" si="1"/>
        <v>5.0000000000000001E-4</v>
      </c>
    </row>
    <row r="13" spans="1:33" s="33" customFormat="1" ht="15" customHeight="1" x14ac:dyDescent="0.5">
      <c r="A13" s="22" t="s">
        <v>57</v>
      </c>
      <c r="B13" s="23">
        <v>43439.5</v>
      </c>
      <c r="C13" s="25">
        <v>599.60900000000004</v>
      </c>
      <c r="D13" s="42" t="s">
        <v>101</v>
      </c>
      <c r="E13" s="27">
        <v>497</v>
      </c>
      <c r="F13" s="24">
        <v>242</v>
      </c>
      <c r="G13" s="24">
        <v>8.1</v>
      </c>
      <c r="H13" s="85" t="s">
        <v>53</v>
      </c>
      <c r="I13" s="25">
        <v>367</v>
      </c>
      <c r="J13" s="27">
        <v>0.21</v>
      </c>
      <c r="K13" s="35">
        <f t="shared" si="3"/>
        <v>2.5000000000000001E-3</v>
      </c>
      <c r="L13" s="28">
        <v>0.72299999999999998</v>
      </c>
      <c r="M13" s="35">
        <f t="shared" si="4"/>
        <v>5.0000000000000001E-4</v>
      </c>
      <c r="N13" s="24">
        <v>164</v>
      </c>
      <c r="O13" s="26">
        <v>0</v>
      </c>
      <c r="P13" s="35">
        <f t="shared" si="2"/>
        <v>2.5000000000000001E-3</v>
      </c>
      <c r="Q13" s="35">
        <f t="shared" si="5"/>
        <v>2.5000000000000001E-3</v>
      </c>
      <c r="R13" s="36">
        <f>0.5* 0.5</f>
        <v>0.25</v>
      </c>
      <c r="S13" s="85" t="s">
        <v>53</v>
      </c>
      <c r="T13" s="85" t="s">
        <v>53</v>
      </c>
      <c r="U13" s="85" t="s">
        <v>53</v>
      </c>
      <c r="V13" s="85" t="s">
        <v>53</v>
      </c>
      <c r="W13" s="85" t="s">
        <v>53</v>
      </c>
      <c r="X13" s="85" t="s">
        <v>53</v>
      </c>
      <c r="Y13" s="85" t="s">
        <v>53</v>
      </c>
      <c r="Z13" s="85" t="s">
        <v>53</v>
      </c>
      <c r="AA13" s="85" t="s">
        <v>53</v>
      </c>
      <c r="AB13" s="85" t="s">
        <v>53</v>
      </c>
      <c r="AC13" s="28">
        <v>1.32E-2</v>
      </c>
      <c r="AD13" s="29">
        <v>9.0100000000000006E-3</v>
      </c>
      <c r="AE13" s="29">
        <v>9.3000000000000005E-4</v>
      </c>
      <c r="AF13" s="36">
        <f>0.5* 0.01</f>
        <v>5.0000000000000001E-3</v>
      </c>
      <c r="AG13" s="35">
        <f t="shared" si="1"/>
        <v>5.0000000000000001E-4</v>
      </c>
    </row>
    <row r="14" spans="1:33" ht="15" customHeight="1" x14ac:dyDescent="0.5">
      <c r="A14" s="1"/>
      <c r="B14" s="13" t="s">
        <v>93</v>
      </c>
      <c r="C14" s="17">
        <f t="shared" ref="C14:AG14" si="6">MIN(C2:C13)</f>
        <v>278.00064141899998</v>
      </c>
      <c r="D14" s="17">
        <f t="shared" si="6"/>
        <v>-0.4</v>
      </c>
      <c r="E14" s="17">
        <f t="shared" si="6"/>
        <v>252</v>
      </c>
      <c r="F14" s="14">
        <f t="shared" si="6"/>
        <v>122</v>
      </c>
      <c r="G14" s="14">
        <f t="shared" si="6"/>
        <v>7.88</v>
      </c>
      <c r="H14" s="17">
        <f t="shared" si="6"/>
        <v>1.5</v>
      </c>
      <c r="I14" s="15">
        <f t="shared" si="6"/>
        <v>209</v>
      </c>
      <c r="J14" s="17">
        <f t="shared" si="6"/>
        <v>0.13</v>
      </c>
      <c r="K14" s="16">
        <f t="shared" si="6"/>
        <v>2.5000000000000001E-3</v>
      </c>
      <c r="L14" s="16">
        <f t="shared" si="6"/>
        <v>0.20899999999999999</v>
      </c>
      <c r="M14" s="16">
        <f t="shared" si="6"/>
        <v>5.0000000000000001E-4</v>
      </c>
      <c r="N14" s="14">
        <f t="shared" si="6"/>
        <v>65.5</v>
      </c>
      <c r="O14" s="16">
        <f t="shared" si="6"/>
        <v>0</v>
      </c>
      <c r="P14" s="16">
        <f t="shared" si="6"/>
        <v>2.5000000000000001E-3</v>
      </c>
      <c r="Q14" s="16">
        <f t="shared" si="6"/>
        <v>2.5000000000000001E-3</v>
      </c>
      <c r="R14" s="14">
        <f t="shared" si="6"/>
        <v>0.25</v>
      </c>
      <c r="S14" s="16">
        <f t="shared" si="6"/>
        <v>6.7000000000000002E-3</v>
      </c>
      <c r="T14" s="18">
        <f t="shared" si="6"/>
        <v>1.15E-2</v>
      </c>
      <c r="U14" s="20">
        <f t="shared" si="6"/>
        <v>8.1999999999999994E-6</v>
      </c>
      <c r="V14" s="18">
        <f t="shared" si="6"/>
        <v>6.9999999999999999E-4</v>
      </c>
      <c r="W14" s="21">
        <f t="shared" si="6"/>
        <v>2.5000000000000001E-5</v>
      </c>
      <c r="X14" s="20">
        <f t="shared" si="6"/>
        <v>2.5000000000000002E-6</v>
      </c>
      <c r="Y14" s="21">
        <f t="shared" si="6"/>
        <v>2.7699999999999999E-3</v>
      </c>
      <c r="Z14" s="21">
        <f t="shared" si="6"/>
        <v>2E-3</v>
      </c>
      <c r="AA14" s="18">
        <f t="shared" si="6"/>
        <v>5.0000000000000004E-6</v>
      </c>
      <c r="AB14" s="19">
        <f t="shared" si="6"/>
        <v>1.5E-3</v>
      </c>
      <c r="AC14" s="16">
        <f t="shared" si="6"/>
        <v>1.17E-2</v>
      </c>
      <c r="AD14" s="18">
        <f t="shared" si="6"/>
        <v>1.6999999999999999E-3</v>
      </c>
      <c r="AE14" s="18">
        <f t="shared" si="6"/>
        <v>5.2999999999999998E-4</v>
      </c>
      <c r="AF14" s="14">
        <f t="shared" si="6"/>
        <v>5.0000000000000001E-3</v>
      </c>
      <c r="AG14" s="16">
        <f t="shared" si="6"/>
        <v>5.0000000000000001E-4</v>
      </c>
    </row>
    <row r="15" spans="1:33" ht="15" customHeight="1" x14ac:dyDescent="0.5">
      <c r="A15" s="1"/>
      <c r="B15" s="13" t="s">
        <v>94</v>
      </c>
      <c r="C15" s="17">
        <f t="shared" ref="C15:AG15" si="7">MAX(C2:C13)</f>
        <v>35218.865572709001</v>
      </c>
      <c r="D15" s="17">
        <f t="shared" si="7"/>
        <v>15.4</v>
      </c>
      <c r="E15" s="17">
        <f t="shared" si="7"/>
        <v>594</v>
      </c>
      <c r="F15" s="14">
        <f t="shared" si="7"/>
        <v>303</v>
      </c>
      <c r="G15" s="14">
        <f t="shared" si="7"/>
        <v>8.34</v>
      </c>
      <c r="H15" s="17">
        <f t="shared" si="7"/>
        <v>4.4000000000000004</v>
      </c>
      <c r="I15" s="15">
        <f t="shared" si="7"/>
        <v>433</v>
      </c>
      <c r="J15" s="17">
        <f t="shared" si="7"/>
        <v>3.3</v>
      </c>
      <c r="K15" s="16">
        <f t="shared" si="7"/>
        <v>5.3E-3</v>
      </c>
      <c r="L15" s="16">
        <f t="shared" si="7"/>
        <v>1.08</v>
      </c>
      <c r="M15" s="16">
        <f t="shared" si="7"/>
        <v>3.7000000000000002E-3</v>
      </c>
      <c r="N15" s="14">
        <f t="shared" si="7"/>
        <v>207</v>
      </c>
      <c r="O15" s="16">
        <f t="shared" si="7"/>
        <v>7.3000000000000001E-3</v>
      </c>
      <c r="P15" s="16">
        <f t="shared" si="7"/>
        <v>2.5000000000000001E-3</v>
      </c>
      <c r="Q15" s="16">
        <f t="shared" si="7"/>
        <v>7.3000000000000001E-3</v>
      </c>
      <c r="R15" s="14">
        <f t="shared" si="7"/>
        <v>1.28</v>
      </c>
      <c r="S15" s="16">
        <f t="shared" si="7"/>
        <v>0.34599999999999997</v>
      </c>
      <c r="T15" s="18">
        <f t="shared" si="7"/>
        <v>1.5599999999999999E-2</v>
      </c>
      <c r="U15" s="20">
        <f t="shared" si="7"/>
        <v>2.1399999999999998E-5</v>
      </c>
      <c r="V15" s="18">
        <f t="shared" si="7"/>
        <v>4.1399999999999996E-3</v>
      </c>
      <c r="W15" s="21">
        <f t="shared" si="7"/>
        <v>1.07E-4</v>
      </c>
      <c r="X15" s="20">
        <f t="shared" si="7"/>
        <v>2.5000000000000002E-6</v>
      </c>
      <c r="Y15" s="21">
        <f t="shared" si="7"/>
        <v>3.5599999999999998E-3</v>
      </c>
      <c r="Z15" s="21">
        <f t="shared" si="7"/>
        <v>4.3600000000000002E-3</v>
      </c>
      <c r="AA15" s="18">
        <f t="shared" si="7"/>
        <v>2.0000000000000002E-5</v>
      </c>
      <c r="AB15" s="19">
        <f t="shared" si="7"/>
        <v>1.5E-3</v>
      </c>
      <c r="AC15" s="16">
        <f t="shared" si="7"/>
        <v>1.7000000000000001E-2</v>
      </c>
      <c r="AD15" s="18">
        <f t="shared" si="7"/>
        <v>1.7000000000000001E-2</v>
      </c>
      <c r="AE15" s="18">
        <f t="shared" si="7"/>
        <v>3.5400000000000002E-3</v>
      </c>
      <c r="AF15" s="14">
        <f t="shared" si="7"/>
        <v>6.4000000000000001E-2</v>
      </c>
      <c r="AG15" s="16">
        <f t="shared" si="7"/>
        <v>5.0000000000000001E-4</v>
      </c>
    </row>
    <row r="16" spans="1:33" ht="15" customHeight="1" x14ac:dyDescent="0.5">
      <c r="A16" s="1"/>
      <c r="B16" s="13" t="s">
        <v>95</v>
      </c>
      <c r="C16" s="17">
        <f t="shared" ref="C16:AG16" si="8">AVERAGE(C2:C13)</f>
        <v>5941.7309116595261</v>
      </c>
      <c r="D16" s="17">
        <f t="shared" si="8"/>
        <v>6.0727272727272723</v>
      </c>
      <c r="E16" s="17">
        <f t="shared" si="8"/>
        <v>452.41666666666669</v>
      </c>
      <c r="F16" s="14">
        <f t="shared" si="8"/>
        <v>225.5</v>
      </c>
      <c r="G16" s="14">
        <f t="shared" si="8"/>
        <v>8.1024999999999991</v>
      </c>
      <c r="H16" s="17">
        <f t="shared" si="8"/>
        <v>2.4</v>
      </c>
      <c r="I16" s="15">
        <f t="shared" si="8"/>
        <v>336</v>
      </c>
      <c r="J16" s="17">
        <f t="shared" si="8"/>
        <v>0.52833333333333332</v>
      </c>
      <c r="K16" s="16">
        <f t="shared" si="8"/>
        <v>2.7333333333333328E-3</v>
      </c>
      <c r="L16" s="16">
        <f t="shared" si="8"/>
        <v>0.58808333333333329</v>
      </c>
      <c r="M16" s="16">
        <f t="shared" si="8"/>
        <v>7.6666666666666691E-4</v>
      </c>
      <c r="N16" s="14">
        <f t="shared" si="8"/>
        <v>149.02500000000001</v>
      </c>
      <c r="O16" s="16">
        <f t="shared" si="8"/>
        <v>1.1999999999999999E-3</v>
      </c>
      <c r="P16" s="16">
        <f t="shared" si="8"/>
        <v>2.4999999999999996E-3</v>
      </c>
      <c r="Q16" s="16">
        <f t="shared" si="8"/>
        <v>3.2833333333333338E-3</v>
      </c>
      <c r="R16" s="14">
        <f t="shared" si="8"/>
        <v>0.47583333333333339</v>
      </c>
      <c r="S16" s="16">
        <f t="shared" si="8"/>
        <v>8.9560000000000001E-2</v>
      </c>
      <c r="T16" s="18">
        <f t="shared" si="8"/>
        <v>1.3299999999999998E-2</v>
      </c>
      <c r="U16" s="20">
        <f t="shared" si="8"/>
        <v>1.3199999999999999E-5</v>
      </c>
      <c r="V16" s="18">
        <f t="shared" si="8"/>
        <v>1.8019999999999998E-3</v>
      </c>
      <c r="W16" s="21">
        <f t="shared" si="8"/>
        <v>4.1400000000000003E-5</v>
      </c>
      <c r="X16" s="20">
        <f t="shared" si="8"/>
        <v>2.5000000000000002E-6</v>
      </c>
      <c r="Y16" s="21">
        <f t="shared" si="8"/>
        <v>3.0300000000000001E-3</v>
      </c>
      <c r="Z16" s="21">
        <f t="shared" si="8"/>
        <v>3.1620000000000003E-3</v>
      </c>
      <c r="AA16" s="18">
        <f t="shared" si="8"/>
        <v>8.0000000000000013E-6</v>
      </c>
      <c r="AB16" s="19">
        <f t="shared" si="8"/>
        <v>1.5E-3</v>
      </c>
      <c r="AC16" s="16">
        <f t="shared" si="8"/>
        <v>1.3783333333333335E-2</v>
      </c>
      <c r="AD16" s="18">
        <f t="shared" si="8"/>
        <v>7.0658333333333346E-3</v>
      </c>
      <c r="AE16" s="18">
        <f t="shared" si="8"/>
        <v>1.3266666666666663E-3</v>
      </c>
      <c r="AF16" s="14">
        <f t="shared" si="8"/>
        <v>1.2500000000000002E-2</v>
      </c>
      <c r="AG16" s="16">
        <f t="shared" si="8"/>
        <v>5.0000000000000012E-4</v>
      </c>
    </row>
    <row r="17" spans="1:33" ht="15" customHeight="1" x14ac:dyDescent="0.5">
      <c r="A17" s="1"/>
      <c r="B17" s="13" t="s">
        <v>96</v>
      </c>
      <c r="C17" s="17">
        <f t="shared" ref="C17:AG17" si="9">_xlfn.STDEV.P(C2:C13)</f>
        <v>10006.558145504763</v>
      </c>
      <c r="D17" s="17">
        <f t="shared" si="9"/>
        <v>4.5218843435595435</v>
      </c>
      <c r="E17" s="17">
        <f t="shared" si="9"/>
        <v>121.63090227770608</v>
      </c>
      <c r="F17" s="14">
        <f t="shared" si="9"/>
        <v>66.024616621378428</v>
      </c>
      <c r="G17" s="14">
        <f t="shared" si="9"/>
        <v>0.11818946653572814</v>
      </c>
      <c r="H17" s="17">
        <f t="shared" si="9"/>
        <v>1.1764352935882199</v>
      </c>
      <c r="I17" s="15">
        <f t="shared" si="9"/>
        <v>82.414602266022413</v>
      </c>
      <c r="J17" s="17">
        <f t="shared" si="9"/>
        <v>0.84360173594468668</v>
      </c>
      <c r="K17" s="16">
        <f t="shared" si="9"/>
        <v>7.7387911774959317E-4</v>
      </c>
      <c r="L17" s="16">
        <f t="shared" si="9"/>
        <v>0.28058345708343002</v>
      </c>
      <c r="M17" s="16">
        <f t="shared" si="9"/>
        <v>8.8443327742810632E-4</v>
      </c>
      <c r="N17" s="14">
        <f t="shared" si="9"/>
        <v>52.770416665021735</v>
      </c>
      <c r="O17" s="16">
        <f t="shared" si="9"/>
        <v>2.6835921200261911E-3</v>
      </c>
      <c r="P17" s="16">
        <f t="shared" si="9"/>
        <v>4.3368086899420177E-19</v>
      </c>
      <c r="Q17" s="16">
        <f t="shared" si="9"/>
        <v>1.7520622769246028E-3</v>
      </c>
      <c r="R17" s="14">
        <f t="shared" si="9"/>
        <v>0.34707007777808907</v>
      </c>
      <c r="S17" s="16">
        <f t="shared" si="9"/>
        <v>0.13036276462241816</v>
      </c>
      <c r="T17" s="18">
        <f t="shared" si="9"/>
        <v>1.4085453489327208E-3</v>
      </c>
      <c r="U17" s="20">
        <f t="shared" si="9"/>
        <v>4.5426864298562355E-6</v>
      </c>
      <c r="V17" s="18">
        <f t="shared" si="9"/>
        <v>1.3160607888695716E-3</v>
      </c>
      <c r="W17" s="21">
        <f t="shared" si="9"/>
        <v>3.2800000000000004E-5</v>
      </c>
      <c r="X17" s="20">
        <f t="shared" si="9"/>
        <v>0</v>
      </c>
      <c r="Y17" s="21">
        <f t="shared" si="9"/>
        <v>2.8809720581775863E-4</v>
      </c>
      <c r="Z17" s="21">
        <f t="shared" si="9"/>
        <v>9.4615854908149512E-4</v>
      </c>
      <c r="AA17" s="18">
        <f t="shared" si="9"/>
        <v>6.0000000000000002E-6</v>
      </c>
      <c r="AB17" s="19">
        <f t="shared" si="9"/>
        <v>0</v>
      </c>
      <c r="AC17" s="16">
        <f t="shared" si="9"/>
        <v>1.3673778637312449E-3</v>
      </c>
      <c r="AD17" s="18">
        <f t="shared" si="9"/>
        <v>4.3096586452860582E-3</v>
      </c>
      <c r="AE17" s="18">
        <f t="shared" si="9"/>
        <v>8.2458407023716434E-4</v>
      </c>
      <c r="AF17" s="14">
        <f t="shared" si="9"/>
        <v>1.6378339354159197E-2</v>
      </c>
      <c r="AG17" s="16">
        <f t="shared" si="9"/>
        <v>1.0842021724855044E-19</v>
      </c>
    </row>
    <row r="18" spans="1:33" s="60" customFormat="1" ht="15" customHeight="1" x14ac:dyDescent="0.5">
      <c r="B18" s="61"/>
      <c r="C18" s="109" t="s">
        <v>116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</row>
    <row r="19" spans="1:33" s="60" customFormat="1" ht="15" customHeight="1" x14ac:dyDescent="0.5">
      <c r="B19" s="61"/>
      <c r="C19" s="109" t="s">
        <v>130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</row>
    <row r="20" spans="1:33" s="60" customFormat="1" ht="15" customHeight="1" x14ac:dyDescent="0.5">
      <c r="B20" s="61"/>
      <c r="C20" s="107" t="s">
        <v>110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</row>
    <row r="21" spans="1:33" s="60" customFormat="1" ht="15" customHeight="1" x14ac:dyDescent="0.5">
      <c r="C21" s="107" t="s">
        <v>112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</row>
    <row r="22" spans="1:33" s="54" customFormat="1" ht="15" customHeight="1" x14ac:dyDescent="0.25">
      <c r="B22" s="55"/>
      <c r="C22" s="62"/>
      <c r="D22" s="57"/>
      <c r="E22" s="57"/>
      <c r="F22" s="56"/>
      <c r="G22" s="56"/>
      <c r="H22" s="57"/>
      <c r="I22" s="62"/>
      <c r="J22" s="57"/>
      <c r="K22" s="58"/>
      <c r="L22" s="58"/>
      <c r="M22" s="58"/>
      <c r="N22" s="56"/>
      <c r="O22" s="58"/>
      <c r="P22" s="58"/>
      <c r="Q22" s="58"/>
      <c r="R22" s="56"/>
      <c r="S22" s="58"/>
      <c r="T22" s="59"/>
      <c r="U22" s="64"/>
      <c r="V22" s="59"/>
      <c r="W22" s="65"/>
      <c r="X22" s="64"/>
      <c r="Y22" s="65"/>
      <c r="Z22" s="65"/>
      <c r="AA22" s="59"/>
      <c r="AB22" s="63"/>
      <c r="AC22" s="58"/>
      <c r="AD22" s="59"/>
      <c r="AE22" s="59"/>
      <c r="AF22" s="56"/>
      <c r="AG22" s="58"/>
    </row>
    <row r="23" spans="1:33" x14ac:dyDescent="0.25">
      <c r="A23" s="103"/>
    </row>
  </sheetData>
  <mergeCells count="4">
    <mergeCell ref="C21:AG21"/>
    <mergeCell ref="C20:AG20"/>
    <mergeCell ref="C18:AG18"/>
    <mergeCell ref="C19:AG19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8 - CAHILL-3 (E206637) Data&amp;R&amp;"Times New Roman,Regular"&amp;8Annual Report, 2018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W21"/>
  <sheetViews>
    <sheetView view="pageBreakPreview" zoomScale="130" zoomScaleNormal="100" zoomScaleSheetLayoutView="130" workbookViewId="0">
      <selection activeCell="AA27" sqref="AA27"/>
    </sheetView>
  </sheetViews>
  <sheetFormatPr defaultColWidth="11.28515625" defaultRowHeight="15.75" x14ac:dyDescent="0.25"/>
  <cols>
    <col min="1" max="1" width="8.7109375" style="2" bestFit="1" customWidth="1"/>
    <col min="2" max="2" width="26.5703125" style="3" customWidth="1"/>
    <col min="3" max="3" width="6.28515625" style="10" customWidth="1"/>
    <col min="4" max="4" width="6.28515625" style="10" bestFit="1" customWidth="1"/>
    <col min="5" max="5" width="6.7109375" style="9" bestFit="1" customWidth="1"/>
    <col min="6" max="6" width="4.5703125" style="9" bestFit="1" customWidth="1"/>
    <col min="7" max="7" width="4" style="11" bestFit="1" customWidth="1"/>
    <col min="8" max="8" width="6.28515625" style="10" bestFit="1" customWidth="1"/>
    <col min="9" max="9" width="7.5703125" style="7" bestFit="1" customWidth="1"/>
    <col min="10" max="10" width="6.7109375" style="7" bestFit="1" customWidth="1"/>
    <col min="11" max="11" width="6.7109375" style="9" bestFit="1" customWidth="1"/>
    <col min="12" max="12" width="6.7109375" style="7" bestFit="1" customWidth="1"/>
    <col min="13" max="14" width="7.5703125" style="7" bestFit="1" customWidth="1"/>
    <col min="15" max="15" width="5.42578125" style="9" bestFit="1" customWidth="1"/>
    <col min="16" max="16" width="6.7109375" style="7" bestFit="1" customWidth="1"/>
    <col min="17" max="18" width="7.85546875" style="6" bestFit="1" customWidth="1"/>
    <col min="19" max="19" width="7.5703125" style="7" bestFit="1" customWidth="1"/>
    <col min="20" max="21" width="3.85546875" style="2" customWidth="1"/>
    <col min="22" max="16384" width="11.28515625" style="2"/>
  </cols>
  <sheetData>
    <row r="1" spans="1:23" s="53" customFormat="1" ht="75.95" customHeight="1" x14ac:dyDescent="0.25">
      <c r="A1" s="43" t="s">
        <v>0</v>
      </c>
      <c r="B1" s="44" t="s">
        <v>1</v>
      </c>
      <c r="C1" s="48" t="s">
        <v>4</v>
      </c>
      <c r="D1" s="48" t="s">
        <v>5</v>
      </c>
      <c r="E1" s="47" t="s">
        <v>6</v>
      </c>
      <c r="F1" s="47" t="s">
        <v>7</v>
      </c>
      <c r="G1" s="45" t="s">
        <v>9</v>
      </c>
      <c r="H1" s="48" t="s">
        <v>10</v>
      </c>
      <c r="I1" s="46" t="s">
        <v>11</v>
      </c>
      <c r="J1" s="46" t="s">
        <v>12</v>
      </c>
      <c r="K1" s="47" t="s">
        <v>14</v>
      </c>
      <c r="L1" s="46" t="s">
        <v>108</v>
      </c>
      <c r="M1" s="46" t="s">
        <v>15</v>
      </c>
      <c r="N1" s="46" t="s">
        <v>16</v>
      </c>
      <c r="O1" s="47" t="s">
        <v>17</v>
      </c>
      <c r="P1" s="46" t="s">
        <v>37</v>
      </c>
      <c r="Q1" s="49" t="s">
        <v>40</v>
      </c>
      <c r="R1" s="49" t="s">
        <v>41</v>
      </c>
      <c r="S1" s="46" t="s">
        <v>50</v>
      </c>
      <c r="W1" s="103"/>
    </row>
    <row r="2" spans="1:23" s="33" customFormat="1" ht="15" customHeight="1" x14ac:dyDescent="0.5">
      <c r="A2" s="22" t="s">
        <v>58</v>
      </c>
      <c r="B2" s="23">
        <v>43103.5</v>
      </c>
      <c r="C2" s="27">
        <v>-0.4</v>
      </c>
      <c r="D2" s="27">
        <v>381</v>
      </c>
      <c r="E2" s="24">
        <v>196</v>
      </c>
      <c r="F2" s="24">
        <v>7.95</v>
      </c>
      <c r="G2" s="25">
        <v>303</v>
      </c>
      <c r="H2" s="27">
        <v>0.16</v>
      </c>
      <c r="I2" s="35">
        <f t="shared" ref="I2:I13" si="0">0.5* 0.005</f>
        <v>2.5000000000000001E-3</v>
      </c>
      <c r="J2" s="28">
        <v>0.76100000000000001</v>
      </c>
      <c r="K2" s="24">
        <v>130</v>
      </c>
      <c r="L2" s="26">
        <v>0</v>
      </c>
      <c r="M2" s="35">
        <f t="shared" ref="M2:N13" si="1">0.5* 0.005</f>
        <v>2.5000000000000001E-3</v>
      </c>
      <c r="N2" s="35">
        <f t="shared" si="1"/>
        <v>2.5000000000000001E-3</v>
      </c>
      <c r="O2" s="36">
        <f>0.5* 0.5</f>
        <v>0.25</v>
      </c>
      <c r="P2" s="28">
        <v>1.32E-2</v>
      </c>
      <c r="Q2" s="29">
        <v>1.0499999999999999E-3</v>
      </c>
      <c r="R2" s="29">
        <v>5.1999999999999995E-4</v>
      </c>
      <c r="S2" s="35">
        <f t="shared" ref="S2:S8" si="2">0.5* 0.001</f>
        <v>5.0000000000000001E-4</v>
      </c>
    </row>
    <row r="3" spans="1:23" s="33" customFormat="1" ht="15" customHeight="1" x14ac:dyDescent="0.5">
      <c r="A3" s="22" t="s">
        <v>58</v>
      </c>
      <c r="B3" s="23">
        <v>43138.5</v>
      </c>
      <c r="C3" s="27">
        <v>0.5</v>
      </c>
      <c r="D3" s="27">
        <v>363</v>
      </c>
      <c r="E3" s="24">
        <v>189</v>
      </c>
      <c r="F3" s="24">
        <v>7.97</v>
      </c>
      <c r="G3" s="25">
        <v>260</v>
      </c>
      <c r="H3" s="27">
        <v>0.19</v>
      </c>
      <c r="I3" s="35">
        <f t="shared" si="0"/>
        <v>2.5000000000000001E-3</v>
      </c>
      <c r="J3" s="28">
        <v>0.627</v>
      </c>
      <c r="K3" s="24">
        <v>109</v>
      </c>
      <c r="L3" s="26">
        <v>0</v>
      </c>
      <c r="M3" s="35">
        <f t="shared" si="1"/>
        <v>2.5000000000000001E-3</v>
      </c>
      <c r="N3" s="35">
        <f t="shared" si="1"/>
        <v>2.5000000000000001E-3</v>
      </c>
      <c r="O3" s="36">
        <f>0.5* 0.5</f>
        <v>0.25</v>
      </c>
      <c r="P3" s="28">
        <v>1.46E-2</v>
      </c>
      <c r="Q3" s="29">
        <v>1.06E-3</v>
      </c>
      <c r="R3" s="29">
        <v>7.2999999999999996E-4</v>
      </c>
      <c r="S3" s="35">
        <f t="shared" si="2"/>
        <v>5.0000000000000001E-4</v>
      </c>
    </row>
    <row r="4" spans="1:23" s="33" customFormat="1" ht="15" customHeight="1" x14ac:dyDescent="0.5">
      <c r="A4" s="22" t="s">
        <v>58</v>
      </c>
      <c r="B4" s="23">
        <v>43166.5</v>
      </c>
      <c r="C4" s="27">
        <v>2.7</v>
      </c>
      <c r="D4" s="27">
        <v>411</v>
      </c>
      <c r="E4" s="24">
        <v>208</v>
      </c>
      <c r="F4" s="24">
        <v>8.08</v>
      </c>
      <c r="G4" s="25">
        <v>288</v>
      </c>
      <c r="H4" s="27">
        <v>0.31</v>
      </c>
      <c r="I4" s="35">
        <f t="shared" si="0"/>
        <v>2.5000000000000001E-3</v>
      </c>
      <c r="J4" s="28">
        <v>0.79800000000000004</v>
      </c>
      <c r="K4" s="24">
        <v>130</v>
      </c>
      <c r="L4" s="26">
        <v>0</v>
      </c>
      <c r="M4" s="35">
        <f t="shared" si="1"/>
        <v>2.5000000000000001E-3</v>
      </c>
      <c r="N4" s="35">
        <f t="shared" si="1"/>
        <v>2.5000000000000001E-3</v>
      </c>
      <c r="O4" s="36">
        <f>0.5* 0.5</f>
        <v>0.25</v>
      </c>
      <c r="P4" s="28">
        <v>1.41E-2</v>
      </c>
      <c r="Q4" s="29">
        <v>1.2999999999999999E-3</v>
      </c>
      <c r="R4" s="29">
        <v>6.7000000000000002E-4</v>
      </c>
      <c r="S4" s="35">
        <f t="shared" si="2"/>
        <v>5.0000000000000001E-4</v>
      </c>
    </row>
    <row r="5" spans="1:23" s="33" customFormat="1" ht="15" customHeight="1" x14ac:dyDescent="0.5">
      <c r="A5" s="22" t="s">
        <v>58</v>
      </c>
      <c r="B5" s="23">
        <v>43194</v>
      </c>
      <c r="C5" s="27">
        <v>0.3</v>
      </c>
      <c r="D5" s="27">
        <v>361</v>
      </c>
      <c r="E5" s="24">
        <v>186</v>
      </c>
      <c r="F5" s="24">
        <v>7.96</v>
      </c>
      <c r="G5" s="25">
        <v>267</v>
      </c>
      <c r="H5" s="27">
        <v>0.47</v>
      </c>
      <c r="I5" s="35">
        <f t="shared" si="0"/>
        <v>2.5000000000000001E-3</v>
      </c>
      <c r="J5" s="28">
        <v>0.69</v>
      </c>
      <c r="K5" s="24">
        <v>116</v>
      </c>
      <c r="L5" s="26">
        <v>0</v>
      </c>
      <c r="M5" s="35">
        <f t="shared" si="1"/>
        <v>2.5000000000000001E-3</v>
      </c>
      <c r="N5" s="35">
        <f t="shared" si="1"/>
        <v>2.5000000000000001E-3</v>
      </c>
      <c r="O5" s="36">
        <f>0.5* 0.5</f>
        <v>0.25</v>
      </c>
      <c r="P5" s="28">
        <v>1.2E-2</v>
      </c>
      <c r="Q5" s="29">
        <v>8.8999999999999995E-4</v>
      </c>
      <c r="R5" s="29">
        <v>7.5000000000000002E-4</v>
      </c>
      <c r="S5" s="35">
        <f t="shared" si="2"/>
        <v>5.0000000000000001E-4</v>
      </c>
    </row>
    <row r="6" spans="1:23" s="33" customFormat="1" ht="15" customHeight="1" x14ac:dyDescent="0.5">
      <c r="A6" s="22" t="s">
        <v>58</v>
      </c>
      <c r="B6" s="23">
        <v>43222</v>
      </c>
      <c r="C6" s="42">
        <v>1.4</v>
      </c>
      <c r="D6" s="27">
        <v>235</v>
      </c>
      <c r="E6" s="24">
        <v>116</v>
      </c>
      <c r="F6" s="24">
        <v>7.79</v>
      </c>
      <c r="G6" s="25">
        <v>198</v>
      </c>
      <c r="H6" s="27">
        <v>2.76</v>
      </c>
      <c r="I6" s="35">
        <f t="shared" si="0"/>
        <v>2.5000000000000001E-3</v>
      </c>
      <c r="J6" s="28">
        <v>0.435</v>
      </c>
      <c r="K6" s="24">
        <v>66.099999999999994</v>
      </c>
      <c r="L6" s="26">
        <v>0</v>
      </c>
      <c r="M6" s="35">
        <f t="shared" si="1"/>
        <v>2.5000000000000001E-3</v>
      </c>
      <c r="N6" s="35">
        <f t="shared" si="1"/>
        <v>2.5000000000000001E-3</v>
      </c>
      <c r="O6" s="36">
        <f>0.5* 0.5</f>
        <v>0.25</v>
      </c>
      <c r="P6" s="28">
        <v>2.24E-2</v>
      </c>
      <c r="Q6" s="29">
        <v>2.2000000000000001E-4</v>
      </c>
      <c r="R6" s="29">
        <v>2.3999999999999998E-3</v>
      </c>
      <c r="S6" s="35">
        <f t="shared" si="2"/>
        <v>5.0000000000000001E-4</v>
      </c>
    </row>
    <row r="7" spans="1:23" s="33" customFormat="1" ht="15" customHeight="1" x14ac:dyDescent="0.5">
      <c r="A7" s="22" t="s">
        <v>58</v>
      </c>
      <c r="B7" s="23">
        <v>43257.5</v>
      </c>
      <c r="C7" s="27">
        <v>7.2</v>
      </c>
      <c r="D7" s="27">
        <v>296</v>
      </c>
      <c r="E7" s="24">
        <v>140</v>
      </c>
      <c r="F7" s="24">
        <v>7.87</v>
      </c>
      <c r="G7" s="25">
        <v>225</v>
      </c>
      <c r="H7" s="27">
        <v>0.48</v>
      </c>
      <c r="I7" s="35">
        <f t="shared" si="0"/>
        <v>2.5000000000000001E-3</v>
      </c>
      <c r="J7" s="28">
        <v>0.54300000000000004</v>
      </c>
      <c r="K7" s="24">
        <v>96.7</v>
      </c>
      <c r="L7" s="26">
        <v>0</v>
      </c>
      <c r="M7" s="35">
        <f t="shared" si="1"/>
        <v>2.5000000000000001E-3</v>
      </c>
      <c r="N7" s="35">
        <f t="shared" si="1"/>
        <v>2.5000000000000001E-3</v>
      </c>
      <c r="O7" s="24">
        <v>0.68</v>
      </c>
      <c r="P7" s="28">
        <v>1.4999999999999999E-2</v>
      </c>
      <c r="Q7" s="29">
        <v>3.2000000000000003E-4</v>
      </c>
      <c r="R7" s="29">
        <v>1.2099999999999999E-3</v>
      </c>
      <c r="S7" s="35">
        <f t="shared" si="2"/>
        <v>5.0000000000000001E-4</v>
      </c>
    </row>
    <row r="8" spans="1:23" s="33" customFormat="1" ht="15" customHeight="1" x14ac:dyDescent="0.5">
      <c r="A8" s="22" t="s">
        <v>58</v>
      </c>
      <c r="B8" s="23">
        <v>43285</v>
      </c>
      <c r="C8" s="42">
        <v>7.4</v>
      </c>
      <c r="D8" s="27">
        <v>220</v>
      </c>
      <c r="E8" s="24">
        <v>111</v>
      </c>
      <c r="F8" s="24">
        <v>7.82</v>
      </c>
      <c r="G8" s="25">
        <v>176</v>
      </c>
      <c r="H8" s="27">
        <v>1.1499999999999999</v>
      </c>
      <c r="I8" s="35">
        <f t="shared" si="0"/>
        <v>2.5000000000000001E-3</v>
      </c>
      <c r="J8" s="28">
        <v>0.29599999999999999</v>
      </c>
      <c r="K8" s="24">
        <v>62.6</v>
      </c>
      <c r="L8" s="26">
        <v>0</v>
      </c>
      <c r="M8" s="35">
        <f t="shared" si="1"/>
        <v>2.5000000000000001E-3</v>
      </c>
      <c r="N8" s="35">
        <f t="shared" si="1"/>
        <v>2.5000000000000001E-3</v>
      </c>
      <c r="O8" s="24">
        <v>1.1599999999999999</v>
      </c>
      <c r="P8" s="28">
        <v>1.3899999999999999E-2</v>
      </c>
      <c r="Q8" s="29">
        <v>3.6999999999999999E-4</v>
      </c>
      <c r="R8" s="29">
        <v>1.9499999999999999E-3</v>
      </c>
      <c r="S8" s="35">
        <f t="shared" si="2"/>
        <v>5.0000000000000001E-4</v>
      </c>
    </row>
    <row r="9" spans="1:23" s="33" customFormat="1" ht="15" customHeight="1" x14ac:dyDescent="0.5">
      <c r="A9" s="22" t="s">
        <v>58</v>
      </c>
      <c r="B9" s="23">
        <v>43313.5</v>
      </c>
      <c r="C9" s="27">
        <v>10.3</v>
      </c>
      <c r="D9" s="27">
        <v>458</v>
      </c>
      <c r="E9" s="24">
        <v>254</v>
      </c>
      <c r="F9" s="24">
        <v>8.16</v>
      </c>
      <c r="G9" s="25">
        <v>339</v>
      </c>
      <c r="H9" s="27">
        <v>0.19</v>
      </c>
      <c r="I9" s="35">
        <f t="shared" si="0"/>
        <v>2.5000000000000001E-3</v>
      </c>
      <c r="J9" s="28">
        <v>0.77500000000000002</v>
      </c>
      <c r="K9" s="24">
        <v>157</v>
      </c>
      <c r="L9" s="26">
        <v>0</v>
      </c>
      <c r="M9" s="35">
        <f t="shared" si="1"/>
        <v>2.5000000000000001E-3</v>
      </c>
      <c r="N9" s="35">
        <f t="shared" si="1"/>
        <v>2.5000000000000001E-3</v>
      </c>
      <c r="O9" s="24">
        <v>0.87</v>
      </c>
      <c r="P9" s="28">
        <v>1.8100000000000002E-2</v>
      </c>
      <c r="Q9" s="29">
        <v>1.07E-3</v>
      </c>
      <c r="R9" s="29">
        <v>1.06E-3</v>
      </c>
      <c r="S9" s="28">
        <v>1.1000000000000001E-3</v>
      </c>
    </row>
    <row r="10" spans="1:23" s="33" customFormat="1" ht="15" customHeight="1" x14ac:dyDescent="0.5">
      <c r="A10" s="22" t="s">
        <v>58</v>
      </c>
      <c r="B10" s="23">
        <v>43348.5</v>
      </c>
      <c r="C10" s="27">
        <v>5.5</v>
      </c>
      <c r="D10" s="27">
        <v>495</v>
      </c>
      <c r="E10" s="24">
        <v>258</v>
      </c>
      <c r="F10" s="24">
        <v>8.15</v>
      </c>
      <c r="G10" s="25">
        <v>373</v>
      </c>
      <c r="H10" s="34">
        <f>0.5* 0.1</f>
        <v>0.05</v>
      </c>
      <c r="I10" s="35">
        <f t="shared" si="0"/>
        <v>2.5000000000000001E-3</v>
      </c>
      <c r="J10" s="28">
        <v>0.80300000000000005</v>
      </c>
      <c r="K10" s="24">
        <v>168</v>
      </c>
      <c r="L10" s="26">
        <v>0</v>
      </c>
      <c r="M10" s="35">
        <f t="shared" si="1"/>
        <v>2.5000000000000001E-3</v>
      </c>
      <c r="N10" s="35">
        <f t="shared" si="1"/>
        <v>2.5000000000000001E-3</v>
      </c>
      <c r="O10" s="24">
        <v>1.1100000000000001</v>
      </c>
      <c r="P10" s="28">
        <v>1.6899999999999998E-2</v>
      </c>
      <c r="Q10" s="29">
        <v>1.3500000000000001E-3</v>
      </c>
      <c r="R10" s="29">
        <v>7.2000000000000005E-4</v>
      </c>
      <c r="S10" s="35">
        <f>0.5* 0.001</f>
        <v>5.0000000000000001E-4</v>
      </c>
    </row>
    <row r="11" spans="1:23" s="33" customFormat="1" ht="15" customHeight="1" x14ac:dyDescent="0.5">
      <c r="A11" s="22" t="s">
        <v>58</v>
      </c>
      <c r="B11" s="23">
        <v>43376.5</v>
      </c>
      <c r="C11" s="27">
        <v>2.6</v>
      </c>
      <c r="D11" s="27">
        <v>363</v>
      </c>
      <c r="E11" s="24">
        <v>160</v>
      </c>
      <c r="F11" s="24">
        <v>8.02</v>
      </c>
      <c r="G11" s="25">
        <v>258</v>
      </c>
      <c r="H11" s="27">
        <v>0.34</v>
      </c>
      <c r="I11" s="35">
        <f t="shared" si="0"/>
        <v>2.5000000000000001E-3</v>
      </c>
      <c r="J11" s="28">
        <v>0.46300000000000002</v>
      </c>
      <c r="K11" s="24">
        <v>105</v>
      </c>
      <c r="L11" s="26">
        <v>0</v>
      </c>
      <c r="M11" s="35">
        <f t="shared" si="1"/>
        <v>2.5000000000000001E-3</v>
      </c>
      <c r="N11" s="35">
        <f t="shared" si="1"/>
        <v>2.5000000000000001E-3</v>
      </c>
      <c r="O11" s="36">
        <f>0.5* 0.5</f>
        <v>0.25</v>
      </c>
      <c r="P11" s="28">
        <v>1.17E-2</v>
      </c>
      <c r="Q11" s="29">
        <v>8.0999999999999996E-4</v>
      </c>
      <c r="R11" s="29">
        <v>9.7000000000000005E-4</v>
      </c>
      <c r="S11" s="35">
        <f>0.5* 0.001</f>
        <v>5.0000000000000001E-4</v>
      </c>
    </row>
    <row r="12" spans="1:23" s="33" customFormat="1" ht="15" customHeight="1" x14ac:dyDescent="0.5">
      <c r="A12" s="22" t="s">
        <v>58</v>
      </c>
      <c r="B12" s="23">
        <v>43411.5</v>
      </c>
      <c r="C12" s="27">
        <v>0.5</v>
      </c>
      <c r="D12" s="27">
        <v>249</v>
      </c>
      <c r="E12" s="24">
        <v>123</v>
      </c>
      <c r="F12" s="24">
        <v>7.9</v>
      </c>
      <c r="G12" s="25">
        <v>195</v>
      </c>
      <c r="H12" s="27">
        <v>2.2400000000000002</v>
      </c>
      <c r="I12" s="35">
        <f t="shared" si="0"/>
        <v>2.5000000000000001E-3</v>
      </c>
      <c r="J12" s="28">
        <v>0.34499999999999997</v>
      </c>
      <c r="K12" s="24">
        <v>68.5</v>
      </c>
      <c r="L12" s="26">
        <v>0</v>
      </c>
      <c r="M12" s="35">
        <f t="shared" si="1"/>
        <v>2.5000000000000001E-3</v>
      </c>
      <c r="N12" s="35">
        <f t="shared" si="1"/>
        <v>2.5000000000000001E-3</v>
      </c>
      <c r="O12" s="36">
        <f>0.5* 0.5</f>
        <v>0.25</v>
      </c>
      <c r="P12" s="28">
        <v>1.5800000000000002E-2</v>
      </c>
      <c r="Q12" s="29">
        <v>5.4000000000000001E-4</v>
      </c>
      <c r="R12" s="29">
        <v>1.5299999999999999E-3</v>
      </c>
      <c r="S12" s="35">
        <f>0.5* 0.001</f>
        <v>5.0000000000000001E-4</v>
      </c>
    </row>
    <row r="13" spans="1:23" s="33" customFormat="1" ht="15" customHeight="1" x14ac:dyDescent="0.5">
      <c r="A13" s="22" t="s">
        <v>58</v>
      </c>
      <c r="B13" s="23">
        <v>43439.5</v>
      </c>
      <c r="C13" s="42" t="s">
        <v>102</v>
      </c>
      <c r="D13" s="27">
        <v>439</v>
      </c>
      <c r="E13" s="24">
        <v>200</v>
      </c>
      <c r="F13" s="24">
        <v>7.96</v>
      </c>
      <c r="G13" s="25">
        <v>310</v>
      </c>
      <c r="H13" s="27">
        <v>0.34</v>
      </c>
      <c r="I13" s="35">
        <f t="shared" si="0"/>
        <v>2.5000000000000001E-3</v>
      </c>
      <c r="J13" s="28">
        <v>0.75700000000000001</v>
      </c>
      <c r="K13" s="24">
        <v>138</v>
      </c>
      <c r="L13" s="26">
        <v>0</v>
      </c>
      <c r="M13" s="35">
        <f t="shared" si="1"/>
        <v>2.5000000000000001E-3</v>
      </c>
      <c r="N13" s="35">
        <f t="shared" si="1"/>
        <v>2.5000000000000001E-3</v>
      </c>
      <c r="O13" s="36">
        <f>0.5* 0.5</f>
        <v>0.25</v>
      </c>
      <c r="P13" s="28">
        <v>1.83E-2</v>
      </c>
      <c r="Q13" s="29">
        <v>1.16E-3</v>
      </c>
      <c r="R13" s="29">
        <v>7.2999999999999996E-4</v>
      </c>
      <c r="S13" s="35">
        <f>0.5* 0.001</f>
        <v>5.0000000000000001E-4</v>
      </c>
    </row>
    <row r="14" spans="1:23" ht="15" customHeight="1" x14ac:dyDescent="0.5">
      <c r="A14" s="1"/>
      <c r="B14" s="13" t="s">
        <v>93</v>
      </c>
      <c r="C14" s="17">
        <f t="shared" ref="C14:S14" si="3">MIN(C2:C13)</f>
        <v>-0.4</v>
      </c>
      <c r="D14" s="17">
        <f t="shared" si="3"/>
        <v>220</v>
      </c>
      <c r="E14" s="14">
        <f t="shared" si="3"/>
        <v>111</v>
      </c>
      <c r="F14" s="14">
        <f t="shared" si="3"/>
        <v>7.79</v>
      </c>
      <c r="G14" s="15">
        <f t="shared" si="3"/>
        <v>176</v>
      </c>
      <c r="H14" s="17">
        <f t="shared" si="3"/>
        <v>0.05</v>
      </c>
      <c r="I14" s="16">
        <f t="shared" si="3"/>
        <v>2.5000000000000001E-3</v>
      </c>
      <c r="J14" s="16">
        <f t="shared" si="3"/>
        <v>0.29599999999999999</v>
      </c>
      <c r="K14" s="14">
        <f t="shared" si="3"/>
        <v>62.6</v>
      </c>
      <c r="L14" s="16">
        <f t="shared" si="3"/>
        <v>0</v>
      </c>
      <c r="M14" s="16">
        <f t="shared" si="3"/>
        <v>2.5000000000000001E-3</v>
      </c>
      <c r="N14" s="16">
        <f t="shared" si="3"/>
        <v>2.5000000000000001E-3</v>
      </c>
      <c r="O14" s="14">
        <f t="shared" si="3"/>
        <v>0.25</v>
      </c>
      <c r="P14" s="16">
        <f t="shared" si="3"/>
        <v>1.17E-2</v>
      </c>
      <c r="Q14" s="18">
        <f t="shared" si="3"/>
        <v>2.2000000000000001E-4</v>
      </c>
      <c r="R14" s="18">
        <f t="shared" si="3"/>
        <v>5.1999999999999995E-4</v>
      </c>
      <c r="S14" s="16">
        <f t="shared" si="3"/>
        <v>5.0000000000000001E-4</v>
      </c>
    </row>
    <row r="15" spans="1:23" ht="15" customHeight="1" x14ac:dyDescent="0.5">
      <c r="A15" s="1"/>
      <c r="B15" s="13" t="s">
        <v>94</v>
      </c>
      <c r="C15" s="17">
        <f t="shared" ref="C15:S15" si="4">MAX(C2:C13)</f>
        <v>10.3</v>
      </c>
      <c r="D15" s="17">
        <f t="shared" si="4"/>
        <v>495</v>
      </c>
      <c r="E15" s="14">
        <f t="shared" si="4"/>
        <v>258</v>
      </c>
      <c r="F15" s="14">
        <f t="shared" si="4"/>
        <v>8.16</v>
      </c>
      <c r="G15" s="15">
        <f t="shared" si="4"/>
        <v>373</v>
      </c>
      <c r="H15" s="17">
        <f t="shared" si="4"/>
        <v>2.76</v>
      </c>
      <c r="I15" s="16">
        <f t="shared" si="4"/>
        <v>2.5000000000000001E-3</v>
      </c>
      <c r="J15" s="16">
        <f t="shared" si="4"/>
        <v>0.80300000000000005</v>
      </c>
      <c r="K15" s="14">
        <f t="shared" si="4"/>
        <v>168</v>
      </c>
      <c r="L15" s="16">
        <f t="shared" si="4"/>
        <v>0</v>
      </c>
      <c r="M15" s="16">
        <f t="shared" si="4"/>
        <v>2.5000000000000001E-3</v>
      </c>
      <c r="N15" s="16">
        <f t="shared" si="4"/>
        <v>2.5000000000000001E-3</v>
      </c>
      <c r="O15" s="14">
        <f t="shared" si="4"/>
        <v>1.1599999999999999</v>
      </c>
      <c r="P15" s="16">
        <f t="shared" si="4"/>
        <v>2.24E-2</v>
      </c>
      <c r="Q15" s="18">
        <f t="shared" si="4"/>
        <v>1.3500000000000001E-3</v>
      </c>
      <c r="R15" s="18">
        <f t="shared" si="4"/>
        <v>2.3999999999999998E-3</v>
      </c>
      <c r="S15" s="16">
        <f t="shared" si="4"/>
        <v>1.1000000000000001E-3</v>
      </c>
    </row>
    <row r="16" spans="1:23" ht="15" customHeight="1" x14ac:dyDescent="0.5">
      <c r="A16" s="1"/>
      <c r="B16" s="13" t="s">
        <v>95</v>
      </c>
      <c r="C16" s="17">
        <f t="shared" ref="C16:S16" si="5">AVERAGE(C2:C13)</f>
        <v>3.454545454545455</v>
      </c>
      <c r="D16" s="17">
        <f t="shared" si="5"/>
        <v>355.91666666666669</v>
      </c>
      <c r="E16" s="14">
        <f t="shared" si="5"/>
        <v>178.41666666666666</v>
      </c>
      <c r="F16" s="14">
        <f t="shared" si="5"/>
        <v>7.9691666666666663</v>
      </c>
      <c r="G16" s="15">
        <f t="shared" si="5"/>
        <v>266</v>
      </c>
      <c r="H16" s="17">
        <f t="shared" si="5"/>
        <v>0.72333333333333327</v>
      </c>
      <c r="I16" s="16">
        <f t="shared" si="5"/>
        <v>2.4999999999999996E-3</v>
      </c>
      <c r="J16" s="16">
        <f t="shared" si="5"/>
        <v>0.60775000000000001</v>
      </c>
      <c r="K16" s="14">
        <f t="shared" si="5"/>
        <v>112.24166666666667</v>
      </c>
      <c r="L16" s="16">
        <f t="shared" si="5"/>
        <v>0</v>
      </c>
      <c r="M16" s="16">
        <f t="shared" si="5"/>
        <v>2.4999999999999996E-3</v>
      </c>
      <c r="N16" s="16">
        <f t="shared" si="5"/>
        <v>2.4999999999999996E-3</v>
      </c>
      <c r="O16" s="14">
        <f t="shared" si="5"/>
        <v>0.48500000000000004</v>
      </c>
      <c r="P16" s="16">
        <f t="shared" si="5"/>
        <v>1.55E-2</v>
      </c>
      <c r="Q16" s="18">
        <f t="shared" si="5"/>
        <v>8.4499999999999994E-4</v>
      </c>
      <c r="R16" s="18">
        <f t="shared" si="5"/>
        <v>1.1033333333333333E-3</v>
      </c>
      <c r="S16" s="16">
        <f t="shared" si="5"/>
        <v>5.5000000000000014E-4</v>
      </c>
    </row>
    <row r="17" spans="1:19" ht="15" customHeight="1" x14ac:dyDescent="0.5">
      <c r="A17" s="1"/>
      <c r="B17" s="13" t="s">
        <v>96</v>
      </c>
      <c r="C17" s="17">
        <f t="shared" ref="C17:S17" si="6">_xlfn.STDEV.P(C2:C13)</f>
        <v>3.4169001465612441</v>
      </c>
      <c r="D17" s="17">
        <f t="shared" si="6"/>
        <v>85.913191006322705</v>
      </c>
      <c r="E17" s="14">
        <f t="shared" si="6"/>
        <v>47.603323296686845</v>
      </c>
      <c r="F17" s="14">
        <f t="shared" si="6"/>
        <v>0.11309718043444858</v>
      </c>
      <c r="G17" s="15">
        <f t="shared" si="6"/>
        <v>57.817240796611294</v>
      </c>
      <c r="H17" s="17">
        <f t="shared" si="6"/>
        <v>0.84449524700984679</v>
      </c>
      <c r="I17" s="16">
        <f t="shared" si="6"/>
        <v>4.3368086899420177E-19</v>
      </c>
      <c r="J17" s="16">
        <f t="shared" si="6"/>
        <v>0.17710642986633776</v>
      </c>
      <c r="K17" s="14">
        <f t="shared" si="6"/>
        <v>33.206185626911221</v>
      </c>
      <c r="L17" s="16">
        <f t="shared" si="6"/>
        <v>0</v>
      </c>
      <c r="M17" s="16">
        <f t="shared" si="6"/>
        <v>4.3368086899420177E-19</v>
      </c>
      <c r="N17" s="16">
        <f t="shared" si="6"/>
        <v>4.3368086899420177E-19</v>
      </c>
      <c r="O17" s="14">
        <f t="shared" si="6"/>
        <v>0.35051153095630566</v>
      </c>
      <c r="P17" s="16">
        <f t="shared" si="6"/>
        <v>2.9129023327259022E-3</v>
      </c>
      <c r="Q17" s="18">
        <f t="shared" si="6"/>
        <v>3.7508887835640588E-4</v>
      </c>
      <c r="R17" s="18">
        <f t="shared" si="6"/>
        <v>5.54516806678471E-4</v>
      </c>
      <c r="S17" s="16">
        <f t="shared" si="6"/>
        <v>1.6583123951777003E-4</v>
      </c>
    </row>
    <row r="18" spans="1:19" s="60" customFormat="1" ht="15" customHeight="1" x14ac:dyDescent="0.5"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</row>
    <row r="19" spans="1:19" s="60" customFormat="1" ht="15" customHeight="1" x14ac:dyDescent="0.5">
      <c r="C19" s="107" t="s">
        <v>110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spans="1:19" s="60" customFormat="1" ht="15" customHeight="1" x14ac:dyDescent="0.5">
      <c r="C20" s="107" t="s">
        <v>112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</row>
    <row r="21" spans="1:19" s="54" customFormat="1" ht="15" customHeight="1" x14ac:dyDescent="0.5">
      <c r="B21" s="55"/>
      <c r="C21" s="57"/>
      <c r="D21" s="57"/>
      <c r="E21" s="56"/>
      <c r="F21" s="56"/>
      <c r="G21" s="62"/>
      <c r="H21" s="57"/>
      <c r="I21" s="58"/>
      <c r="J21" s="58"/>
      <c r="K21" s="56"/>
      <c r="L21" s="58"/>
      <c r="M21" s="58"/>
      <c r="N21" s="58"/>
      <c r="O21" s="56"/>
      <c r="P21" s="58"/>
      <c r="Q21" s="59"/>
      <c r="R21" s="59"/>
      <c r="S21" s="58"/>
    </row>
  </sheetData>
  <mergeCells count="3">
    <mergeCell ref="C18:S18"/>
    <mergeCell ref="C19:S19"/>
    <mergeCell ref="C20:S20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9 - CAHILL-4 (E206823) Data&amp;R&amp;"Times New Roman,Regular"&amp;8Annual Report, 2018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6633"/>
  </sheetPr>
  <dimension ref="A1:O24"/>
  <sheetViews>
    <sheetView view="pageBreakPreview" zoomScale="60" zoomScaleNormal="100" workbookViewId="0">
      <selection activeCell="H36" sqref="H36"/>
    </sheetView>
  </sheetViews>
  <sheetFormatPr defaultColWidth="11.28515625" defaultRowHeight="15.75" x14ac:dyDescent="0.25"/>
  <cols>
    <col min="1" max="1" width="17.7109375" style="2" customWidth="1"/>
    <col min="2" max="2" width="16.28515625" style="3" customWidth="1"/>
    <col min="3" max="3" width="7.28515625" style="10" customWidth="1"/>
    <col min="4" max="4" width="8.28515625" style="9" bestFit="1" customWidth="1"/>
    <col min="5" max="5" width="4.5703125" style="9" bestFit="1" customWidth="1"/>
    <col min="6" max="7" width="7.85546875" style="7" bestFit="1" customWidth="1"/>
    <col min="8" max="8" width="8.28515625" style="9" bestFit="1" customWidth="1"/>
    <col min="9" max="11" width="6.7109375" style="7" bestFit="1" customWidth="1"/>
    <col min="12" max="12" width="6.7109375" style="9" bestFit="1" customWidth="1"/>
    <col min="13" max="13" width="7.85546875" style="6" bestFit="1" customWidth="1"/>
    <col min="14" max="14" width="8.5703125" style="6" bestFit="1" customWidth="1"/>
    <col min="15" max="15" width="5.42578125" style="9" bestFit="1" customWidth="1"/>
    <col min="16" max="16384" width="11.28515625" style="2"/>
  </cols>
  <sheetData>
    <row r="1" spans="1:15" s="53" customFormat="1" ht="75.95" customHeight="1" x14ac:dyDescent="0.25">
      <c r="A1" s="43" t="s">
        <v>0</v>
      </c>
      <c r="B1" s="44" t="s">
        <v>1</v>
      </c>
      <c r="C1" s="48" t="s">
        <v>5</v>
      </c>
      <c r="D1" s="47" t="s">
        <v>6</v>
      </c>
      <c r="E1" s="47" t="s">
        <v>7</v>
      </c>
      <c r="F1" s="46" t="s">
        <v>11</v>
      </c>
      <c r="G1" s="46" t="s">
        <v>12</v>
      </c>
      <c r="H1" s="47" t="s">
        <v>14</v>
      </c>
      <c r="I1" s="46" t="s">
        <v>108</v>
      </c>
      <c r="J1" s="46" t="s">
        <v>15</v>
      </c>
      <c r="K1" s="46" t="s">
        <v>16</v>
      </c>
      <c r="L1" s="47" t="s">
        <v>17</v>
      </c>
      <c r="M1" s="49" t="s">
        <v>40</v>
      </c>
      <c r="N1" s="49" t="s">
        <v>41</v>
      </c>
      <c r="O1" s="47" t="s">
        <v>42</v>
      </c>
    </row>
    <row r="2" spans="1:15" s="33" customFormat="1" ht="15" customHeight="1" x14ac:dyDescent="0.5">
      <c r="A2" s="22" t="s">
        <v>59</v>
      </c>
      <c r="B2" s="23">
        <v>43124.5</v>
      </c>
      <c r="C2" s="27">
        <v>4340</v>
      </c>
      <c r="D2" s="24">
        <v>1690</v>
      </c>
      <c r="E2" s="24">
        <v>7.61</v>
      </c>
      <c r="F2" s="28">
        <v>33.1</v>
      </c>
      <c r="G2" s="28">
        <v>1.63</v>
      </c>
      <c r="H2" s="24">
        <v>1890</v>
      </c>
      <c r="I2" s="26">
        <v>0.37459999999999999</v>
      </c>
      <c r="J2" s="28">
        <v>1.34E-2</v>
      </c>
      <c r="K2" s="28">
        <v>0.38800000000000001</v>
      </c>
      <c r="L2" s="24">
        <v>486</v>
      </c>
      <c r="M2" s="29">
        <v>1.6</v>
      </c>
      <c r="N2" s="40">
        <f>0.5* 0.001</f>
        <v>5.0000000000000001E-4</v>
      </c>
      <c r="O2" s="36">
        <f>0.5* 0.05</f>
        <v>2.5000000000000001E-2</v>
      </c>
    </row>
    <row r="3" spans="1:15" s="33" customFormat="1" ht="15" customHeight="1" x14ac:dyDescent="0.5">
      <c r="A3" s="22" t="s">
        <v>59</v>
      </c>
      <c r="B3" s="23">
        <v>43152.5</v>
      </c>
      <c r="C3" s="27">
        <v>4380</v>
      </c>
      <c r="D3" s="24">
        <v>1870</v>
      </c>
      <c r="E3" s="24">
        <v>8.14</v>
      </c>
      <c r="F3" s="28">
        <v>31.9</v>
      </c>
      <c r="G3" s="28">
        <v>1.52</v>
      </c>
      <c r="H3" s="24">
        <v>1780</v>
      </c>
      <c r="I3" s="26">
        <v>0.29310000000000003</v>
      </c>
      <c r="J3" s="28">
        <v>1.7899999999999999E-2</v>
      </c>
      <c r="K3" s="28">
        <v>0.311</v>
      </c>
      <c r="L3" s="24">
        <v>9.2899999999999991</v>
      </c>
      <c r="M3" s="29">
        <v>1.64</v>
      </c>
      <c r="N3" s="29">
        <v>6.3000000000000003E-4</v>
      </c>
      <c r="O3" s="36">
        <f>0.5* 0.02</f>
        <v>0.01</v>
      </c>
    </row>
    <row r="4" spans="1:15" s="33" customFormat="1" ht="15" customHeight="1" x14ac:dyDescent="0.5">
      <c r="A4" s="22" t="s">
        <v>59</v>
      </c>
      <c r="B4" s="23">
        <v>43180.5</v>
      </c>
      <c r="C4" s="27">
        <v>4060</v>
      </c>
      <c r="D4" s="24">
        <v>1750</v>
      </c>
      <c r="E4" s="24">
        <v>8.1999999999999993</v>
      </c>
      <c r="F4" s="28">
        <v>29.8</v>
      </c>
      <c r="G4" s="28">
        <v>2.72</v>
      </c>
      <c r="H4" s="24">
        <v>2020</v>
      </c>
      <c r="I4" s="26">
        <v>0.46560000000000001</v>
      </c>
      <c r="J4" s="28">
        <v>1.7399999999999999E-2</v>
      </c>
      <c r="K4" s="28">
        <v>0.48299999999999998</v>
      </c>
      <c r="L4" s="24">
        <v>172</v>
      </c>
      <c r="M4" s="29">
        <v>1.37</v>
      </c>
      <c r="N4" s="29">
        <v>5.4000000000000001E-4</v>
      </c>
      <c r="O4" s="36">
        <f>0.5* 0.02</f>
        <v>0.01</v>
      </c>
    </row>
    <row r="5" spans="1:15" s="33" customFormat="1" ht="15" customHeight="1" x14ac:dyDescent="0.5">
      <c r="A5" s="22" t="s">
        <v>59</v>
      </c>
      <c r="B5" s="23">
        <v>43215</v>
      </c>
      <c r="C5" s="27">
        <v>2090</v>
      </c>
      <c r="D5" s="24">
        <v>866</v>
      </c>
      <c r="E5" s="24">
        <v>7.7</v>
      </c>
      <c r="F5" s="28">
        <v>4.79</v>
      </c>
      <c r="G5" s="28">
        <v>16.5</v>
      </c>
      <c r="H5" s="24">
        <v>960</v>
      </c>
      <c r="I5" s="26">
        <v>0.32080000000000003</v>
      </c>
      <c r="J5" s="28">
        <v>8.2000000000000007E-3</v>
      </c>
      <c r="K5" s="28">
        <v>0.32900000000000001</v>
      </c>
      <c r="L5" s="24">
        <v>13.5</v>
      </c>
      <c r="M5" s="29">
        <v>0.45100000000000001</v>
      </c>
      <c r="N5" s="29">
        <v>5.4999999999999997E-3</v>
      </c>
      <c r="O5" s="24">
        <v>0.02</v>
      </c>
    </row>
    <row r="6" spans="1:15" s="33" customFormat="1" ht="15" customHeight="1" x14ac:dyDescent="0.5">
      <c r="A6" s="22" t="s">
        <v>59</v>
      </c>
      <c r="B6" s="23">
        <v>43243</v>
      </c>
      <c r="C6" s="27">
        <v>2630</v>
      </c>
      <c r="D6" s="24">
        <v>1100</v>
      </c>
      <c r="E6" s="24">
        <v>7.95</v>
      </c>
      <c r="F6" s="28">
        <v>17.399999999999999</v>
      </c>
      <c r="G6" s="28">
        <v>1.2</v>
      </c>
      <c r="H6" s="24">
        <v>1130</v>
      </c>
      <c r="I6" s="26">
        <v>0.34249999999999997</v>
      </c>
      <c r="J6" s="28">
        <v>9.4999999999999998E-3</v>
      </c>
      <c r="K6" s="28">
        <v>0.35199999999999998</v>
      </c>
      <c r="L6" s="24">
        <v>138</v>
      </c>
      <c r="M6" s="29">
        <v>0.72499999999999998</v>
      </c>
      <c r="N6" s="29">
        <v>1.3799999999999999E-3</v>
      </c>
      <c r="O6" s="24">
        <v>2.8000000000000001E-2</v>
      </c>
    </row>
    <row r="7" spans="1:15" s="33" customFormat="1" ht="15" customHeight="1" x14ac:dyDescent="0.5">
      <c r="A7" s="22" t="s">
        <v>59</v>
      </c>
      <c r="B7" s="23">
        <v>43271</v>
      </c>
      <c r="C7" s="27">
        <v>3170</v>
      </c>
      <c r="D7" s="24">
        <v>1140</v>
      </c>
      <c r="E7" s="24">
        <v>8.06</v>
      </c>
      <c r="F7" s="28">
        <v>21.6</v>
      </c>
      <c r="G7" s="28">
        <v>1.42</v>
      </c>
      <c r="H7" s="24">
        <v>1210</v>
      </c>
      <c r="I7" s="26">
        <v>0.34370000000000001</v>
      </c>
      <c r="J7" s="28">
        <v>8.3000000000000001E-3</v>
      </c>
      <c r="K7" s="28">
        <v>0.35199999999999998</v>
      </c>
      <c r="L7" s="24">
        <v>230</v>
      </c>
      <c r="M7" s="29">
        <v>0.86099999999999999</v>
      </c>
      <c r="N7" s="29">
        <v>8.4000000000000003E-4</v>
      </c>
      <c r="O7" s="36">
        <f>0.5* 0.02</f>
        <v>0.01</v>
      </c>
    </row>
    <row r="8" spans="1:15" s="33" customFormat="1" ht="15" customHeight="1" x14ac:dyDescent="0.5">
      <c r="A8" s="22" t="s">
        <v>59</v>
      </c>
      <c r="B8" s="23">
        <v>43306.5</v>
      </c>
      <c r="C8" s="27">
        <v>3460</v>
      </c>
      <c r="D8" s="24">
        <v>1310</v>
      </c>
      <c r="E8" s="24">
        <v>8.01</v>
      </c>
      <c r="F8" s="28">
        <v>29.6</v>
      </c>
      <c r="G8" s="28">
        <v>0.7</v>
      </c>
      <c r="H8" s="24">
        <v>1350</v>
      </c>
      <c r="I8" s="26">
        <v>0.45150000000000001</v>
      </c>
      <c r="J8" s="28">
        <v>1.2500000000000001E-2</v>
      </c>
      <c r="K8" s="28">
        <v>0.46400000000000002</v>
      </c>
      <c r="L8" s="24">
        <v>348</v>
      </c>
      <c r="M8" s="29">
        <v>1.06</v>
      </c>
      <c r="N8" s="29">
        <v>8.9999999999999998E-4</v>
      </c>
      <c r="O8" s="24">
        <v>0.23699999999999999</v>
      </c>
    </row>
    <row r="9" spans="1:15" s="33" customFormat="1" ht="15" customHeight="1" x14ac:dyDescent="0.5">
      <c r="A9" s="22" t="s">
        <v>59</v>
      </c>
      <c r="B9" s="23">
        <v>43334.5</v>
      </c>
      <c r="C9" s="27">
        <v>3510</v>
      </c>
      <c r="D9" s="24">
        <v>1340</v>
      </c>
      <c r="E9" s="24">
        <v>7.75</v>
      </c>
      <c r="F9" s="28">
        <v>26.9</v>
      </c>
      <c r="G9" s="28">
        <v>0.39</v>
      </c>
      <c r="H9" s="24">
        <v>1500</v>
      </c>
      <c r="I9" s="26">
        <v>0.50719999999999998</v>
      </c>
      <c r="J9" s="28">
        <v>1.2800000000000001E-2</v>
      </c>
      <c r="K9" s="28">
        <v>0.52</v>
      </c>
      <c r="L9" s="24">
        <v>427</v>
      </c>
      <c r="M9" s="29">
        <v>1.18</v>
      </c>
      <c r="N9" s="40">
        <f>0.5* 0.001</f>
        <v>5.0000000000000001E-4</v>
      </c>
      <c r="O9" s="24">
        <v>5.6000000000000001E-2</v>
      </c>
    </row>
    <row r="10" spans="1:15" s="33" customFormat="1" ht="15" customHeight="1" x14ac:dyDescent="0.5">
      <c r="A10" s="22" t="s">
        <v>59</v>
      </c>
      <c r="B10" s="23">
        <v>43362.5</v>
      </c>
      <c r="C10" s="27">
        <v>3740</v>
      </c>
      <c r="D10" s="24">
        <v>1480</v>
      </c>
      <c r="E10" s="24">
        <v>7.99</v>
      </c>
      <c r="F10" s="28">
        <v>27.6</v>
      </c>
      <c r="G10" s="28">
        <v>0.24</v>
      </c>
      <c r="H10" s="24">
        <v>1570</v>
      </c>
      <c r="I10" s="26">
        <v>0.48020000000000002</v>
      </c>
      <c r="J10" s="28">
        <v>1.5800000000000002E-2</v>
      </c>
      <c r="K10" s="28">
        <v>0.496</v>
      </c>
      <c r="L10" s="24">
        <v>467</v>
      </c>
      <c r="M10" s="29">
        <v>1.3</v>
      </c>
      <c r="N10" s="29">
        <v>1.4599999999999999E-3</v>
      </c>
      <c r="O10" s="36">
        <f>0.5* 0.02</f>
        <v>0.01</v>
      </c>
    </row>
    <row r="11" spans="1:15" s="33" customFormat="1" ht="15" customHeight="1" x14ac:dyDescent="0.5">
      <c r="A11" s="22" t="s">
        <v>59</v>
      </c>
      <c r="B11" s="23">
        <v>43397</v>
      </c>
      <c r="C11" s="27">
        <v>4170</v>
      </c>
      <c r="D11" s="24">
        <v>1480</v>
      </c>
      <c r="E11" s="24">
        <v>7.56</v>
      </c>
      <c r="F11" s="28">
        <v>31</v>
      </c>
      <c r="G11" s="28">
        <v>0.23</v>
      </c>
      <c r="H11" s="24">
        <v>1700</v>
      </c>
      <c r="I11" s="26">
        <v>0.54239999999999999</v>
      </c>
      <c r="J11" s="28">
        <v>1.26E-2</v>
      </c>
      <c r="K11" s="28">
        <v>0.55500000000000005</v>
      </c>
      <c r="L11" s="24">
        <v>488</v>
      </c>
      <c r="M11" s="29">
        <v>1.46</v>
      </c>
      <c r="N11" s="40">
        <f>0.5* 0.001</f>
        <v>5.0000000000000001E-4</v>
      </c>
      <c r="O11" s="36">
        <f>0.5* 0.05</f>
        <v>2.5000000000000001E-2</v>
      </c>
    </row>
    <row r="12" spans="1:15" s="33" customFormat="1" ht="15" customHeight="1" x14ac:dyDescent="0.5">
      <c r="A12" s="22" t="s">
        <v>59</v>
      </c>
      <c r="B12" s="23">
        <v>43425.5</v>
      </c>
      <c r="C12" s="27">
        <v>3880</v>
      </c>
      <c r="D12" s="24">
        <v>1570</v>
      </c>
      <c r="E12" s="24">
        <v>7.64</v>
      </c>
      <c r="F12" s="28">
        <v>29.9</v>
      </c>
      <c r="G12" s="28">
        <v>2.02</v>
      </c>
      <c r="H12" s="24">
        <v>1640</v>
      </c>
      <c r="I12" s="26">
        <v>0.49470000000000003</v>
      </c>
      <c r="J12" s="28">
        <v>1.1299999999999999E-2</v>
      </c>
      <c r="K12" s="28">
        <v>0.50600000000000001</v>
      </c>
      <c r="L12" s="24">
        <v>433</v>
      </c>
      <c r="M12" s="29">
        <v>1.49</v>
      </c>
      <c r="N12" s="29">
        <v>2E-3</v>
      </c>
      <c r="O12" s="36">
        <f>0.5* 0.05</f>
        <v>2.5000000000000001E-2</v>
      </c>
    </row>
    <row r="13" spans="1:15" s="33" customFormat="1" ht="15" customHeight="1" x14ac:dyDescent="0.5">
      <c r="A13" s="22" t="s">
        <v>59</v>
      </c>
      <c r="B13" s="23">
        <v>43453.5</v>
      </c>
      <c r="C13" s="27">
        <v>3510</v>
      </c>
      <c r="D13" s="24">
        <v>1690</v>
      </c>
      <c r="E13" s="24">
        <v>8.06</v>
      </c>
      <c r="F13" s="28">
        <v>31.6</v>
      </c>
      <c r="G13" s="28">
        <v>1.67</v>
      </c>
      <c r="H13" s="24">
        <v>1510</v>
      </c>
      <c r="I13" s="26">
        <v>0.47509999999999997</v>
      </c>
      <c r="J13" s="28">
        <v>9.9000000000000008E-3</v>
      </c>
      <c r="K13" s="28">
        <v>0.48499999999999999</v>
      </c>
      <c r="L13" s="24">
        <v>461</v>
      </c>
      <c r="M13" s="29">
        <v>1.53</v>
      </c>
      <c r="N13" s="40">
        <f>0.5* 0.001</f>
        <v>5.0000000000000001E-4</v>
      </c>
      <c r="O13" s="36">
        <f>0.5* 0.05</f>
        <v>2.5000000000000001E-2</v>
      </c>
    </row>
    <row r="14" spans="1:15" ht="15" customHeight="1" x14ac:dyDescent="0.5">
      <c r="A14" s="1"/>
      <c r="B14" s="13" t="s">
        <v>93</v>
      </c>
      <c r="C14" s="17">
        <f t="shared" ref="C14:O14" si="0">MIN(C2:C13)</f>
        <v>2090</v>
      </c>
      <c r="D14" s="14">
        <f t="shared" si="0"/>
        <v>866</v>
      </c>
      <c r="E14" s="14">
        <f t="shared" si="0"/>
        <v>7.56</v>
      </c>
      <c r="F14" s="16">
        <f t="shared" si="0"/>
        <v>4.79</v>
      </c>
      <c r="G14" s="16">
        <f t="shared" si="0"/>
        <v>0.23</v>
      </c>
      <c r="H14" s="14">
        <f t="shared" si="0"/>
        <v>960</v>
      </c>
      <c r="I14" s="16">
        <f t="shared" si="0"/>
        <v>0.29310000000000003</v>
      </c>
      <c r="J14" s="16">
        <f t="shared" si="0"/>
        <v>8.2000000000000007E-3</v>
      </c>
      <c r="K14" s="16">
        <f t="shared" si="0"/>
        <v>0.311</v>
      </c>
      <c r="L14" s="14">
        <f t="shared" si="0"/>
        <v>9.2899999999999991</v>
      </c>
      <c r="M14" s="18">
        <f t="shared" si="0"/>
        <v>0.45100000000000001</v>
      </c>
      <c r="N14" s="18">
        <f t="shared" si="0"/>
        <v>5.0000000000000001E-4</v>
      </c>
      <c r="O14" s="14">
        <f t="shared" si="0"/>
        <v>0.01</v>
      </c>
    </row>
    <row r="15" spans="1:15" ht="15" customHeight="1" x14ac:dyDescent="0.5">
      <c r="A15" s="1"/>
      <c r="B15" s="13" t="s">
        <v>94</v>
      </c>
      <c r="C15" s="17">
        <f t="shared" ref="C15:O15" si="1">MAX(C2:C13)</f>
        <v>4380</v>
      </c>
      <c r="D15" s="14">
        <f t="shared" si="1"/>
        <v>1870</v>
      </c>
      <c r="E15" s="14">
        <f t="shared" si="1"/>
        <v>8.1999999999999993</v>
      </c>
      <c r="F15" s="16">
        <f t="shared" si="1"/>
        <v>33.1</v>
      </c>
      <c r="G15" s="16">
        <f t="shared" si="1"/>
        <v>16.5</v>
      </c>
      <c r="H15" s="14">
        <f t="shared" si="1"/>
        <v>2020</v>
      </c>
      <c r="I15" s="16">
        <f t="shared" si="1"/>
        <v>0.54239999999999999</v>
      </c>
      <c r="J15" s="16">
        <f t="shared" si="1"/>
        <v>1.7899999999999999E-2</v>
      </c>
      <c r="K15" s="16">
        <f t="shared" si="1"/>
        <v>0.55500000000000005</v>
      </c>
      <c r="L15" s="14">
        <f t="shared" si="1"/>
        <v>488</v>
      </c>
      <c r="M15" s="18">
        <f t="shared" si="1"/>
        <v>1.64</v>
      </c>
      <c r="N15" s="18">
        <f t="shared" si="1"/>
        <v>5.4999999999999997E-3</v>
      </c>
      <c r="O15" s="14">
        <f t="shared" si="1"/>
        <v>0.23699999999999999</v>
      </c>
    </row>
    <row r="16" spans="1:15" ht="15" customHeight="1" x14ac:dyDescent="0.5">
      <c r="A16" s="1"/>
      <c r="B16" s="13" t="s">
        <v>95</v>
      </c>
      <c r="C16" s="17">
        <f t="shared" ref="C16:O16" si="2">AVERAGE(C2:C13)</f>
        <v>3578.3333333333335</v>
      </c>
      <c r="D16" s="14">
        <f t="shared" si="2"/>
        <v>1440.5</v>
      </c>
      <c r="E16" s="14">
        <f t="shared" si="2"/>
        <v>7.8891666666666671</v>
      </c>
      <c r="F16" s="16">
        <f t="shared" si="2"/>
        <v>26.265833333333333</v>
      </c>
      <c r="G16" s="16">
        <f t="shared" si="2"/>
        <v>2.52</v>
      </c>
      <c r="H16" s="14">
        <f t="shared" si="2"/>
        <v>1521.6666666666667</v>
      </c>
      <c r="I16" s="16">
        <f t="shared" si="2"/>
        <v>0.42428333333333335</v>
      </c>
      <c r="J16" s="16">
        <f t="shared" si="2"/>
        <v>1.2466666666666668E-2</v>
      </c>
      <c r="K16" s="16">
        <f t="shared" si="2"/>
        <v>0.43675000000000003</v>
      </c>
      <c r="L16" s="14">
        <f t="shared" si="2"/>
        <v>306.06583333333333</v>
      </c>
      <c r="M16" s="18">
        <f t="shared" si="2"/>
        <v>1.2222499999999998</v>
      </c>
      <c r="N16" s="18">
        <f t="shared" si="2"/>
        <v>1.2708333333333332E-3</v>
      </c>
      <c r="O16" s="14">
        <f t="shared" si="2"/>
        <v>4.0083333333333339E-2</v>
      </c>
    </row>
    <row r="17" spans="1:15" ht="15" customHeight="1" x14ac:dyDescent="0.5">
      <c r="A17" s="1"/>
      <c r="B17" s="13" t="s">
        <v>96</v>
      </c>
      <c r="C17" s="17">
        <f t="shared" ref="C17:O17" si="3">_xlfn.STDEV.P(C2:C13)</f>
        <v>659.96001562384231</v>
      </c>
      <c r="D17" s="14">
        <f t="shared" si="3"/>
        <v>286.94845646329355</v>
      </c>
      <c r="E17" s="14">
        <f t="shared" si="3"/>
        <v>0.21406612425966792</v>
      </c>
      <c r="F17" s="16">
        <f t="shared" si="3"/>
        <v>7.7990175218136075</v>
      </c>
      <c r="G17" s="16">
        <f t="shared" si="3"/>
        <v>4.2767705885009395</v>
      </c>
      <c r="H17" s="14">
        <f t="shared" si="3"/>
        <v>302.07155149438057</v>
      </c>
      <c r="I17" s="16">
        <f t="shared" si="3"/>
        <v>8.0369219163115582E-2</v>
      </c>
      <c r="J17" s="16">
        <f t="shared" si="3"/>
        <v>3.1396213501347931E-3</v>
      </c>
      <c r="K17" s="16">
        <f t="shared" si="3"/>
        <v>8.0929109925497705E-2</v>
      </c>
      <c r="L17" s="14">
        <f t="shared" si="3"/>
        <v>176.43530969632721</v>
      </c>
      <c r="M17" s="18">
        <f t="shared" si="3"/>
        <v>0.36155984405535629</v>
      </c>
      <c r="N17" s="18">
        <f t="shared" si="3"/>
        <v>1.3573838706210642E-3</v>
      </c>
      <c r="O17" s="14">
        <f t="shared" si="3"/>
        <v>6.0627906574081507E-2</v>
      </c>
    </row>
    <row r="18" spans="1:15" s="60" customFormat="1" ht="21.95" customHeight="1" x14ac:dyDescent="0.5">
      <c r="C18" s="107" t="s">
        <v>116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</row>
    <row r="19" spans="1:15" s="60" customFormat="1" ht="15" customHeight="1" x14ac:dyDescent="0.5">
      <c r="C19" s="107" t="s">
        <v>110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</row>
    <row r="20" spans="1:15" s="60" customFormat="1" ht="21.95" customHeight="1" x14ac:dyDescent="0.5">
      <c r="C20" s="107" t="s">
        <v>112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</row>
    <row r="21" spans="1:15" s="54" customFormat="1" ht="15" customHeight="1" x14ac:dyDescent="0.5">
      <c r="A21" s="60"/>
      <c r="B21" s="60"/>
      <c r="C21" s="57"/>
      <c r="D21" s="56"/>
      <c r="E21" s="56"/>
      <c r="F21" s="58"/>
      <c r="G21" s="58"/>
      <c r="H21" s="56"/>
      <c r="I21" s="58"/>
      <c r="J21" s="58"/>
      <c r="K21" s="58"/>
      <c r="L21" s="56"/>
      <c r="M21" s="59"/>
      <c r="N21" s="59"/>
      <c r="O21" s="56"/>
    </row>
    <row r="22" spans="1:15" x14ac:dyDescent="0.5">
      <c r="A22" s="60"/>
      <c r="B22" s="60"/>
    </row>
    <row r="23" spans="1:15" x14ac:dyDescent="0.5">
      <c r="A23" s="60"/>
      <c r="B23" s="60"/>
    </row>
    <row r="24" spans="1:15" x14ac:dyDescent="0.5">
      <c r="A24" s="54"/>
      <c r="B24" s="55"/>
    </row>
  </sheetData>
  <mergeCells count="3">
    <mergeCell ref="C18:O18"/>
    <mergeCell ref="C19:O19"/>
    <mergeCell ref="C20:O20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10 - CENTRALS Data&amp;R&amp;"Times New Roman,Regular"&amp;8Annual Report, 2018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S6"/>
  <sheetViews>
    <sheetView view="pageBreakPreview" zoomScale="60" zoomScaleNormal="100" workbookViewId="0">
      <selection activeCell="H36" sqref="H36"/>
    </sheetView>
  </sheetViews>
  <sheetFormatPr defaultColWidth="11.28515625" defaultRowHeight="15.75" x14ac:dyDescent="0.25"/>
  <cols>
    <col min="1" max="1" width="9.140625" style="2" bestFit="1" customWidth="1"/>
    <col min="2" max="2" width="10.140625" style="3" customWidth="1"/>
    <col min="3" max="4" width="6.28515625" style="10" bestFit="1" customWidth="1"/>
    <col min="5" max="5" width="5.7109375" style="9" bestFit="1" customWidth="1"/>
    <col min="6" max="6" width="4.5703125" style="9" bestFit="1" customWidth="1"/>
    <col min="7" max="7" width="3.5703125" style="11" bestFit="1" customWidth="1"/>
    <col min="8" max="8" width="6.28515625" style="10" bestFit="1" customWidth="1"/>
    <col min="9" max="9" width="7.5703125" style="7" bestFit="1" customWidth="1"/>
    <col min="10" max="10" width="6.7109375" style="7" bestFit="1" customWidth="1"/>
    <col min="11" max="11" width="4.5703125" style="9" bestFit="1" customWidth="1"/>
    <col min="12" max="12" width="6.7109375" style="7" bestFit="1" customWidth="1"/>
    <col min="13" max="14" width="7.5703125" style="7" bestFit="1" customWidth="1"/>
    <col min="15" max="15" width="5.42578125" style="9" bestFit="1" customWidth="1"/>
    <col min="16" max="16" width="6.7109375" style="7" bestFit="1" customWidth="1"/>
    <col min="17" max="18" width="7.85546875" style="6" bestFit="1" customWidth="1"/>
    <col min="19" max="19" width="6.7109375" style="7" bestFit="1" customWidth="1"/>
    <col min="20" max="21" width="3.85546875" style="2" customWidth="1"/>
    <col min="22" max="16384" width="11.28515625" style="2"/>
  </cols>
  <sheetData>
    <row r="1" spans="1:19" s="53" customFormat="1" ht="75.95" customHeight="1" x14ac:dyDescent="0.25">
      <c r="A1" s="43" t="s">
        <v>0</v>
      </c>
      <c r="B1" s="44" t="s">
        <v>1</v>
      </c>
      <c r="C1" s="48" t="s">
        <v>4</v>
      </c>
      <c r="D1" s="48" t="s">
        <v>5</v>
      </c>
      <c r="E1" s="47" t="s">
        <v>6</v>
      </c>
      <c r="F1" s="47" t="s">
        <v>7</v>
      </c>
      <c r="G1" s="45" t="s">
        <v>9</v>
      </c>
      <c r="H1" s="48" t="s">
        <v>10</v>
      </c>
      <c r="I1" s="46" t="s">
        <v>11</v>
      </c>
      <c r="J1" s="46" t="s">
        <v>12</v>
      </c>
      <c r="K1" s="47" t="s">
        <v>14</v>
      </c>
      <c r="L1" s="46" t="s">
        <v>108</v>
      </c>
      <c r="M1" s="46" t="s">
        <v>15</v>
      </c>
      <c r="N1" s="46" t="s">
        <v>16</v>
      </c>
      <c r="O1" s="47" t="s">
        <v>17</v>
      </c>
      <c r="P1" s="46" t="s">
        <v>37</v>
      </c>
      <c r="Q1" s="49" t="s">
        <v>40</v>
      </c>
      <c r="R1" s="49" t="s">
        <v>41</v>
      </c>
      <c r="S1" s="46" t="s">
        <v>50</v>
      </c>
    </row>
    <row r="2" spans="1:19" s="33" customFormat="1" ht="15" customHeight="1" x14ac:dyDescent="0.5">
      <c r="A2" s="22" t="s">
        <v>60</v>
      </c>
      <c r="B2" s="23">
        <v>43243</v>
      </c>
      <c r="C2" s="27">
        <v>7.3</v>
      </c>
      <c r="D2" s="27">
        <v>48.8</v>
      </c>
      <c r="E2" s="24">
        <v>23.1</v>
      </c>
      <c r="F2" s="24">
        <v>7.51</v>
      </c>
      <c r="G2" s="25">
        <v>56</v>
      </c>
      <c r="H2" s="27">
        <v>1.1599999999999999</v>
      </c>
      <c r="I2" s="35">
        <f>0.5* 0.005</f>
        <v>2.5000000000000001E-3</v>
      </c>
      <c r="J2" s="28">
        <v>8.3099999999999993E-2</v>
      </c>
      <c r="K2" s="24">
        <v>2.0699999999999998</v>
      </c>
      <c r="L2" s="26">
        <v>0</v>
      </c>
      <c r="M2" s="35">
        <f t="shared" ref="M2:N2" si="0">0.5* 0.005</f>
        <v>2.5000000000000001E-3</v>
      </c>
      <c r="N2" s="35">
        <f t="shared" si="0"/>
        <v>2.5000000000000001E-3</v>
      </c>
      <c r="O2" s="36">
        <f>0.5* 0.5</f>
        <v>0.25</v>
      </c>
      <c r="P2" s="28">
        <v>1.9300000000000001E-2</v>
      </c>
      <c r="Q2" s="29">
        <v>1.8000000000000001E-4</v>
      </c>
      <c r="R2" s="29">
        <v>1.6999999999999999E-3</v>
      </c>
      <c r="S2" s="28">
        <v>3.3999999999999998E-3</v>
      </c>
    </row>
    <row r="3" spans="1:19" s="60" customFormat="1" ht="15" customHeight="1" x14ac:dyDescent="0.5">
      <c r="C3" s="107" t="s">
        <v>110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s="60" customFormat="1" ht="21.75" customHeight="1" x14ac:dyDescent="0.5">
      <c r="C4" s="107" t="s">
        <v>112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</row>
    <row r="5" spans="1:19" s="60" customFormat="1" ht="15" customHeight="1" x14ac:dyDescent="0.5">
      <c r="C5" s="107" t="s">
        <v>114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</row>
    <row r="6" spans="1:19" s="54" customFormat="1" ht="15" customHeight="1" x14ac:dyDescent="0.5">
      <c r="B6" s="55"/>
      <c r="C6" s="57"/>
      <c r="D6" s="57"/>
      <c r="E6" s="56"/>
      <c r="F6" s="56"/>
      <c r="G6" s="62"/>
      <c r="H6" s="57"/>
      <c r="I6" s="58"/>
      <c r="J6" s="58"/>
      <c r="K6" s="56"/>
      <c r="L6" s="58"/>
      <c r="M6" s="58"/>
      <c r="N6" s="58"/>
      <c r="O6" s="56"/>
      <c r="P6" s="58"/>
      <c r="Q6" s="59"/>
      <c r="R6" s="59"/>
      <c r="S6" s="58"/>
    </row>
  </sheetData>
  <mergeCells count="3">
    <mergeCell ref="C3:S3"/>
    <mergeCell ref="C4:S4"/>
    <mergeCell ref="C5:S5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11 - CPFLOOR (E217193) Data&amp;R&amp;"Times New Roman,Regular"&amp;8Annual Report, 2018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6633"/>
  </sheetPr>
  <dimension ref="A1:AJ15"/>
  <sheetViews>
    <sheetView zoomScaleNormal="100" workbookViewId="0">
      <selection activeCell="C11" sqref="C11:AJ11"/>
    </sheetView>
  </sheetViews>
  <sheetFormatPr defaultColWidth="11.28515625" defaultRowHeight="15.75" x14ac:dyDescent="0.25"/>
  <cols>
    <col min="1" max="1" width="3.5703125" style="2" bestFit="1" customWidth="1"/>
    <col min="2" max="2" width="9.5703125" style="3" bestFit="1" customWidth="1"/>
    <col min="3" max="3" width="7.28515625" style="10" bestFit="1" customWidth="1"/>
    <col min="4" max="4" width="6.7109375" style="9" bestFit="1" customWidth="1"/>
    <col min="5" max="5" width="4.5703125" style="9" bestFit="1" customWidth="1"/>
    <col min="6" max="6" width="4" style="11" bestFit="1" customWidth="1"/>
    <col min="7" max="8" width="6.7109375" style="7" bestFit="1" customWidth="1"/>
    <col min="9" max="9" width="6.7109375" style="9" bestFit="1" customWidth="1"/>
    <col min="10" max="10" width="6.7109375" style="7" bestFit="1" customWidth="1"/>
    <col min="11" max="12" width="7.5703125" style="7" bestFit="1" customWidth="1"/>
    <col min="13" max="13" width="5.42578125" style="9" bestFit="1" customWidth="1"/>
    <col min="14" max="14" width="6.42578125" style="8" bestFit="1" customWidth="1"/>
    <col min="15" max="15" width="6.7109375" style="7" bestFit="1" customWidth="1"/>
    <col min="16" max="16" width="7.85546875" style="6" bestFit="1" customWidth="1"/>
    <col min="17" max="17" width="8.5703125" style="6" bestFit="1" customWidth="1"/>
    <col min="18" max="19" width="7.85546875" style="6" bestFit="1" customWidth="1"/>
    <col min="20" max="20" width="5.42578125" style="9" bestFit="1" customWidth="1"/>
    <col min="21" max="21" width="8.5703125" style="6" bestFit="1" customWidth="1"/>
    <col min="22" max="22" width="10.7109375" style="12" bestFit="1" customWidth="1"/>
    <col min="23" max="24" width="8.85546875" style="5" bestFit="1" customWidth="1"/>
    <col min="25" max="25" width="9.7109375" style="5" bestFit="1" customWidth="1"/>
    <col min="26" max="26" width="6.7109375" style="7" bestFit="1" customWidth="1"/>
    <col min="27" max="34" width="3.85546875" style="2" customWidth="1"/>
    <col min="35" max="16384" width="11.28515625" style="2"/>
  </cols>
  <sheetData>
    <row r="1" spans="1:36" s="53" customFormat="1" ht="75.95" customHeight="1" x14ac:dyDescent="0.25">
      <c r="A1" s="43" t="s">
        <v>0</v>
      </c>
      <c r="B1" s="44" t="s">
        <v>1</v>
      </c>
      <c r="C1" s="48" t="s">
        <v>5</v>
      </c>
      <c r="D1" s="47" t="s">
        <v>6</v>
      </c>
      <c r="E1" s="47" t="s">
        <v>7</v>
      </c>
      <c r="F1" s="45" t="s">
        <v>9</v>
      </c>
      <c r="G1" s="46" t="s">
        <v>11</v>
      </c>
      <c r="H1" s="46" t="s">
        <v>107</v>
      </c>
      <c r="I1" s="47" t="s">
        <v>14</v>
      </c>
      <c r="J1" s="46" t="s">
        <v>108</v>
      </c>
      <c r="K1" s="46" t="s">
        <v>15</v>
      </c>
      <c r="L1" s="46" t="s">
        <v>16</v>
      </c>
      <c r="M1" s="47" t="s">
        <v>17</v>
      </c>
      <c r="N1" s="50" t="s">
        <v>36</v>
      </c>
      <c r="O1" s="46" t="s">
        <v>37</v>
      </c>
      <c r="P1" s="49" t="s">
        <v>38</v>
      </c>
      <c r="Q1" s="49" t="s">
        <v>39</v>
      </c>
      <c r="R1" s="49" t="s">
        <v>40</v>
      </c>
      <c r="S1" s="49" t="s">
        <v>41</v>
      </c>
      <c r="T1" s="47" t="s">
        <v>42</v>
      </c>
      <c r="U1" s="49" t="s">
        <v>43</v>
      </c>
      <c r="V1" s="51" t="s">
        <v>44</v>
      </c>
      <c r="W1" s="52" t="s">
        <v>45</v>
      </c>
      <c r="X1" s="52" t="s">
        <v>47</v>
      </c>
      <c r="Y1" s="52" t="s">
        <v>48</v>
      </c>
      <c r="Z1" s="46" t="s">
        <v>50</v>
      </c>
    </row>
    <row r="2" spans="1:36" s="33" customFormat="1" ht="15" customHeight="1" x14ac:dyDescent="0.5">
      <c r="A2" s="22" t="s">
        <v>61</v>
      </c>
      <c r="B2" s="23">
        <v>43103.5</v>
      </c>
      <c r="C2" s="27">
        <v>1230</v>
      </c>
      <c r="D2" s="24">
        <v>572</v>
      </c>
      <c r="E2" s="24">
        <v>7.76</v>
      </c>
      <c r="F2" s="25">
        <v>980</v>
      </c>
      <c r="G2" s="28">
        <v>1.67</v>
      </c>
      <c r="H2" s="26">
        <v>0.52500000000000002</v>
      </c>
      <c r="I2" s="24">
        <v>533</v>
      </c>
      <c r="J2" s="28">
        <v>3.1199999999999999E-2</v>
      </c>
      <c r="K2" s="35">
        <f>0.5* 0.005</f>
        <v>2.5000000000000001E-3</v>
      </c>
      <c r="L2" s="28">
        <v>3.1199999999999999E-2</v>
      </c>
      <c r="M2" s="36">
        <f>0.5* 0.5</f>
        <v>0.25</v>
      </c>
      <c r="N2" s="37">
        <f>0.5* 0.001</f>
        <v>5.0000000000000001E-4</v>
      </c>
      <c r="O2" s="28">
        <v>5.8500000000000002E-3</v>
      </c>
      <c r="P2" s="29">
        <v>2.9300000000000002E-4</v>
      </c>
      <c r="Q2" s="40">
        <f>0.5* 0.0001</f>
        <v>5.0000000000000002E-5</v>
      </c>
      <c r="R2" s="29">
        <v>8.5599999999999996E-2</v>
      </c>
      <c r="S2" s="29">
        <v>1.41E-3</v>
      </c>
      <c r="T2" s="36">
        <f>0.5* 0.01</f>
        <v>5.0000000000000001E-3</v>
      </c>
      <c r="U2" s="40">
        <f>0.5* 0.00005</f>
        <v>2.5000000000000001E-5</v>
      </c>
      <c r="V2" s="87" t="s">
        <v>53</v>
      </c>
      <c r="W2" s="32">
        <v>3.3800000000000002E-3</v>
      </c>
      <c r="X2" s="32">
        <v>6.6500000000000001E-4</v>
      </c>
      <c r="Y2" s="38">
        <f>0.5* 0.00001</f>
        <v>5.0000000000000004E-6</v>
      </c>
      <c r="Z2" s="28">
        <v>7.3000000000000001E-3</v>
      </c>
    </row>
    <row r="3" spans="1:36" s="33" customFormat="1" ht="15" customHeight="1" x14ac:dyDescent="0.5">
      <c r="A3" s="22" t="s">
        <v>61</v>
      </c>
      <c r="B3" s="23">
        <v>43194</v>
      </c>
      <c r="C3" s="27">
        <v>1240</v>
      </c>
      <c r="D3" s="24">
        <v>618</v>
      </c>
      <c r="E3" s="24">
        <v>8.3800000000000008</v>
      </c>
      <c r="F3" s="25">
        <v>944</v>
      </c>
      <c r="G3" s="28">
        <v>0.54900000000000004</v>
      </c>
      <c r="H3" s="26">
        <v>1.2964</v>
      </c>
      <c r="I3" s="24">
        <v>465</v>
      </c>
      <c r="J3" s="28">
        <v>3.8100000000000002E-2</v>
      </c>
      <c r="K3" s="35">
        <f>0.5* 0.005</f>
        <v>2.5000000000000001E-3</v>
      </c>
      <c r="L3" s="28">
        <v>3.8100000000000002E-2</v>
      </c>
      <c r="M3" s="36">
        <f>0.5* 0.5</f>
        <v>0.25</v>
      </c>
      <c r="N3" s="37">
        <f>0.5* 0.001</f>
        <v>5.0000000000000001E-4</v>
      </c>
      <c r="O3" s="28">
        <v>9.1900000000000003E-3</v>
      </c>
      <c r="P3" s="29">
        <v>2.1000000000000001E-4</v>
      </c>
      <c r="Q3" s="40">
        <f>0.5* 0.0001</f>
        <v>5.0000000000000002E-5</v>
      </c>
      <c r="R3" s="29">
        <v>8.1299999999999997E-2</v>
      </c>
      <c r="S3" s="29">
        <v>1.9400000000000001E-3</v>
      </c>
      <c r="T3" s="36">
        <f>0.5* 0.01</f>
        <v>5.0000000000000001E-3</v>
      </c>
      <c r="U3" s="40">
        <f>0.5* 0.00005</f>
        <v>2.5000000000000001E-5</v>
      </c>
      <c r="V3" s="39">
        <f>0.5* 0.000005</f>
        <v>2.5000000000000002E-6</v>
      </c>
      <c r="W3" s="32">
        <v>2.0600000000000002E-3</v>
      </c>
      <c r="X3" s="32">
        <v>1.48E-3</v>
      </c>
      <c r="Y3" s="38">
        <f>0.5* 0.00001</f>
        <v>5.0000000000000004E-6</v>
      </c>
      <c r="Z3" s="28">
        <v>7.0000000000000001E-3</v>
      </c>
    </row>
    <row r="4" spans="1:36" s="33" customFormat="1" ht="15" customHeight="1" x14ac:dyDescent="0.5">
      <c r="A4" s="22" t="s">
        <v>61</v>
      </c>
      <c r="B4" s="23">
        <v>43285</v>
      </c>
      <c r="C4" s="27">
        <v>607</v>
      </c>
      <c r="D4" s="87" t="s">
        <v>53</v>
      </c>
      <c r="E4" s="24">
        <v>8.3800000000000008</v>
      </c>
      <c r="F4" s="25">
        <v>451</v>
      </c>
      <c r="G4" s="28">
        <v>0.27900000000000003</v>
      </c>
      <c r="H4" s="26">
        <v>0.60209999999999997</v>
      </c>
      <c r="I4" s="24">
        <v>163</v>
      </c>
      <c r="J4" s="26">
        <v>0</v>
      </c>
      <c r="K4" s="35">
        <f>0.5* 0.005</f>
        <v>2.5000000000000001E-3</v>
      </c>
      <c r="L4" s="35">
        <f>0.5* 0.005</f>
        <v>2.5000000000000001E-3</v>
      </c>
      <c r="M4" s="24">
        <v>1.34</v>
      </c>
      <c r="N4" s="30">
        <v>2.8E-3</v>
      </c>
      <c r="O4" s="28">
        <v>1.9800000000000002E-2</v>
      </c>
      <c r="P4" s="29">
        <v>1.1400000000000001E-4</v>
      </c>
      <c r="Q4" s="40">
        <f>0.5* 0.0001</f>
        <v>5.0000000000000002E-5</v>
      </c>
      <c r="R4" s="29">
        <v>1.7299999999999999E-2</v>
      </c>
      <c r="S4" s="29">
        <v>4.1700000000000001E-3</v>
      </c>
      <c r="T4" s="24">
        <v>1.4999999999999999E-2</v>
      </c>
      <c r="U4" s="29">
        <v>6.7000000000000002E-5</v>
      </c>
      <c r="V4" s="87" t="s">
        <v>53</v>
      </c>
      <c r="W4" s="32">
        <v>2.7499999999999998E-3</v>
      </c>
      <c r="X4" s="32">
        <v>2.16E-3</v>
      </c>
      <c r="Y4" s="38">
        <f>0.5* 0.00001</f>
        <v>5.0000000000000004E-6</v>
      </c>
      <c r="Z4" s="28">
        <v>5.4000000000000003E-3</v>
      </c>
    </row>
    <row r="5" spans="1:36" s="33" customFormat="1" ht="15" customHeight="1" x14ac:dyDescent="0.5">
      <c r="A5" s="22" t="s">
        <v>61</v>
      </c>
      <c r="B5" s="23">
        <v>43376.5</v>
      </c>
      <c r="C5" s="27">
        <v>1150</v>
      </c>
      <c r="D5" s="24"/>
      <c r="E5" s="24">
        <v>8.07</v>
      </c>
      <c r="F5" s="25">
        <v>843</v>
      </c>
      <c r="G5" s="28">
        <v>0.77</v>
      </c>
      <c r="H5" s="26">
        <v>0.85349999999999993</v>
      </c>
      <c r="I5" s="24">
        <v>424</v>
      </c>
      <c r="J5" s="28">
        <v>1.7100000000000001E-2</v>
      </c>
      <c r="K5" s="35">
        <f>0.5* 0.005</f>
        <v>2.5000000000000001E-3</v>
      </c>
      <c r="L5" s="28">
        <v>1.7100000000000001E-2</v>
      </c>
      <c r="M5" s="24">
        <v>0.6</v>
      </c>
      <c r="N5" s="30">
        <v>1.1999999999999999E-3</v>
      </c>
      <c r="O5" s="28">
        <v>1.1299999999999999E-2</v>
      </c>
      <c r="P5" s="29">
        <v>5.5099999999999995E-4</v>
      </c>
      <c r="Q5" s="40">
        <f>0.5* 0.0001</f>
        <v>5.0000000000000002E-5</v>
      </c>
      <c r="R5" s="29">
        <v>5.7200000000000001E-2</v>
      </c>
      <c r="S5" s="29">
        <v>4.2500000000000003E-3</v>
      </c>
      <c r="T5" s="36">
        <f>0.5* 0.01</f>
        <v>5.0000000000000001E-3</v>
      </c>
      <c r="U5" s="29">
        <v>6.6000000000000005E-5</v>
      </c>
      <c r="V5" s="87" t="s">
        <v>53</v>
      </c>
      <c r="W5" s="32">
        <v>3.48E-3</v>
      </c>
      <c r="X5" s="32">
        <v>1.2700000000000001E-3</v>
      </c>
      <c r="Y5" s="38">
        <f>0.5* 0.00001</f>
        <v>5.0000000000000004E-6</v>
      </c>
      <c r="Z5" s="28">
        <v>3.5000000000000001E-3</v>
      </c>
    </row>
    <row r="6" spans="1:36" ht="15" customHeight="1" x14ac:dyDescent="0.5">
      <c r="A6" s="1"/>
      <c r="B6" s="13" t="s">
        <v>93</v>
      </c>
      <c r="C6" s="17">
        <f t="shared" ref="C6:Z6" si="0">MIN(C2:C5)</f>
        <v>607</v>
      </c>
      <c r="D6" s="14">
        <f t="shared" si="0"/>
        <v>572</v>
      </c>
      <c r="E6" s="14">
        <f t="shared" si="0"/>
        <v>7.76</v>
      </c>
      <c r="F6" s="15">
        <f t="shared" si="0"/>
        <v>451</v>
      </c>
      <c r="G6" s="16">
        <f t="shared" si="0"/>
        <v>0.27900000000000003</v>
      </c>
      <c r="H6" s="16">
        <f t="shared" si="0"/>
        <v>0.52500000000000002</v>
      </c>
      <c r="I6" s="14">
        <f t="shared" si="0"/>
        <v>163</v>
      </c>
      <c r="J6" s="16">
        <f t="shared" si="0"/>
        <v>0</v>
      </c>
      <c r="K6" s="16">
        <f t="shared" si="0"/>
        <v>2.5000000000000001E-3</v>
      </c>
      <c r="L6" s="16">
        <f t="shared" si="0"/>
        <v>2.5000000000000001E-3</v>
      </c>
      <c r="M6" s="14">
        <f t="shared" si="0"/>
        <v>0.25</v>
      </c>
      <c r="N6" s="19">
        <f t="shared" si="0"/>
        <v>5.0000000000000001E-4</v>
      </c>
      <c r="O6" s="16">
        <f t="shared" si="0"/>
        <v>5.8500000000000002E-3</v>
      </c>
      <c r="P6" s="18">
        <f t="shared" si="0"/>
        <v>1.1400000000000001E-4</v>
      </c>
      <c r="Q6" s="18">
        <f t="shared" si="0"/>
        <v>5.0000000000000002E-5</v>
      </c>
      <c r="R6" s="18">
        <f t="shared" si="0"/>
        <v>1.7299999999999999E-2</v>
      </c>
      <c r="S6" s="18">
        <f t="shared" si="0"/>
        <v>1.41E-3</v>
      </c>
      <c r="T6" s="14">
        <f t="shared" si="0"/>
        <v>5.0000000000000001E-3</v>
      </c>
      <c r="U6" s="18">
        <f t="shared" si="0"/>
        <v>2.5000000000000001E-5</v>
      </c>
      <c r="V6" s="20">
        <f t="shared" si="0"/>
        <v>2.5000000000000002E-6</v>
      </c>
      <c r="W6" s="21">
        <f t="shared" si="0"/>
        <v>2.0600000000000002E-3</v>
      </c>
      <c r="X6" s="21">
        <f t="shared" si="0"/>
        <v>6.6500000000000001E-4</v>
      </c>
      <c r="Y6" s="21">
        <f t="shared" si="0"/>
        <v>5.0000000000000004E-6</v>
      </c>
      <c r="Z6" s="16">
        <f t="shared" si="0"/>
        <v>3.5000000000000001E-3</v>
      </c>
    </row>
    <row r="7" spans="1:36" ht="15" customHeight="1" x14ac:dyDescent="0.5">
      <c r="A7" s="1"/>
      <c r="B7" s="13" t="s">
        <v>94</v>
      </c>
      <c r="C7" s="17">
        <f t="shared" ref="C7:Z7" si="1">MAX(C2:C5)</f>
        <v>1240</v>
      </c>
      <c r="D7" s="14">
        <f t="shared" si="1"/>
        <v>618</v>
      </c>
      <c r="E7" s="14">
        <f t="shared" si="1"/>
        <v>8.3800000000000008</v>
      </c>
      <c r="F7" s="15">
        <f t="shared" si="1"/>
        <v>980</v>
      </c>
      <c r="G7" s="16">
        <f t="shared" si="1"/>
        <v>1.67</v>
      </c>
      <c r="H7" s="16">
        <f t="shared" si="1"/>
        <v>1.2964</v>
      </c>
      <c r="I7" s="14">
        <f t="shared" si="1"/>
        <v>533</v>
      </c>
      <c r="J7" s="16">
        <f t="shared" si="1"/>
        <v>3.8100000000000002E-2</v>
      </c>
      <c r="K7" s="16">
        <f t="shared" si="1"/>
        <v>2.5000000000000001E-3</v>
      </c>
      <c r="L7" s="16">
        <f t="shared" si="1"/>
        <v>3.8100000000000002E-2</v>
      </c>
      <c r="M7" s="14">
        <f t="shared" si="1"/>
        <v>1.34</v>
      </c>
      <c r="N7" s="19">
        <f t="shared" si="1"/>
        <v>2.8E-3</v>
      </c>
      <c r="O7" s="16">
        <f t="shared" si="1"/>
        <v>1.9800000000000002E-2</v>
      </c>
      <c r="P7" s="18">
        <f t="shared" si="1"/>
        <v>5.5099999999999995E-4</v>
      </c>
      <c r="Q7" s="18">
        <f t="shared" si="1"/>
        <v>5.0000000000000002E-5</v>
      </c>
      <c r="R7" s="18">
        <f t="shared" si="1"/>
        <v>8.5599999999999996E-2</v>
      </c>
      <c r="S7" s="18">
        <f t="shared" si="1"/>
        <v>4.2500000000000003E-3</v>
      </c>
      <c r="T7" s="14">
        <f t="shared" si="1"/>
        <v>1.4999999999999999E-2</v>
      </c>
      <c r="U7" s="18">
        <f t="shared" si="1"/>
        <v>6.7000000000000002E-5</v>
      </c>
      <c r="V7" s="20">
        <f t="shared" si="1"/>
        <v>2.5000000000000002E-6</v>
      </c>
      <c r="W7" s="21">
        <f t="shared" si="1"/>
        <v>3.48E-3</v>
      </c>
      <c r="X7" s="21">
        <f t="shared" si="1"/>
        <v>2.16E-3</v>
      </c>
      <c r="Y7" s="21">
        <f t="shared" si="1"/>
        <v>5.0000000000000004E-6</v>
      </c>
      <c r="Z7" s="16">
        <f t="shared" si="1"/>
        <v>7.3000000000000001E-3</v>
      </c>
    </row>
    <row r="8" spans="1:36" ht="15" customHeight="1" x14ac:dyDescent="0.5">
      <c r="A8" s="1"/>
      <c r="B8" s="13" t="s">
        <v>95</v>
      </c>
      <c r="C8" s="17">
        <f t="shared" ref="C8:Z8" si="2">AVERAGE(C2:C5)</f>
        <v>1056.75</v>
      </c>
      <c r="D8" s="14">
        <f t="shared" si="2"/>
        <v>595</v>
      </c>
      <c r="E8" s="14">
        <f t="shared" si="2"/>
        <v>8.1475000000000009</v>
      </c>
      <c r="F8" s="15">
        <f t="shared" si="2"/>
        <v>804.5</v>
      </c>
      <c r="G8" s="16">
        <f t="shared" si="2"/>
        <v>0.81699999999999995</v>
      </c>
      <c r="H8" s="16">
        <f t="shared" si="2"/>
        <v>0.81925000000000003</v>
      </c>
      <c r="I8" s="14">
        <f t="shared" si="2"/>
        <v>396.25</v>
      </c>
      <c r="J8" s="16">
        <f t="shared" si="2"/>
        <v>2.1600000000000001E-2</v>
      </c>
      <c r="K8" s="16">
        <f t="shared" si="2"/>
        <v>2.5000000000000001E-3</v>
      </c>
      <c r="L8" s="16">
        <f t="shared" si="2"/>
        <v>2.2225000000000002E-2</v>
      </c>
      <c r="M8" s="14">
        <f t="shared" si="2"/>
        <v>0.61</v>
      </c>
      <c r="N8" s="19">
        <f t="shared" si="2"/>
        <v>1.25E-3</v>
      </c>
      <c r="O8" s="16">
        <f t="shared" si="2"/>
        <v>1.1535E-2</v>
      </c>
      <c r="P8" s="18">
        <f t="shared" si="2"/>
        <v>2.9199999999999994E-4</v>
      </c>
      <c r="Q8" s="18">
        <f t="shared" si="2"/>
        <v>5.0000000000000002E-5</v>
      </c>
      <c r="R8" s="18">
        <f t="shared" si="2"/>
        <v>6.0350000000000001E-2</v>
      </c>
      <c r="S8" s="18">
        <f t="shared" si="2"/>
        <v>2.9425000000000002E-3</v>
      </c>
      <c r="T8" s="14">
        <f t="shared" si="2"/>
        <v>7.5000000000000006E-3</v>
      </c>
      <c r="U8" s="18">
        <f t="shared" si="2"/>
        <v>4.5750000000000001E-5</v>
      </c>
      <c r="V8" s="20">
        <f t="shared" si="2"/>
        <v>2.5000000000000002E-6</v>
      </c>
      <c r="W8" s="21">
        <f t="shared" si="2"/>
        <v>2.9175E-3</v>
      </c>
      <c r="X8" s="21">
        <f t="shared" si="2"/>
        <v>1.39375E-3</v>
      </c>
      <c r="Y8" s="21">
        <f t="shared" si="2"/>
        <v>5.0000000000000004E-6</v>
      </c>
      <c r="Z8" s="16">
        <f t="shared" si="2"/>
        <v>5.8000000000000005E-3</v>
      </c>
    </row>
    <row r="9" spans="1:36" ht="15" customHeight="1" x14ac:dyDescent="0.5">
      <c r="A9" s="1"/>
      <c r="B9" s="13" t="s">
        <v>96</v>
      </c>
      <c r="C9" s="17">
        <f t="shared" ref="C9:Z9" si="3">_xlfn.STDEV.P(C2:C5)</f>
        <v>261.9955867948924</v>
      </c>
      <c r="D9" s="14">
        <f t="shared" si="3"/>
        <v>23</v>
      </c>
      <c r="E9" s="14">
        <f t="shared" si="3"/>
        <v>0.25703842125254389</v>
      </c>
      <c r="F9" s="15">
        <f t="shared" si="3"/>
        <v>210.18146921172666</v>
      </c>
      <c r="G9" s="16">
        <f t="shared" si="3"/>
        <v>0.52227531054033183</v>
      </c>
      <c r="H9" s="16">
        <f t="shared" si="3"/>
        <v>0.3010740648079801</v>
      </c>
      <c r="I9" s="14">
        <f t="shared" si="3"/>
        <v>140.1809098986021</v>
      </c>
      <c r="J9" s="16">
        <f t="shared" si="3"/>
        <v>1.4587837399697046E-2</v>
      </c>
      <c r="K9" s="16">
        <f t="shared" si="3"/>
        <v>0</v>
      </c>
      <c r="L9" s="16">
        <f t="shared" si="3"/>
        <v>1.3673948771294995E-2</v>
      </c>
      <c r="M9" s="14">
        <f t="shared" si="3"/>
        <v>0.44502808900113267</v>
      </c>
      <c r="N9" s="19">
        <f t="shared" si="3"/>
        <v>9.3941471140279677E-4</v>
      </c>
      <c r="O9" s="16">
        <f t="shared" si="3"/>
        <v>5.1522737699000445E-3</v>
      </c>
      <c r="P9" s="18">
        <f t="shared" si="3"/>
        <v>1.6239612064332075E-4</v>
      </c>
      <c r="Q9" s="18">
        <f t="shared" si="3"/>
        <v>0</v>
      </c>
      <c r="R9" s="18">
        <f t="shared" si="3"/>
        <v>2.7109454070489883E-2</v>
      </c>
      <c r="S9" s="18">
        <f t="shared" si="3"/>
        <v>1.2815883699534732E-3</v>
      </c>
      <c r="T9" s="14">
        <f t="shared" si="3"/>
        <v>4.3301270189221924E-3</v>
      </c>
      <c r="U9" s="18">
        <f t="shared" si="3"/>
        <v>2.0753011829611624E-5</v>
      </c>
      <c r="V9" s="20">
        <f t="shared" si="3"/>
        <v>0</v>
      </c>
      <c r="W9" s="21">
        <f t="shared" si="3"/>
        <v>5.6869917355311848E-4</v>
      </c>
      <c r="X9" s="21">
        <f t="shared" si="3"/>
        <v>5.3408069380946554E-4</v>
      </c>
      <c r="Y9" s="21">
        <f t="shared" si="3"/>
        <v>0</v>
      </c>
      <c r="Z9" s="16">
        <f t="shared" si="3"/>
        <v>1.5116216457830975E-3</v>
      </c>
    </row>
    <row r="10" spans="1:36" s="60" customFormat="1" ht="15" customHeight="1" x14ac:dyDescent="0.5">
      <c r="C10" s="107" t="s">
        <v>116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</row>
    <row r="11" spans="1:36" s="60" customFormat="1" ht="15" customHeight="1" x14ac:dyDescent="0.5">
      <c r="C11" s="108" t="s">
        <v>129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</row>
    <row r="12" spans="1:36" s="60" customFormat="1" ht="15" customHeight="1" x14ac:dyDescent="0.5">
      <c r="C12" s="107" t="s">
        <v>110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</row>
    <row r="13" spans="1:36" s="60" customFormat="1" ht="15" customHeight="1" x14ac:dyDescent="0.5">
      <c r="C13" s="107" t="s">
        <v>111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</row>
    <row r="14" spans="1:36" s="60" customFormat="1" ht="15" customHeight="1" x14ac:dyDescent="0.5">
      <c r="C14" s="107" t="s">
        <v>112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</row>
    <row r="15" spans="1:36" s="54" customFormat="1" ht="15" customHeight="1" x14ac:dyDescent="0.5">
      <c r="B15" s="55"/>
      <c r="C15" s="57"/>
      <c r="D15" s="56"/>
      <c r="E15" s="56"/>
      <c r="F15" s="62"/>
      <c r="G15" s="58"/>
      <c r="H15" s="58"/>
      <c r="I15" s="56"/>
      <c r="J15" s="58"/>
      <c r="K15" s="58"/>
      <c r="L15" s="58"/>
      <c r="M15" s="56"/>
      <c r="N15" s="63"/>
      <c r="O15" s="58"/>
      <c r="P15" s="59"/>
      <c r="Q15" s="59"/>
      <c r="R15" s="59"/>
      <c r="S15" s="59"/>
      <c r="T15" s="56"/>
      <c r="U15" s="59"/>
      <c r="V15" s="64"/>
      <c r="W15" s="65"/>
      <c r="X15" s="65"/>
      <c r="Y15" s="65"/>
      <c r="Z15" s="58"/>
    </row>
  </sheetData>
  <mergeCells count="5">
    <mergeCell ref="C10:AJ10"/>
    <mergeCell ref="C12:AJ12"/>
    <mergeCell ref="C13:AJ13"/>
    <mergeCell ref="C14:AJ14"/>
    <mergeCell ref="C11:AJ11"/>
  </mergeCells>
  <printOptions horizontalCentered="1"/>
  <pageMargins left="0.25" right="0.25" top="1" bottom="0.25" header="0.3" footer="0.3"/>
  <pageSetup orientation="landscape" r:id="rId1"/>
  <headerFooter>
    <oddHeader>&amp;L&amp;8Barrick Gold Inc., Nickel Plate Mine&amp;C&amp;"Times New Roman,Bold"&amp;16
Table 12 - D1 Data&amp;R&amp;"Times New Roman,Regular"&amp;8Annual Report, 2018</oddHeader>
  </headerFooter>
  <colBreaks count="1" manualBreakCount="1">
    <brk id="17" max="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86</vt:i4>
      </vt:variant>
    </vt:vector>
  </HeadingPairs>
  <TitlesOfParts>
    <vt:vector size="129" baseType="lpstr">
      <vt:lpstr>BAE</vt:lpstr>
      <vt:lpstr>Barge</vt:lpstr>
      <vt:lpstr>C1</vt:lpstr>
      <vt:lpstr>C2</vt:lpstr>
      <vt:lpstr>C3</vt:lpstr>
      <vt:lpstr>C4</vt:lpstr>
      <vt:lpstr>Cent</vt:lpstr>
      <vt:lpstr>CPF</vt:lpstr>
      <vt:lpstr>D</vt:lpstr>
      <vt:lpstr>E</vt:lpstr>
      <vt:lpstr>HC DS</vt:lpstr>
      <vt:lpstr>HC US</vt:lpstr>
      <vt:lpstr>LT1</vt:lpstr>
      <vt:lpstr>NPM</vt:lpstr>
      <vt:lpstr>P16</vt:lpstr>
      <vt:lpstr>P17</vt:lpstr>
      <vt:lpstr>P32</vt:lpstr>
      <vt:lpstr>P33</vt:lpstr>
      <vt:lpstr>P34</vt:lpstr>
      <vt:lpstr>P35</vt:lpstr>
      <vt:lpstr>P36</vt:lpstr>
      <vt:lpstr>P37</vt:lpstr>
      <vt:lpstr>P38</vt:lpstr>
      <vt:lpstr>P40</vt:lpstr>
      <vt:lpstr>P41</vt:lpstr>
      <vt:lpstr>P43</vt:lpstr>
      <vt:lpstr>P44</vt:lpstr>
      <vt:lpstr>RT</vt:lpstr>
      <vt:lpstr>RTE</vt:lpstr>
      <vt:lpstr>RTW</vt:lpstr>
      <vt:lpstr>Sunset</vt:lpstr>
      <vt:lpstr>UpperSS</vt:lpstr>
      <vt:lpstr>W1</vt:lpstr>
      <vt:lpstr>W3</vt:lpstr>
      <vt:lpstr>W4</vt:lpstr>
      <vt:lpstr>W5</vt:lpstr>
      <vt:lpstr>W6</vt:lpstr>
      <vt:lpstr>W7</vt:lpstr>
      <vt:lpstr>W8</vt:lpstr>
      <vt:lpstr>W11</vt:lpstr>
      <vt:lpstr>W1000</vt:lpstr>
      <vt:lpstr>W1100</vt:lpstr>
      <vt:lpstr>Flow</vt:lpstr>
      <vt:lpstr>BAE!Print_Area</vt:lpstr>
      <vt:lpstr>Barge!Print_Area</vt:lpstr>
      <vt:lpstr>'C1'!Print_Area</vt:lpstr>
      <vt:lpstr>'C2'!Print_Area</vt:lpstr>
      <vt:lpstr>'C3'!Print_Area</vt:lpstr>
      <vt:lpstr>'C4'!Print_Area</vt:lpstr>
      <vt:lpstr>Cent!Print_Area</vt:lpstr>
      <vt:lpstr>CPF!Print_Area</vt:lpstr>
      <vt:lpstr>D!Print_Area</vt:lpstr>
      <vt:lpstr>E!Print_Area</vt:lpstr>
      <vt:lpstr>Flow!Print_Area</vt:lpstr>
      <vt:lpstr>'HC DS'!Print_Area</vt:lpstr>
      <vt:lpstr>'HC US'!Print_Area</vt:lpstr>
      <vt:lpstr>'LT1'!Print_Area</vt:lpstr>
      <vt:lpstr>NPM!Print_Area</vt:lpstr>
      <vt:lpstr>'P16'!Print_Area</vt:lpstr>
      <vt:lpstr>'P17'!Print_Area</vt:lpstr>
      <vt:lpstr>'P32'!Print_Area</vt:lpstr>
      <vt:lpstr>'P33'!Print_Area</vt:lpstr>
      <vt:lpstr>'P34'!Print_Area</vt:lpstr>
      <vt:lpstr>'P35'!Print_Area</vt:lpstr>
      <vt:lpstr>'P36'!Print_Area</vt:lpstr>
      <vt:lpstr>'P37'!Print_Area</vt:lpstr>
      <vt:lpstr>'P38'!Print_Area</vt:lpstr>
      <vt:lpstr>'P40'!Print_Area</vt:lpstr>
      <vt:lpstr>'P41'!Print_Area</vt:lpstr>
      <vt:lpstr>'P43'!Print_Area</vt:lpstr>
      <vt:lpstr>'P44'!Print_Area</vt:lpstr>
      <vt:lpstr>RT!Print_Area</vt:lpstr>
      <vt:lpstr>RTE!Print_Area</vt:lpstr>
      <vt:lpstr>RTW!Print_Area</vt:lpstr>
      <vt:lpstr>Sunset!Print_Area</vt:lpstr>
      <vt:lpstr>UpperSS!Print_Area</vt:lpstr>
      <vt:lpstr>'W1'!Print_Area</vt:lpstr>
      <vt:lpstr>'W1000'!Print_Area</vt:lpstr>
      <vt:lpstr>'W11'!Print_Area</vt:lpstr>
      <vt:lpstr>'W1100'!Print_Area</vt:lpstr>
      <vt:lpstr>'W3'!Print_Area</vt:lpstr>
      <vt:lpstr>'W4'!Print_Area</vt:lpstr>
      <vt:lpstr>'W5'!Print_Area</vt:lpstr>
      <vt:lpstr>'W6'!Print_Area</vt:lpstr>
      <vt:lpstr>'W7'!Print_Area</vt:lpstr>
      <vt:lpstr>'W8'!Print_Area</vt:lpstr>
      <vt:lpstr>BAE!Print_Titles</vt:lpstr>
      <vt:lpstr>Barge!Print_Titles</vt:lpstr>
      <vt:lpstr>'C1'!Print_Titles</vt:lpstr>
      <vt:lpstr>'C2'!Print_Titles</vt:lpstr>
      <vt:lpstr>'C3'!Print_Titles</vt:lpstr>
      <vt:lpstr>'C4'!Print_Titles</vt:lpstr>
      <vt:lpstr>Cent!Print_Titles</vt:lpstr>
      <vt:lpstr>CPF!Print_Titles</vt:lpstr>
      <vt:lpstr>D!Print_Titles</vt:lpstr>
      <vt:lpstr>E!Print_Titles</vt:lpstr>
      <vt:lpstr>Flow!Print_Titles</vt:lpstr>
      <vt:lpstr>'HC DS'!Print_Titles</vt:lpstr>
      <vt:lpstr>'HC US'!Print_Titles</vt:lpstr>
      <vt:lpstr>'LT1'!Print_Titles</vt:lpstr>
      <vt:lpstr>NPM!Print_Titles</vt:lpstr>
      <vt:lpstr>'P16'!Print_Titles</vt:lpstr>
      <vt:lpstr>'P17'!Print_Titles</vt:lpstr>
      <vt:lpstr>'P32'!Print_Titles</vt:lpstr>
      <vt:lpstr>'P33'!Print_Titles</vt:lpstr>
      <vt:lpstr>'P34'!Print_Titles</vt:lpstr>
      <vt:lpstr>'P35'!Print_Titles</vt:lpstr>
      <vt:lpstr>'P36'!Print_Titles</vt:lpstr>
      <vt:lpstr>'P37'!Print_Titles</vt:lpstr>
      <vt:lpstr>'P38'!Print_Titles</vt:lpstr>
      <vt:lpstr>'P40'!Print_Titles</vt:lpstr>
      <vt:lpstr>'P41'!Print_Titles</vt:lpstr>
      <vt:lpstr>'P43'!Print_Titles</vt:lpstr>
      <vt:lpstr>'P44'!Print_Titles</vt:lpstr>
      <vt:lpstr>RT!Print_Titles</vt:lpstr>
      <vt:lpstr>RTE!Print_Titles</vt:lpstr>
      <vt:lpstr>RTW!Print_Titles</vt:lpstr>
      <vt:lpstr>Sunset!Print_Titles</vt:lpstr>
      <vt:lpstr>UpperSS!Print_Titles</vt:lpstr>
      <vt:lpstr>'W1'!Print_Titles</vt:lpstr>
      <vt:lpstr>'W1000'!Print_Titles</vt:lpstr>
      <vt:lpstr>'W11'!Print_Titles</vt:lpstr>
      <vt:lpstr>'W1100'!Print_Titles</vt:lpstr>
      <vt:lpstr>'W3'!Print_Titles</vt:lpstr>
      <vt:lpstr>'W4'!Print_Titles</vt:lpstr>
      <vt:lpstr>'W5'!Print_Titles</vt:lpstr>
      <vt:lpstr>'W6'!Print_Titles</vt:lpstr>
      <vt:lpstr>'W7'!Print_Titles</vt:lpstr>
      <vt:lpstr>'W8'!Print_Titles</vt:lpstr>
    </vt:vector>
  </TitlesOfParts>
  <Company>Barrick Gold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Vanessa (Nickel Plate)</dc:creator>
  <cp:lastModifiedBy>Johnson, Lyndsey ENV:EX</cp:lastModifiedBy>
  <cp:lastPrinted>2019-02-25T18:34:58Z</cp:lastPrinted>
  <dcterms:created xsi:type="dcterms:W3CDTF">2017-02-27T16:01:38Z</dcterms:created>
  <dcterms:modified xsi:type="dcterms:W3CDTF">2019-06-26T15:55:16Z</dcterms:modified>
</cp:coreProperties>
</file>