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ell\Desktop\Temp\"/>
    </mc:Choice>
  </mc:AlternateContent>
  <xr:revisionPtr revIDLastSave="0" documentId="8_{33C8A0FF-48D9-420B-B047-0D87566A54F0}" xr6:coauthVersionLast="43" xr6:coauthVersionMax="43" xr10:uidLastSave="{00000000-0000-0000-0000-000000000000}"/>
  <bookViews>
    <workbookView xWindow="38280" yWindow="-120" windowWidth="29040" windowHeight="15990" tabRatio="803" activeTab="42" xr2:uid="{00000000-000D-0000-FFFF-FFFF00000000}"/>
  </bookViews>
  <sheets>
    <sheet name="BAE" sheetId="69" r:id="rId1"/>
    <sheet name="Barge" sheetId="20" r:id="rId2"/>
    <sheet name="C1" sheetId="21" r:id="rId3"/>
    <sheet name="C2" sheetId="22" r:id="rId4"/>
    <sheet name="C3" sheetId="23" r:id="rId5"/>
    <sheet name="C4" sheetId="24" r:id="rId6"/>
    <sheet name="Centrals" sheetId="25" r:id="rId7"/>
    <sheet name="CPF" sheetId="26" r:id="rId8"/>
    <sheet name="D1" sheetId="27" r:id="rId9"/>
    <sheet name="Disch" sheetId="28" r:id="rId10"/>
    <sheet name="E1" sheetId="30" r:id="rId11"/>
    <sheet name="DS" sheetId="29" r:id="rId12"/>
    <sheet name="US" sheetId="31" r:id="rId13"/>
    <sheet name="NPM" sheetId="32" r:id="rId14"/>
    <sheet name="P16" sheetId="33" r:id="rId15"/>
    <sheet name="P17" sheetId="34" r:id="rId16"/>
    <sheet name="P32" sheetId="35" r:id="rId17"/>
    <sheet name="P33" sheetId="36" r:id="rId18"/>
    <sheet name="P34" sheetId="37" r:id="rId19"/>
    <sheet name="P35" sheetId="38" r:id="rId20"/>
    <sheet name="P36" sheetId="61" r:id="rId21"/>
    <sheet name="P37" sheetId="63" r:id="rId22"/>
    <sheet name="P38" sheetId="40" r:id="rId23"/>
    <sheet name="P40" sheetId="41" r:id="rId24"/>
    <sheet name="P41" sheetId="42" r:id="rId25"/>
    <sheet name="P44" sheetId="44" r:id="rId26"/>
    <sheet name="P43" sheetId="64" r:id="rId27"/>
    <sheet name="RT" sheetId="46" r:id="rId28"/>
    <sheet name="RT E" sheetId="47" r:id="rId29"/>
    <sheet name="RT W" sheetId="48" r:id="rId30"/>
    <sheet name="SUN" sheetId="49" r:id="rId31"/>
    <sheet name="Up SS" sheetId="50" r:id="rId32"/>
    <sheet name="W1" sheetId="51" r:id="rId33"/>
    <sheet name="W1000" sheetId="52" r:id="rId34"/>
    <sheet name="W11" sheetId="53" r:id="rId35"/>
    <sheet name="W3" sheetId="55" r:id="rId36"/>
    <sheet name="W4" sheetId="54" r:id="rId37"/>
    <sheet name="W5" sheetId="56" r:id="rId38"/>
    <sheet name="W6" sheetId="57" r:id="rId39"/>
    <sheet name="W7" sheetId="58" r:id="rId40"/>
    <sheet name="W8" sheetId="59" r:id="rId41"/>
    <sheet name="W1100" sheetId="65" r:id="rId42"/>
    <sheet name="5day" sheetId="66" r:id="rId43"/>
  </sheets>
  <definedNames>
    <definedName name="_xlnm._FilterDatabase" localSheetId="42" hidden="1">'5day'!#REF!</definedName>
    <definedName name="_xlnm._FilterDatabase" localSheetId="0" hidden="1">BAE!#REF!</definedName>
    <definedName name="_xlnm._FilterDatabase" localSheetId="1" hidden="1">Barge!#REF!</definedName>
    <definedName name="_xlnm._FilterDatabase" localSheetId="2" hidden="1">'C1'!#REF!</definedName>
    <definedName name="_xlnm._FilterDatabase" localSheetId="3" hidden="1">'C2'!#REF!</definedName>
    <definedName name="_xlnm._FilterDatabase" localSheetId="4" hidden="1">'C3'!$B$11:$B$14</definedName>
    <definedName name="_xlnm._FilterDatabase" localSheetId="5" hidden="1">'C4'!$B$2:$B$14</definedName>
    <definedName name="_xlnm._FilterDatabase" localSheetId="6" hidden="1">Centrals!$B$2:$B$13</definedName>
    <definedName name="_xlnm._FilterDatabase" localSheetId="7" hidden="1">CPF!$B$2:$B$2</definedName>
    <definedName name="_xlnm._FilterDatabase" localSheetId="8" hidden="1">'D1'!$B$2:$B$5</definedName>
    <definedName name="_xlnm._FilterDatabase" localSheetId="9" hidden="1">Disch!$B$2:$B$44</definedName>
    <definedName name="_xlnm._FilterDatabase" localSheetId="11" hidden="1">DS!$B$2:$B$15</definedName>
    <definedName name="_xlnm._FilterDatabase" localSheetId="10" hidden="1">'E1'!$B$2:$B$13</definedName>
    <definedName name="_xlnm._FilterDatabase" localSheetId="13" hidden="1">NPM!$B$2:$B$20</definedName>
    <definedName name="_xlnm._FilterDatabase" localSheetId="14" hidden="1">'P16'!$B$2:$B$5</definedName>
    <definedName name="_xlnm._FilterDatabase" localSheetId="15" hidden="1">'P17'!$B$2:$B$5</definedName>
    <definedName name="_xlnm._FilterDatabase" localSheetId="16" hidden="1">'P32'!$B$2:$B$5</definedName>
    <definedName name="_xlnm._FilterDatabase" localSheetId="17" hidden="1">'P33'!$B$2:$B$5</definedName>
    <definedName name="_xlnm._FilterDatabase" localSheetId="18" hidden="1">'P34'!$B$2:$B$5</definedName>
    <definedName name="_xlnm._FilterDatabase" localSheetId="19" hidden="1">'P35'!$B$2:$B$5</definedName>
    <definedName name="_xlnm._FilterDatabase" localSheetId="20" hidden="1">'P36'!#REF!</definedName>
    <definedName name="_xlnm._FilterDatabase" localSheetId="21" hidden="1">'P37'!#REF!</definedName>
    <definedName name="_xlnm._FilterDatabase" localSheetId="22" hidden="1">'P38'!$B$2:$B$5</definedName>
    <definedName name="_xlnm._FilterDatabase" localSheetId="23" hidden="1">'P40'!$B$2:$B$5</definedName>
    <definedName name="_xlnm._FilterDatabase" localSheetId="24" hidden="1">'P41'!$B$2:$B$5</definedName>
    <definedName name="_xlnm._FilterDatabase" localSheetId="26" hidden="1">'P43'!#REF!</definedName>
    <definedName name="_xlnm._FilterDatabase" localSheetId="25" hidden="1">'P44'!$B$2:$B$5</definedName>
    <definedName name="_xlnm._FilterDatabase" localSheetId="27" hidden="1">RT!$B$2:$B$14</definedName>
    <definedName name="_xlnm._FilterDatabase" localSheetId="28" hidden="1">'RT E'!#REF!</definedName>
    <definedName name="_xlnm._FilterDatabase" localSheetId="29" hidden="1">'RT W'!$B$2:$B$6</definedName>
    <definedName name="_xlnm._FilterDatabase" localSheetId="30" hidden="1">SUN!$B$2:$B$14</definedName>
    <definedName name="_xlnm._FilterDatabase" localSheetId="31" hidden="1">'Up SS'!$B$2:$B$2</definedName>
    <definedName name="_xlnm._FilterDatabase" localSheetId="12" hidden="1">US!$B$2:$B$14</definedName>
    <definedName name="_xlnm._FilterDatabase" localSheetId="32" hidden="1">'W1'!$B$2:$B$13</definedName>
    <definedName name="_xlnm._FilterDatabase" localSheetId="33" hidden="1">'W1000'!#REF!</definedName>
    <definedName name="_xlnm._FilterDatabase" localSheetId="34" hidden="1">'W11'!$B$2:$B$13</definedName>
    <definedName name="_xlnm._FilterDatabase" localSheetId="41" hidden="1">'W1100'!#REF!</definedName>
    <definedName name="_xlnm._FilterDatabase" localSheetId="35" hidden="1">'W3'!$B$2:$B$13</definedName>
    <definedName name="_xlnm._FilterDatabase" localSheetId="36" hidden="1">'W4'!$B$2:$B$13</definedName>
    <definedName name="_xlnm._FilterDatabase" localSheetId="37" hidden="1">'W5'!$B$2:$B$13</definedName>
    <definedName name="_xlnm._FilterDatabase" localSheetId="38" hidden="1">'W6'!$B$2:$B$13</definedName>
    <definedName name="_xlnm._FilterDatabase" localSheetId="39" hidden="1">'W7'!$B$2:$B$13</definedName>
    <definedName name="_xlnm._FilterDatabase" localSheetId="40" hidden="1">'W8'!$B$2:$B$14</definedName>
    <definedName name="_xlnm.Print_Area" localSheetId="42">'5day'!$A$1:$F$217</definedName>
    <definedName name="_xlnm.Print_Area" localSheetId="0">BAE!$B$1:$O$53</definedName>
    <definedName name="_xlnm.Print_Area" localSheetId="1">Barge!$B$1:$Q$20</definedName>
    <definedName name="_xlnm.Print_Area" localSheetId="2">'C1'!$B$1:$T$14</definedName>
    <definedName name="_xlnm.Print_Area" localSheetId="3">'C2'!$B$1:$AF$23</definedName>
    <definedName name="_xlnm.Print_Area" localSheetId="4">'C3'!$B$1:$AG$22</definedName>
    <definedName name="_xlnm.Print_Area" localSheetId="5">'C4'!$B$1:$S$22</definedName>
    <definedName name="_xlnm.Print_Area" localSheetId="6">Centrals!$B$1:$O$21</definedName>
    <definedName name="_xlnm.Print_Area" localSheetId="7">CPF!$B$1:$S$5</definedName>
    <definedName name="_xlnm.Print_Area" localSheetId="8">'D1'!$B$1:$O$24</definedName>
    <definedName name="_xlnm.Print_Area" localSheetId="9">Disch!$B$1:$W$54</definedName>
    <definedName name="_xlnm.Print_Area" localSheetId="11">DS!$B$1:$AO$23</definedName>
    <definedName name="_xlnm.Print_Area" localSheetId="10">'E1'!$B$1:$O$20</definedName>
    <definedName name="_xlnm.Print_Area" localSheetId="13">NPM!$B$1:$AE$28</definedName>
    <definedName name="_xlnm.Print_Area" localSheetId="14">'P16'!$B$1:$P$12</definedName>
    <definedName name="_xlnm.Print_Area" localSheetId="15">'P17'!$B$1:$P$12</definedName>
    <definedName name="_xlnm.Print_Area" localSheetId="16">'P32'!$B$1:$P$12</definedName>
    <definedName name="_xlnm.Print_Area" localSheetId="17">'P33'!$B$1:$P$12</definedName>
    <definedName name="_xlnm.Print_Area" localSheetId="18">'P34'!$B$1:$P$12</definedName>
    <definedName name="_xlnm.Print_Area" localSheetId="19">'P35'!$B$1:$P$12</definedName>
    <definedName name="_xlnm.Print_Area" localSheetId="20">'P36'!$B$1:$P$5</definedName>
    <definedName name="_xlnm.Print_Area" localSheetId="21">'P37'!$B$1:$P$5</definedName>
    <definedName name="_xlnm.Print_Area" localSheetId="22">'P38'!$B$1:$P$12</definedName>
    <definedName name="_xlnm.Print_Area" localSheetId="23">'P40'!$B$1:$P$12</definedName>
    <definedName name="_xlnm.Print_Area" localSheetId="24">'P41'!$B$1:$P$12</definedName>
    <definedName name="_xlnm.Print_Area" localSheetId="26">'P43'!$B$1:$P$5</definedName>
    <definedName name="_xlnm.Print_Area" localSheetId="25">'P44'!$B$1:$P$12</definedName>
    <definedName name="_xlnm.Print_Area" localSheetId="27">RT!$B$1:$AF$22</definedName>
    <definedName name="_xlnm.Print_Area" localSheetId="28">'RT E'!$B$1:$T$6</definedName>
    <definedName name="_xlnm.Print_Area" localSheetId="29">'RT W'!$B$1:$AG$14</definedName>
    <definedName name="_xlnm.Print_Area" localSheetId="30">SUN!$B$1:$T$22</definedName>
    <definedName name="_xlnm.Print_Area" localSheetId="31">'Up SS'!$B$1:$S$4</definedName>
    <definedName name="_xlnm.Print_Area" localSheetId="12">US!$B$1:$U$22</definedName>
    <definedName name="_xlnm.Print_Area" localSheetId="32">'W1'!$B$1:$S$21</definedName>
    <definedName name="_xlnm.Print_Area" localSheetId="33">'W1000'!$B$1:$C$18</definedName>
    <definedName name="_xlnm.Print_Area" localSheetId="34">'W11'!$B$1:$P$22</definedName>
    <definedName name="_xlnm.Print_Area" localSheetId="41">'W1100'!$B$1:$C$18</definedName>
    <definedName name="_xlnm.Print_Area" localSheetId="35">'W3'!$B$1:$P$22</definedName>
    <definedName name="_xlnm.Print_Area" localSheetId="36">'W4'!$B$1:$P$22</definedName>
    <definedName name="_xlnm.Print_Area" localSheetId="37">'W5'!$B$1:$P$21</definedName>
    <definedName name="_xlnm.Print_Area" localSheetId="38">'W6'!$B$1:$P$22</definedName>
    <definedName name="_xlnm.Print_Area" localSheetId="39">'W7'!$B$1:$P$21</definedName>
    <definedName name="_xlnm.Print_Area" localSheetId="40">'W8'!$B$1:$P$23</definedName>
    <definedName name="_xlnm.Print_Titles" localSheetId="42">'5day'!$A:$F,'5day'!$2:$2</definedName>
    <definedName name="_xlnm.Print_Titles" localSheetId="0">BAE!$B:$O,BAE!$1:$1</definedName>
    <definedName name="_xlnm.Print_Titles" localSheetId="1">Barge!$B:$Q,Barge!$1:$1</definedName>
    <definedName name="_xlnm.Print_Titles" localSheetId="2">'C1'!$B:$B,'C1'!$1:$1</definedName>
    <definedName name="_xlnm.Print_Titles" localSheetId="3">'C2'!$B:$B,'C2'!$1:$1</definedName>
    <definedName name="_xlnm.Print_Titles" localSheetId="4">'C3'!$B:$B,'C3'!$1:$1</definedName>
    <definedName name="_xlnm.Print_Titles" localSheetId="5">'C4'!$B:$S,'C4'!$1:$1</definedName>
    <definedName name="_xlnm.Print_Titles" localSheetId="6">Centrals!$B:$O,Centrals!$1:$1</definedName>
    <definedName name="_xlnm.Print_Titles" localSheetId="7">CPF!$B:$S,CPF!$1:$1</definedName>
    <definedName name="_xlnm.Print_Titles" localSheetId="8">'D1'!$B:$B,'D1'!$1:$1</definedName>
    <definedName name="_xlnm.Print_Titles" localSheetId="9">Disch!$B:$B,Disch!$1:$1</definedName>
    <definedName name="_xlnm.Print_Titles" localSheetId="11">DS!$B:$B,DS!$1:$1</definedName>
    <definedName name="_xlnm.Print_Titles" localSheetId="10">'E1'!$B:$O,'E1'!$1:$1</definedName>
    <definedName name="_xlnm.Print_Titles" localSheetId="13">NPM!$B:$B,NPM!$1:$1</definedName>
    <definedName name="_xlnm.Print_Titles" localSheetId="14">'P16'!$B:$P,'P16'!$1:$1</definedName>
    <definedName name="_xlnm.Print_Titles" localSheetId="15">'P17'!$B:$P,'P17'!$1:$1</definedName>
    <definedName name="_xlnm.Print_Titles" localSheetId="16">'P32'!$B:$P,'P32'!$1:$1</definedName>
    <definedName name="_xlnm.Print_Titles" localSheetId="17">'P33'!$B:$P,'P33'!$1:$1</definedName>
    <definedName name="_xlnm.Print_Titles" localSheetId="18">'P34'!$B:$P,'P34'!$1:$1</definedName>
    <definedName name="_xlnm.Print_Titles" localSheetId="19">'P35'!$B:$P,'P35'!$1:$1</definedName>
    <definedName name="_xlnm.Print_Titles" localSheetId="20">'P36'!$B:$P,'P36'!$1:$1</definedName>
    <definedName name="_xlnm.Print_Titles" localSheetId="21">'P37'!$B:$P,'P37'!$1:$1</definedName>
    <definedName name="_xlnm.Print_Titles" localSheetId="22">'P38'!$B:$P,'P38'!$1:$1</definedName>
    <definedName name="_xlnm.Print_Titles" localSheetId="23">'P40'!$B:$P,'P40'!$1:$1</definedName>
    <definedName name="_xlnm.Print_Titles" localSheetId="24">'P41'!$B:$P,'P41'!$1:$1</definedName>
    <definedName name="_xlnm.Print_Titles" localSheetId="26">'P43'!$B:$P,'P43'!$1:$1</definedName>
    <definedName name="_xlnm.Print_Titles" localSheetId="25">'P44'!$B:$P,'P44'!$1:$1</definedName>
    <definedName name="_xlnm.Print_Titles" localSheetId="27">RT!$B:$B,RT!$1:$1</definedName>
    <definedName name="_xlnm.Print_Titles" localSheetId="28">'RT E'!$B:$T,'RT E'!$1:$1</definedName>
    <definedName name="_xlnm.Print_Titles" localSheetId="29">'RT W'!$B:$B,'RT W'!$1:$1</definedName>
    <definedName name="_xlnm.Print_Titles" localSheetId="30">SUN!$B:$B,SUN!$1:$1</definedName>
    <definedName name="_xlnm.Print_Titles" localSheetId="31">'Up SS'!$B:$S,'Up SS'!$1:$1</definedName>
    <definedName name="_xlnm.Print_Titles" localSheetId="12">US!$B:$B,US!$1:$1</definedName>
    <definedName name="_xlnm.Print_Titles" localSheetId="32">'W1'!$B:$B,'W1'!$1:$1</definedName>
    <definedName name="_xlnm.Print_Titles" localSheetId="33">'W1000'!$B:$C,'W1000'!$1:$1</definedName>
    <definedName name="_xlnm.Print_Titles" localSheetId="34">'W11'!$B:$P,'W11'!$1:$1</definedName>
    <definedName name="_xlnm.Print_Titles" localSheetId="41">'W1100'!$B:$C,'W1100'!$1:$1</definedName>
    <definedName name="_xlnm.Print_Titles" localSheetId="35">'W3'!$B:$P,'W3'!$1:$1</definedName>
    <definedName name="_xlnm.Print_Titles" localSheetId="36">'W4'!$B:$P,'W4'!$1:$1</definedName>
    <definedName name="_xlnm.Print_Titles" localSheetId="37">'W5'!$B:$P,'W5'!$1:$1</definedName>
    <definedName name="_xlnm.Print_Titles" localSheetId="38">'W6'!$B:$P,'W6'!$1:$1</definedName>
    <definedName name="_xlnm.Print_Titles" localSheetId="39">'W7'!$B:$P,'W7'!$1:$1</definedName>
    <definedName name="_xlnm.Print_Titles" localSheetId="40">'W8'!$B:$P,'W8'!$1:$1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7" l="1"/>
  <c r="D13" i="27"/>
  <c r="D14" i="27"/>
  <c r="D15" i="27"/>
  <c r="C16" i="27"/>
  <c r="C17" i="27"/>
  <c r="C18" i="27"/>
  <c r="C19" i="27"/>
  <c r="N19" i="27"/>
  <c r="M19" i="27"/>
  <c r="K19" i="27"/>
  <c r="J19" i="27"/>
  <c r="I19" i="27"/>
  <c r="F19" i="27"/>
  <c r="E19" i="27"/>
  <c r="N18" i="27"/>
  <c r="M18" i="27"/>
  <c r="K18" i="27"/>
  <c r="J18" i="27"/>
  <c r="I18" i="27"/>
  <c r="F18" i="27"/>
  <c r="E18" i="27"/>
  <c r="N17" i="27"/>
  <c r="M17" i="27"/>
  <c r="K17" i="27"/>
  <c r="J17" i="27"/>
  <c r="I17" i="27"/>
  <c r="F17" i="27"/>
  <c r="E17" i="27"/>
  <c r="N16" i="27"/>
  <c r="M16" i="27"/>
  <c r="K16" i="27"/>
  <c r="J16" i="27"/>
  <c r="I16" i="27"/>
  <c r="F16" i="27"/>
  <c r="E16" i="27"/>
  <c r="L15" i="27"/>
  <c r="H15" i="27"/>
  <c r="G15" i="27"/>
  <c r="L14" i="27"/>
  <c r="G14" i="27"/>
  <c r="L13" i="27"/>
  <c r="G13" i="27"/>
  <c r="L12" i="27"/>
  <c r="H12" i="27"/>
  <c r="G12" i="27"/>
  <c r="D18" i="27" l="1"/>
  <c r="D19" i="27"/>
  <c r="H16" i="27"/>
  <c r="D16" i="27"/>
  <c r="D17" i="27"/>
  <c r="G18" i="27"/>
  <c r="L17" i="27"/>
  <c r="L19" i="27"/>
  <c r="G17" i="27"/>
  <c r="L16" i="27"/>
  <c r="H18" i="27"/>
  <c r="L18" i="27"/>
  <c r="G19" i="27"/>
  <c r="H17" i="27"/>
  <c r="G16" i="27"/>
  <c r="H19" i="27"/>
  <c r="C17" i="65" l="1"/>
  <c r="C16" i="65"/>
  <c r="C15" i="65"/>
  <c r="C14" i="65"/>
  <c r="J16" i="53"/>
  <c r="F15" i="53"/>
  <c r="C17" i="52"/>
  <c r="C16" i="52"/>
  <c r="C15" i="52"/>
  <c r="C14" i="52"/>
  <c r="L14" i="56"/>
  <c r="F216" i="66" l="1"/>
  <c r="E216" i="66"/>
  <c r="D216" i="66"/>
  <c r="C216" i="66"/>
  <c r="B216" i="66"/>
  <c r="F215" i="66"/>
  <c r="E215" i="66"/>
  <c r="D215" i="66"/>
  <c r="C215" i="66"/>
  <c r="B215" i="66"/>
  <c r="F214" i="66"/>
  <c r="E214" i="66"/>
  <c r="D214" i="66"/>
  <c r="C214" i="66"/>
  <c r="B214" i="66"/>
  <c r="F213" i="66"/>
  <c r="E213" i="66"/>
  <c r="D213" i="66"/>
  <c r="C213" i="66"/>
  <c r="B213" i="66"/>
  <c r="G2" i="31"/>
  <c r="G3" i="31"/>
  <c r="G4" i="31"/>
  <c r="G5" i="31"/>
  <c r="G7" i="31"/>
  <c r="G8" i="31"/>
  <c r="G9" i="31"/>
  <c r="G10" i="31"/>
  <c r="G11" i="31"/>
  <c r="G12" i="31"/>
  <c r="G13" i="31"/>
  <c r="G14" i="31"/>
  <c r="AD19" i="29"/>
  <c r="J12" i="29"/>
  <c r="K12" i="29"/>
  <c r="L12" i="29"/>
  <c r="O12" i="29"/>
  <c r="P12" i="29"/>
  <c r="Q12" i="29"/>
  <c r="T12" i="29"/>
  <c r="U12" i="29"/>
  <c r="AE12" i="29"/>
  <c r="AJ12" i="29"/>
  <c r="W43" i="28"/>
  <c r="V43" i="28"/>
  <c r="O43" i="28"/>
  <c r="J6" i="21"/>
  <c r="N6" i="21"/>
  <c r="O6" i="21"/>
  <c r="P6" i="21"/>
  <c r="R6" i="21"/>
  <c r="T6" i="21"/>
  <c r="N18" i="59"/>
  <c r="M18" i="59"/>
  <c r="L18" i="59"/>
  <c r="J18" i="59"/>
  <c r="I18" i="59"/>
  <c r="G18" i="59"/>
  <c r="F18" i="59"/>
  <c r="E18" i="59"/>
  <c r="D18" i="59"/>
  <c r="C18" i="59"/>
  <c r="N17" i="59"/>
  <c r="M17" i="59"/>
  <c r="L17" i="59"/>
  <c r="J17" i="59"/>
  <c r="I17" i="59"/>
  <c r="G17" i="59"/>
  <c r="F17" i="59"/>
  <c r="E17" i="59"/>
  <c r="D17" i="59"/>
  <c r="C17" i="59"/>
  <c r="N16" i="59"/>
  <c r="M16" i="59"/>
  <c r="L16" i="59"/>
  <c r="J16" i="59"/>
  <c r="I16" i="59"/>
  <c r="G16" i="59"/>
  <c r="F16" i="59"/>
  <c r="E16" i="59"/>
  <c r="D16" i="59"/>
  <c r="C16" i="59"/>
  <c r="N15" i="59"/>
  <c r="M15" i="59"/>
  <c r="L15" i="59"/>
  <c r="J15" i="59"/>
  <c r="I15" i="59"/>
  <c r="G15" i="59"/>
  <c r="F15" i="59"/>
  <c r="E15" i="59"/>
  <c r="D15" i="59"/>
  <c r="C15" i="59"/>
  <c r="P14" i="59"/>
  <c r="K14" i="59"/>
  <c r="H14" i="59"/>
  <c r="P13" i="59"/>
  <c r="O13" i="59"/>
  <c r="K13" i="59"/>
  <c r="H13" i="59"/>
  <c r="P12" i="59"/>
  <c r="O12" i="59"/>
  <c r="K12" i="59"/>
  <c r="H12" i="59"/>
  <c r="O11" i="59"/>
  <c r="H11" i="59"/>
  <c r="P10" i="59"/>
  <c r="O10" i="59"/>
  <c r="K10" i="59"/>
  <c r="H10" i="59"/>
  <c r="P9" i="59"/>
  <c r="O9" i="59"/>
  <c r="K9" i="59"/>
  <c r="H9" i="59"/>
  <c r="P8" i="59"/>
  <c r="O8" i="59"/>
  <c r="H8" i="59"/>
  <c r="P7" i="59"/>
  <c r="O7" i="59"/>
  <c r="K7" i="59"/>
  <c r="H7" i="59"/>
  <c r="P6" i="59"/>
  <c r="K6" i="59"/>
  <c r="H6" i="59"/>
  <c r="P5" i="59"/>
  <c r="O5" i="59"/>
  <c r="K5" i="59"/>
  <c r="H5" i="59"/>
  <c r="P4" i="59"/>
  <c r="O4" i="59"/>
  <c r="H4" i="59"/>
  <c r="P3" i="59"/>
  <c r="O3" i="59"/>
  <c r="K3" i="59"/>
  <c r="H3" i="59"/>
  <c r="P2" i="59"/>
  <c r="O2" i="59"/>
  <c r="K2" i="59"/>
  <c r="H2" i="59"/>
  <c r="N17" i="58"/>
  <c r="M17" i="58"/>
  <c r="L17" i="58"/>
  <c r="J17" i="58"/>
  <c r="I17" i="58"/>
  <c r="G17" i="58"/>
  <c r="F17" i="58"/>
  <c r="E17" i="58"/>
  <c r="D17" i="58"/>
  <c r="C17" i="58"/>
  <c r="N16" i="58"/>
  <c r="M16" i="58"/>
  <c r="L16" i="58"/>
  <c r="J16" i="58"/>
  <c r="I16" i="58"/>
  <c r="G16" i="58"/>
  <c r="F16" i="58"/>
  <c r="E16" i="58"/>
  <c r="D16" i="58"/>
  <c r="C16" i="58"/>
  <c r="N15" i="58"/>
  <c r="M15" i="58"/>
  <c r="L15" i="58"/>
  <c r="J15" i="58"/>
  <c r="I15" i="58"/>
  <c r="G15" i="58"/>
  <c r="F15" i="58"/>
  <c r="E15" i="58"/>
  <c r="D15" i="58"/>
  <c r="C15" i="58"/>
  <c r="N14" i="58"/>
  <c r="M14" i="58"/>
  <c r="L14" i="58"/>
  <c r="J14" i="58"/>
  <c r="I14" i="58"/>
  <c r="G14" i="58"/>
  <c r="F14" i="58"/>
  <c r="E14" i="58"/>
  <c r="D14" i="58"/>
  <c r="C14" i="58"/>
  <c r="P13" i="58"/>
  <c r="K13" i="58"/>
  <c r="H13" i="58"/>
  <c r="O12" i="58"/>
  <c r="H12" i="58"/>
  <c r="O11" i="58"/>
  <c r="K11" i="58"/>
  <c r="H11" i="58"/>
  <c r="P10" i="58"/>
  <c r="K10" i="58"/>
  <c r="H10" i="58"/>
  <c r="O9" i="58"/>
  <c r="H9" i="58"/>
  <c r="P8" i="58"/>
  <c r="O8" i="58"/>
  <c r="K8" i="58"/>
  <c r="H8" i="58"/>
  <c r="O7" i="58"/>
  <c r="H7" i="58"/>
  <c r="O6" i="58"/>
  <c r="K6" i="58"/>
  <c r="H6" i="58"/>
  <c r="P5" i="58"/>
  <c r="O5" i="58"/>
  <c r="K5" i="58"/>
  <c r="H5" i="58"/>
  <c r="P4" i="58"/>
  <c r="K4" i="58"/>
  <c r="O3" i="58"/>
  <c r="H3" i="58"/>
  <c r="O2" i="58"/>
  <c r="H2" i="58"/>
  <c r="N17" i="57"/>
  <c r="M17" i="57"/>
  <c r="L17" i="57"/>
  <c r="J17" i="57"/>
  <c r="I17" i="57"/>
  <c r="G17" i="57"/>
  <c r="F17" i="57"/>
  <c r="E17" i="57"/>
  <c r="D17" i="57"/>
  <c r="C17" i="57"/>
  <c r="N16" i="57"/>
  <c r="M16" i="57"/>
  <c r="L16" i="57"/>
  <c r="J16" i="57"/>
  <c r="I16" i="57"/>
  <c r="G16" i="57"/>
  <c r="F16" i="57"/>
  <c r="E16" i="57"/>
  <c r="D16" i="57"/>
  <c r="C16" i="57"/>
  <c r="N15" i="57"/>
  <c r="M15" i="57"/>
  <c r="L15" i="57"/>
  <c r="J15" i="57"/>
  <c r="I15" i="57"/>
  <c r="G15" i="57"/>
  <c r="F15" i="57"/>
  <c r="E15" i="57"/>
  <c r="D15" i="57"/>
  <c r="C15" i="57"/>
  <c r="N14" i="57"/>
  <c r="M14" i="57"/>
  <c r="L14" i="57"/>
  <c r="J14" i="57"/>
  <c r="I14" i="57"/>
  <c r="G14" i="57"/>
  <c r="F14" i="57"/>
  <c r="E14" i="57"/>
  <c r="D14" i="57"/>
  <c r="C14" i="57"/>
  <c r="P13" i="57"/>
  <c r="O13" i="57"/>
  <c r="K13" i="57"/>
  <c r="H13" i="57"/>
  <c r="P12" i="57"/>
  <c r="O12" i="57"/>
  <c r="K12" i="57"/>
  <c r="H12" i="57"/>
  <c r="P11" i="57"/>
  <c r="O11" i="57"/>
  <c r="H11" i="57"/>
  <c r="P10" i="57"/>
  <c r="O10" i="57"/>
  <c r="H10" i="57"/>
  <c r="P9" i="57"/>
  <c r="O9" i="57"/>
  <c r="K9" i="57"/>
  <c r="H9" i="57"/>
  <c r="P8" i="57"/>
  <c r="O8" i="57"/>
  <c r="H8" i="57"/>
  <c r="P7" i="57"/>
  <c r="O7" i="57"/>
  <c r="H7" i="57"/>
  <c r="P6" i="57"/>
  <c r="O6" i="57"/>
  <c r="H6" i="57"/>
  <c r="P5" i="57"/>
  <c r="O5" i="57"/>
  <c r="K5" i="57"/>
  <c r="H5" i="57"/>
  <c r="P4" i="57"/>
  <c r="K4" i="57"/>
  <c r="H4" i="57"/>
  <c r="O3" i="57"/>
  <c r="H3" i="57"/>
  <c r="P2" i="57"/>
  <c r="O2" i="57"/>
  <c r="H2" i="57"/>
  <c r="H2" i="54"/>
  <c r="O2" i="54"/>
  <c r="P2" i="54"/>
  <c r="H3" i="54"/>
  <c r="O3" i="54"/>
  <c r="P3" i="54"/>
  <c r="H4" i="54"/>
  <c r="K4" i="54"/>
  <c r="P4" i="54"/>
  <c r="H5" i="54"/>
  <c r="K5" i="54"/>
  <c r="P5" i="54"/>
  <c r="H6" i="54"/>
  <c r="P6" i="54"/>
  <c r="H7" i="54"/>
  <c r="P7" i="54"/>
  <c r="H8" i="54"/>
  <c r="P8" i="54"/>
  <c r="H9" i="54"/>
  <c r="P9" i="54"/>
  <c r="H10" i="54"/>
  <c r="P10" i="54"/>
  <c r="H11" i="54"/>
  <c r="P11" i="54"/>
  <c r="H12" i="54"/>
  <c r="K12" i="54"/>
  <c r="P12" i="54"/>
  <c r="H13" i="54"/>
  <c r="K13" i="54"/>
  <c r="O13" i="54"/>
  <c r="P13" i="54"/>
  <c r="N17" i="56"/>
  <c r="M17" i="56"/>
  <c r="L17" i="56"/>
  <c r="J17" i="56"/>
  <c r="I17" i="56"/>
  <c r="G17" i="56"/>
  <c r="F17" i="56"/>
  <c r="E17" i="56"/>
  <c r="D17" i="56"/>
  <c r="C17" i="56"/>
  <c r="N16" i="56"/>
  <c r="M16" i="56"/>
  <c r="L16" i="56"/>
  <c r="J16" i="56"/>
  <c r="I16" i="56"/>
  <c r="G16" i="56"/>
  <c r="F16" i="56"/>
  <c r="E16" i="56"/>
  <c r="D16" i="56"/>
  <c r="C16" i="56"/>
  <c r="N15" i="56"/>
  <c r="M15" i="56"/>
  <c r="L15" i="56"/>
  <c r="J15" i="56"/>
  <c r="I15" i="56"/>
  <c r="G15" i="56"/>
  <c r="F15" i="56"/>
  <c r="E15" i="56"/>
  <c r="D15" i="56"/>
  <c r="C15" i="56"/>
  <c r="N14" i="56"/>
  <c r="M14" i="56"/>
  <c r="J14" i="56"/>
  <c r="I14" i="56"/>
  <c r="G14" i="56"/>
  <c r="F14" i="56"/>
  <c r="E14" i="56"/>
  <c r="D14" i="56"/>
  <c r="C14" i="56"/>
  <c r="P13" i="56"/>
  <c r="O13" i="56"/>
  <c r="K13" i="56"/>
  <c r="K16" i="56" s="1"/>
  <c r="H13" i="56"/>
  <c r="P12" i="56"/>
  <c r="O12" i="56"/>
  <c r="H12" i="56"/>
  <c r="P11" i="56"/>
  <c r="O11" i="56"/>
  <c r="H11" i="56"/>
  <c r="P10" i="56"/>
  <c r="H10" i="56"/>
  <c r="P9" i="56"/>
  <c r="H9" i="56"/>
  <c r="P8" i="56"/>
  <c r="O8" i="56"/>
  <c r="P7" i="56"/>
  <c r="O7" i="56"/>
  <c r="H7" i="56"/>
  <c r="P6" i="56"/>
  <c r="O6" i="56"/>
  <c r="H6" i="56"/>
  <c r="P5" i="56"/>
  <c r="P4" i="56"/>
  <c r="O4" i="56"/>
  <c r="H4" i="56"/>
  <c r="P3" i="56"/>
  <c r="O3" i="56"/>
  <c r="H3" i="56"/>
  <c r="O2" i="56"/>
  <c r="H2" i="56"/>
  <c r="N17" i="55"/>
  <c r="M17" i="55"/>
  <c r="L17" i="55"/>
  <c r="J17" i="55"/>
  <c r="I17" i="55"/>
  <c r="G17" i="55"/>
  <c r="F17" i="55"/>
  <c r="E17" i="55"/>
  <c r="D17" i="55"/>
  <c r="C17" i="55"/>
  <c r="N16" i="55"/>
  <c r="M16" i="55"/>
  <c r="L16" i="55"/>
  <c r="J16" i="55"/>
  <c r="I16" i="55"/>
  <c r="G16" i="55"/>
  <c r="F16" i="55"/>
  <c r="E16" i="55"/>
  <c r="D16" i="55"/>
  <c r="C16" i="55"/>
  <c r="N15" i="55"/>
  <c r="M15" i="55"/>
  <c r="L15" i="55"/>
  <c r="J15" i="55"/>
  <c r="I15" i="55"/>
  <c r="G15" i="55"/>
  <c r="F15" i="55"/>
  <c r="E15" i="55"/>
  <c r="D15" i="55"/>
  <c r="C15" i="55"/>
  <c r="N14" i="55"/>
  <c r="M14" i="55"/>
  <c r="L14" i="55"/>
  <c r="J14" i="55"/>
  <c r="I14" i="55"/>
  <c r="G14" i="55"/>
  <c r="F14" i="55"/>
  <c r="E14" i="55"/>
  <c r="D14" i="55"/>
  <c r="C14" i="55"/>
  <c r="P13" i="55"/>
  <c r="O13" i="55"/>
  <c r="K13" i="55"/>
  <c r="H13" i="55"/>
  <c r="P12" i="55"/>
  <c r="O12" i="55"/>
  <c r="K12" i="55"/>
  <c r="H12" i="55"/>
  <c r="P11" i="55"/>
  <c r="O11" i="55"/>
  <c r="H11" i="55"/>
  <c r="P10" i="55"/>
  <c r="O10" i="55"/>
  <c r="K10" i="55"/>
  <c r="H10" i="55"/>
  <c r="P9" i="55"/>
  <c r="O9" i="55"/>
  <c r="H9" i="55"/>
  <c r="O8" i="55"/>
  <c r="H8" i="55"/>
  <c r="O7" i="55"/>
  <c r="K7" i="55"/>
  <c r="H7" i="55"/>
  <c r="P6" i="55"/>
  <c r="H6" i="55"/>
  <c r="O5" i="55"/>
  <c r="H5" i="55"/>
  <c r="P3" i="55"/>
  <c r="O3" i="55"/>
  <c r="H3" i="55"/>
  <c r="P2" i="55"/>
  <c r="O2" i="55"/>
  <c r="H2" i="55"/>
  <c r="N17" i="54"/>
  <c r="M17" i="54"/>
  <c r="L17" i="54"/>
  <c r="J17" i="54"/>
  <c r="I17" i="54"/>
  <c r="G17" i="54"/>
  <c r="F17" i="54"/>
  <c r="E17" i="54"/>
  <c r="D17" i="54"/>
  <c r="C17" i="54"/>
  <c r="N16" i="54"/>
  <c r="M16" i="54"/>
  <c r="L16" i="54"/>
  <c r="J16" i="54"/>
  <c r="I16" i="54"/>
  <c r="G16" i="54"/>
  <c r="F16" i="54"/>
  <c r="E16" i="54"/>
  <c r="D16" i="54"/>
  <c r="C16" i="54"/>
  <c r="N15" i="54"/>
  <c r="M15" i="54"/>
  <c r="L15" i="54"/>
  <c r="J15" i="54"/>
  <c r="I15" i="54"/>
  <c r="G15" i="54"/>
  <c r="F15" i="54"/>
  <c r="E15" i="54"/>
  <c r="D15" i="54"/>
  <c r="C15" i="54"/>
  <c r="N14" i="54"/>
  <c r="M14" i="54"/>
  <c r="L14" i="54"/>
  <c r="J14" i="54"/>
  <c r="I14" i="54"/>
  <c r="G14" i="54"/>
  <c r="F14" i="54"/>
  <c r="E14" i="54"/>
  <c r="D14" i="54"/>
  <c r="C14" i="54"/>
  <c r="N17" i="53"/>
  <c r="M17" i="53"/>
  <c r="L17" i="53"/>
  <c r="J17" i="53"/>
  <c r="I17" i="53"/>
  <c r="G17" i="53"/>
  <c r="F17" i="53"/>
  <c r="E17" i="53"/>
  <c r="D17" i="53"/>
  <c r="C17" i="53"/>
  <c r="N16" i="53"/>
  <c r="M16" i="53"/>
  <c r="L16" i="53"/>
  <c r="I16" i="53"/>
  <c r="G16" i="53"/>
  <c r="F16" i="53"/>
  <c r="E16" i="53"/>
  <c r="D16" i="53"/>
  <c r="C16" i="53"/>
  <c r="N15" i="53"/>
  <c r="M15" i="53"/>
  <c r="L15" i="53"/>
  <c r="J15" i="53"/>
  <c r="I15" i="53"/>
  <c r="G15" i="53"/>
  <c r="E15" i="53"/>
  <c r="D15" i="53"/>
  <c r="C15" i="53"/>
  <c r="N14" i="53"/>
  <c r="M14" i="53"/>
  <c r="L14" i="53"/>
  <c r="J14" i="53"/>
  <c r="I14" i="53"/>
  <c r="G14" i="53"/>
  <c r="F14" i="53"/>
  <c r="E14" i="53"/>
  <c r="D14" i="53"/>
  <c r="C14" i="53"/>
  <c r="P13" i="53"/>
  <c r="H13" i="53"/>
  <c r="P12" i="53"/>
  <c r="O12" i="53"/>
  <c r="H12" i="53"/>
  <c r="O11" i="53"/>
  <c r="H11" i="53"/>
  <c r="O10" i="53"/>
  <c r="H10" i="53"/>
  <c r="P9" i="53"/>
  <c r="O9" i="53"/>
  <c r="H9" i="53"/>
  <c r="P8" i="53"/>
  <c r="O8" i="53"/>
  <c r="H8" i="53"/>
  <c r="P7" i="53"/>
  <c r="O7" i="53"/>
  <c r="H7" i="53"/>
  <c r="O6" i="53"/>
  <c r="K6" i="53"/>
  <c r="K16" i="53" s="1"/>
  <c r="H6" i="53"/>
  <c r="P5" i="53"/>
  <c r="H5" i="53"/>
  <c r="O4" i="53"/>
  <c r="H4" i="53"/>
  <c r="O3" i="53"/>
  <c r="H3" i="53"/>
  <c r="O2" i="53"/>
  <c r="H2" i="53"/>
  <c r="N17" i="51"/>
  <c r="L17" i="51"/>
  <c r="J17" i="51"/>
  <c r="I17" i="51"/>
  <c r="F17" i="51"/>
  <c r="E17" i="51"/>
  <c r="D17" i="51"/>
  <c r="C17" i="51"/>
  <c r="N16" i="51"/>
  <c r="L16" i="51"/>
  <c r="J16" i="51"/>
  <c r="I16" i="51"/>
  <c r="F16" i="51"/>
  <c r="E16" i="51"/>
  <c r="D16" i="51"/>
  <c r="C16" i="51"/>
  <c r="N15" i="51"/>
  <c r="L15" i="51"/>
  <c r="J15" i="51"/>
  <c r="I15" i="51"/>
  <c r="F15" i="51"/>
  <c r="E15" i="51"/>
  <c r="D15" i="51"/>
  <c r="C15" i="51"/>
  <c r="N14" i="51"/>
  <c r="L14" i="51"/>
  <c r="J14" i="51"/>
  <c r="I14" i="51"/>
  <c r="F14" i="51"/>
  <c r="E14" i="51"/>
  <c r="D14" i="51"/>
  <c r="C14" i="51"/>
  <c r="P13" i="51"/>
  <c r="K13" i="51"/>
  <c r="K12" i="51"/>
  <c r="P11" i="51"/>
  <c r="H11" i="51"/>
  <c r="S10" i="51"/>
  <c r="P10" i="51"/>
  <c r="H10" i="51"/>
  <c r="Q8" i="51"/>
  <c r="Q16" i="51" s="1"/>
  <c r="K8" i="51"/>
  <c r="P7" i="51"/>
  <c r="P6" i="51"/>
  <c r="S4" i="51"/>
  <c r="K4" i="51"/>
  <c r="P3" i="51"/>
  <c r="K3" i="51"/>
  <c r="P2" i="51"/>
  <c r="H2" i="51"/>
  <c r="R16" i="51"/>
  <c r="O17" i="51"/>
  <c r="M17" i="51"/>
  <c r="G17" i="51"/>
  <c r="S2" i="50"/>
  <c r="Q2" i="50"/>
  <c r="O2" i="50"/>
  <c r="N2" i="50"/>
  <c r="M2" i="50"/>
  <c r="I2" i="50"/>
  <c r="Q18" i="49"/>
  <c r="M18" i="49"/>
  <c r="L18" i="49"/>
  <c r="I18" i="49"/>
  <c r="H18" i="49"/>
  <c r="F18" i="49"/>
  <c r="E18" i="49"/>
  <c r="D18" i="49"/>
  <c r="C18" i="49"/>
  <c r="Q17" i="49"/>
  <c r="M17" i="49"/>
  <c r="L17" i="49"/>
  <c r="I17" i="49"/>
  <c r="H17" i="49"/>
  <c r="F17" i="49"/>
  <c r="E17" i="49"/>
  <c r="D17" i="49"/>
  <c r="C17" i="49"/>
  <c r="Q16" i="49"/>
  <c r="M16" i="49"/>
  <c r="L16" i="49"/>
  <c r="I16" i="49"/>
  <c r="H16" i="49"/>
  <c r="F16" i="49"/>
  <c r="E16" i="49"/>
  <c r="D16" i="49"/>
  <c r="C16" i="49"/>
  <c r="Q15" i="49"/>
  <c r="M15" i="49"/>
  <c r="L15" i="49"/>
  <c r="I15" i="49"/>
  <c r="H15" i="49"/>
  <c r="F15" i="49"/>
  <c r="E15" i="49"/>
  <c r="D15" i="49"/>
  <c r="C15" i="49"/>
  <c r="S17" i="49"/>
  <c r="K17" i="49"/>
  <c r="T14" i="49"/>
  <c r="R14" i="49"/>
  <c r="P14" i="49"/>
  <c r="O14" i="49"/>
  <c r="N14" i="49"/>
  <c r="J14" i="49"/>
  <c r="T13" i="49"/>
  <c r="P13" i="49"/>
  <c r="O13" i="49"/>
  <c r="N13" i="49"/>
  <c r="J13" i="49"/>
  <c r="G13" i="49"/>
  <c r="R12" i="49"/>
  <c r="P12" i="49"/>
  <c r="O12" i="49"/>
  <c r="N12" i="49"/>
  <c r="J12" i="49"/>
  <c r="T11" i="49"/>
  <c r="R11" i="49"/>
  <c r="P11" i="49"/>
  <c r="O11" i="49"/>
  <c r="N11" i="49"/>
  <c r="J11" i="49"/>
  <c r="T10" i="49"/>
  <c r="R10" i="49"/>
  <c r="P10" i="49"/>
  <c r="O10" i="49"/>
  <c r="N10" i="49"/>
  <c r="J10" i="49"/>
  <c r="G10" i="49"/>
  <c r="T9" i="49"/>
  <c r="R9" i="49"/>
  <c r="P9" i="49"/>
  <c r="O9" i="49"/>
  <c r="N9" i="49"/>
  <c r="J9" i="49"/>
  <c r="R8" i="49"/>
  <c r="P8" i="49"/>
  <c r="O8" i="49"/>
  <c r="N8" i="49"/>
  <c r="J8" i="49"/>
  <c r="P7" i="49"/>
  <c r="O7" i="49"/>
  <c r="N7" i="49"/>
  <c r="J7" i="49"/>
  <c r="G7" i="49"/>
  <c r="T5" i="49"/>
  <c r="R5" i="49"/>
  <c r="P5" i="49"/>
  <c r="O5" i="49"/>
  <c r="N5" i="49"/>
  <c r="J5" i="49"/>
  <c r="T4" i="49"/>
  <c r="R4" i="49"/>
  <c r="P4" i="49"/>
  <c r="O4" i="49"/>
  <c r="N4" i="49"/>
  <c r="J4" i="49"/>
  <c r="T3" i="49"/>
  <c r="R3" i="49"/>
  <c r="P3" i="49"/>
  <c r="O3" i="49"/>
  <c r="N3" i="49"/>
  <c r="J3" i="49"/>
  <c r="G3" i="49"/>
  <c r="T2" i="49"/>
  <c r="R2" i="49"/>
  <c r="P2" i="49"/>
  <c r="O2" i="49"/>
  <c r="N2" i="49"/>
  <c r="J2" i="49"/>
  <c r="AC10" i="48"/>
  <c r="Z10" i="48"/>
  <c r="Y10" i="48"/>
  <c r="T10" i="48"/>
  <c r="S10" i="48"/>
  <c r="O10" i="48"/>
  <c r="N10" i="48"/>
  <c r="J10" i="48"/>
  <c r="I10" i="48"/>
  <c r="G10" i="48"/>
  <c r="F10" i="48"/>
  <c r="E10" i="48"/>
  <c r="D10" i="48"/>
  <c r="C10" i="48"/>
  <c r="AC9" i="48"/>
  <c r="Z9" i="48"/>
  <c r="Y9" i="48"/>
  <c r="T9" i="48"/>
  <c r="S9" i="48"/>
  <c r="O9" i="48"/>
  <c r="N9" i="48"/>
  <c r="J9" i="48"/>
  <c r="I9" i="48"/>
  <c r="G9" i="48"/>
  <c r="F9" i="48"/>
  <c r="E9" i="48"/>
  <c r="D9" i="48"/>
  <c r="C9" i="48"/>
  <c r="AC8" i="48"/>
  <c r="Z8" i="48"/>
  <c r="Y8" i="48"/>
  <c r="T8" i="48"/>
  <c r="S8" i="48"/>
  <c r="O8" i="48"/>
  <c r="N8" i="48"/>
  <c r="J8" i="48"/>
  <c r="I8" i="48"/>
  <c r="G8" i="48"/>
  <c r="F8" i="48"/>
  <c r="E8" i="48"/>
  <c r="D8" i="48"/>
  <c r="C8" i="48"/>
  <c r="AC7" i="48"/>
  <c r="Z7" i="48"/>
  <c r="Y7" i="48"/>
  <c r="T7" i="48"/>
  <c r="S7" i="48"/>
  <c r="O7" i="48"/>
  <c r="N7" i="48"/>
  <c r="J7" i="48"/>
  <c r="I7" i="48"/>
  <c r="G7" i="48"/>
  <c r="F7" i="48"/>
  <c r="E7" i="48"/>
  <c r="D7" i="48"/>
  <c r="C7" i="48"/>
  <c r="M10" i="48"/>
  <c r="H9" i="48"/>
  <c r="AD10" i="48"/>
  <c r="K10" i="48"/>
  <c r="AG6" i="48"/>
  <c r="AF6" i="48"/>
  <c r="AE6" i="48"/>
  <c r="AB6" i="48"/>
  <c r="AA6" i="48"/>
  <c r="X6" i="48"/>
  <c r="W6" i="48"/>
  <c r="V6" i="48"/>
  <c r="L6" i="48"/>
  <c r="AG5" i="48"/>
  <c r="AF5" i="48"/>
  <c r="AE5" i="48"/>
  <c r="AB5" i="48"/>
  <c r="AA5" i="48"/>
  <c r="X5" i="48"/>
  <c r="W5" i="48"/>
  <c r="V5" i="48"/>
  <c r="U5" i="48"/>
  <c r="L5" i="48"/>
  <c r="AG4" i="48"/>
  <c r="AE4" i="48"/>
  <c r="AB4" i="48"/>
  <c r="AA4" i="48"/>
  <c r="X4" i="48"/>
  <c r="W4" i="48"/>
  <c r="V4" i="48"/>
  <c r="U4" i="48"/>
  <c r="AG2" i="48"/>
  <c r="AF2" i="48"/>
  <c r="AE2" i="48"/>
  <c r="AB2" i="48"/>
  <c r="AA2" i="48"/>
  <c r="X2" i="48"/>
  <c r="W2" i="48"/>
  <c r="V2" i="48"/>
  <c r="U2" i="48"/>
  <c r="L2" i="48"/>
  <c r="AB18" i="46"/>
  <c r="Y18" i="46"/>
  <c r="X18" i="46"/>
  <c r="S18" i="46"/>
  <c r="N18" i="46"/>
  <c r="M18" i="46"/>
  <c r="I18" i="46"/>
  <c r="H18" i="46"/>
  <c r="F18" i="46"/>
  <c r="E18" i="46"/>
  <c r="D18" i="46"/>
  <c r="C18" i="46"/>
  <c r="AB17" i="46"/>
  <c r="Y17" i="46"/>
  <c r="X17" i="46"/>
  <c r="S17" i="46"/>
  <c r="N17" i="46"/>
  <c r="M17" i="46"/>
  <c r="I17" i="46"/>
  <c r="H17" i="46"/>
  <c r="F17" i="46"/>
  <c r="E17" i="46"/>
  <c r="D17" i="46"/>
  <c r="C17" i="46"/>
  <c r="AB16" i="46"/>
  <c r="Y16" i="46"/>
  <c r="X16" i="46"/>
  <c r="S16" i="46"/>
  <c r="N16" i="46"/>
  <c r="M16" i="46"/>
  <c r="I16" i="46"/>
  <c r="H16" i="46"/>
  <c r="F16" i="46"/>
  <c r="E16" i="46"/>
  <c r="D16" i="46"/>
  <c r="C16" i="46"/>
  <c r="AB15" i="46"/>
  <c r="Y15" i="46"/>
  <c r="X15" i="46"/>
  <c r="S15" i="46"/>
  <c r="N15" i="46"/>
  <c r="M15" i="46"/>
  <c r="I15" i="46"/>
  <c r="H15" i="46"/>
  <c r="F15" i="46"/>
  <c r="E15" i="46"/>
  <c r="D15" i="46"/>
  <c r="C15" i="46"/>
  <c r="P18" i="46"/>
  <c r="AD17" i="46"/>
  <c r="AF14" i="46"/>
  <c r="AE14" i="46"/>
  <c r="Q14" i="46"/>
  <c r="O14" i="46"/>
  <c r="J14" i="46"/>
  <c r="AF13" i="46"/>
  <c r="AE13" i="46"/>
  <c r="AA13" i="46"/>
  <c r="Z13" i="46"/>
  <c r="W13" i="46"/>
  <c r="V13" i="46"/>
  <c r="U13" i="46"/>
  <c r="Q13" i="46"/>
  <c r="O13" i="46"/>
  <c r="L13" i="46"/>
  <c r="J13" i="46"/>
  <c r="G13" i="46"/>
  <c r="AF12" i="46"/>
  <c r="AE12" i="46"/>
  <c r="Q12" i="46"/>
  <c r="O12" i="46"/>
  <c r="J12" i="46"/>
  <c r="AF11" i="46"/>
  <c r="AE11" i="46"/>
  <c r="Q11" i="46"/>
  <c r="O11" i="46"/>
  <c r="J11" i="46"/>
  <c r="AF10" i="46"/>
  <c r="AE10" i="46"/>
  <c r="AA10" i="46"/>
  <c r="Z10" i="46"/>
  <c r="W10" i="46"/>
  <c r="V10" i="46"/>
  <c r="T10" i="46"/>
  <c r="Q10" i="46"/>
  <c r="O10" i="46"/>
  <c r="L10" i="46"/>
  <c r="J10" i="46"/>
  <c r="G10" i="46"/>
  <c r="AF9" i="46"/>
  <c r="AE9" i="46"/>
  <c r="Q9" i="46"/>
  <c r="O9" i="46"/>
  <c r="J9" i="46"/>
  <c r="AF8" i="46"/>
  <c r="AE8" i="46"/>
  <c r="Q8" i="46"/>
  <c r="O8" i="46"/>
  <c r="J8" i="46"/>
  <c r="AF7" i="46"/>
  <c r="AE7" i="46"/>
  <c r="AA7" i="46"/>
  <c r="Z7" i="46"/>
  <c r="W7" i="46"/>
  <c r="V7" i="46"/>
  <c r="U7" i="46"/>
  <c r="T7" i="46"/>
  <c r="Q7" i="46"/>
  <c r="O7" i="46"/>
  <c r="L7" i="46"/>
  <c r="J7" i="46"/>
  <c r="G7" i="46"/>
  <c r="AF5" i="46"/>
  <c r="AE5" i="46"/>
  <c r="Q5" i="46"/>
  <c r="O5" i="46"/>
  <c r="J5" i="46"/>
  <c r="AF4" i="46"/>
  <c r="AE4" i="46"/>
  <c r="Q4" i="46"/>
  <c r="O4" i="46"/>
  <c r="J4" i="46"/>
  <c r="AF3" i="46"/>
  <c r="AE3" i="46"/>
  <c r="AA3" i="46"/>
  <c r="Z3" i="46"/>
  <c r="W3" i="46"/>
  <c r="V3" i="46"/>
  <c r="U3" i="46"/>
  <c r="T3" i="46"/>
  <c r="Q3" i="46"/>
  <c r="O3" i="46"/>
  <c r="L3" i="46"/>
  <c r="J3" i="46"/>
  <c r="G3" i="46"/>
  <c r="AF2" i="46"/>
  <c r="AE2" i="46"/>
  <c r="Q2" i="46"/>
  <c r="O2" i="46"/>
  <c r="J2" i="46"/>
  <c r="K17" i="46"/>
  <c r="R17" i="46"/>
  <c r="J9" i="44"/>
  <c r="I9" i="44"/>
  <c r="F9" i="44"/>
  <c r="E9" i="44"/>
  <c r="D9" i="44"/>
  <c r="C9" i="44"/>
  <c r="J8" i="44"/>
  <c r="I8" i="44"/>
  <c r="F8" i="44"/>
  <c r="E8" i="44"/>
  <c r="D8" i="44"/>
  <c r="C8" i="44"/>
  <c r="J7" i="44"/>
  <c r="I7" i="44"/>
  <c r="F7" i="44"/>
  <c r="E7" i="44"/>
  <c r="D7" i="44"/>
  <c r="C7" i="44"/>
  <c r="J6" i="44"/>
  <c r="I6" i="44"/>
  <c r="F6" i="44"/>
  <c r="E6" i="44"/>
  <c r="D6" i="44"/>
  <c r="C6" i="44"/>
  <c r="N8" i="44"/>
  <c r="O9" i="44"/>
  <c r="P5" i="44"/>
  <c r="K5" i="44"/>
  <c r="P4" i="44"/>
  <c r="K4" i="44"/>
  <c r="G4" i="44"/>
  <c r="P3" i="44"/>
  <c r="M3" i="44"/>
  <c r="L3" i="44"/>
  <c r="L8" i="44" s="1"/>
  <c r="K3" i="44"/>
  <c r="P2" i="44"/>
  <c r="K2" i="44"/>
  <c r="J9" i="42"/>
  <c r="I9" i="42"/>
  <c r="F9" i="42"/>
  <c r="E9" i="42"/>
  <c r="D9" i="42"/>
  <c r="C9" i="42"/>
  <c r="J8" i="42"/>
  <c r="I8" i="42"/>
  <c r="F8" i="42"/>
  <c r="E8" i="42"/>
  <c r="D8" i="42"/>
  <c r="C8" i="42"/>
  <c r="J7" i="42"/>
  <c r="I7" i="42"/>
  <c r="F7" i="42"/>
  <c r="E7" i="42"/>
  <c r="D7" i="42"/>
  <c r="C7" i="42"/>
  <c r="J6" i="42"/>
  <c r="I6" i="42"/>
  <c r="F6" i="42"/>
  <c r="E6" i="42"/>
  <c r="D6" i="42"/>
  <c r="C6" i="42"/>
  <c r="H9" i="42"/>
  <c r="G8" i="42"/>
  <c r="P5" i="42"/>
  <c r="O5" i="42"/>
  <c r="M5" i="42"/>
  <c r="L5" i="42"/>
  <c r="K5" i="42"/>
  <c r="M4" i="42"/>
  <c r="K4" i="42"/>
  <c r="P3" i="42"/>
  <c r="O3" i="42"/>
  <c r="M3" i="42"/>
  <c r="L3" i="42"/>
  <c r="K3" i="42"/>
  <c r="P2" i="42"/>
  <c r="O2" i="42"/>
  <c r="M2" i="42"/>
  <c r="K2" i="42"/>
  <c r="G9" i="42"/>
  <c r="J9" i="41"/>
  <c r="I9" i="41"/>
  <c r="F9" i="41"/>
  <c r="E9" i="41"/>
  <c r="D9" i="41"/>
  <c r="C9" i="41"/>
  <c r="J8" i="41"/>
  <c r="I8" i="41"/>
  <c r="F8" i="41"/>
  <c r="E8" i="41"/>
  <c r="D8" i="41"/>
  <c r="C8" i="41"/>
  <c r="J7" i="41"/>
  <c r="I7" i="41"/>
  <c r="F7" i="41"/>
  <c r="E7" i="41"/>
  <c r="D7" i="41"/>
  <c r="C7" i="41"/>
  <c r="J6" i="41"/>
  <c r="I6" i="41"/>
  <c r="F6" i="41"/>
  <c r="E6" i="41"/>
  <c r="D6" i="41"/>
  <c r="C6" i="41"/>
  <c r="H8" i="41"/>
  <c r="P5" i="41"/>
  <c r="M5" i="41"/>
  <c r="L5" i="41"/>
  <c r="K5" i="41"/>
  <c r="P4" i="41"/>
  <c r="M4" i="41"/>
  <c r="L4" i="41"/>
  <c r="K4" i="41"/>
  <c r="G4" i="41"/>
  <c r="P3" i="41"/>
  <c r="M3" i="41"/>
  <c r="K3" i="41"/>
  <c r="P2" i="41"/>
  <c r="M2" i="41"/>
  <c r="L2" i="41"/>
  <c r="K2" i="41"/>
  <c r="G2" i="41"/>
  <c r="H9" i="41"/>
  <c r="J9" i="40"/>
  <c r="I9" i="40"/>
  <c r="F9" i="40"/>
  <c r="E9" i="40"/>
  <c r="D9" i="40"/>
  <c r="C9" i="40"/>
  <c r="J8" i="40"/>
  <c r="I8" i="40"/>
  <c r="F8" i="40"/>
  <c r="E8" i="40"/>
  <c r="D8" i="40"/>
  <c r="C8" i="40"/>
  <c r="J7" i="40"/>
  <c r="I7" i="40"/>
  <c r="F7" i="40"/>
  <c r="E7" i="40"/>
  <c r="D7" i="40"/>
  <c r="C7" i="40"/>
  <c r="J6" i="40"/>
  <c r="I6" i="40"/>
  <c r="F6" i="40"/>
  <c r="E6" i="40"/>
  <c r="D6" i="40"/>
  <c r="C6" i="40"/>
  <c r="N6" i="40"/>
  <c r="G8" i="40"/>
  <c r="L8" i="40"/>
  <c r="P5" i="40"/>
  <c r="K5" i="40"/>
  <c r="K8" i="40" s="1"/>
  <c r="H5" i="40"/>
  <c r="H4" i="40"/>
  <c r="O3" i="40"/>
  <c r="H3" i="40"/>
  <c r="P2" i="40"/>
  <c r="O2" i="40"/>
  <c r="H2" i="40"/>
  <c r="J9" i="38"/>
  <c r="I9" i="38"/>
  <c r="F9" i="38"/>
  <c r="E9" i="38"/>
  <c r="D9" i="38"/>
  <c r="C9" i="38"/>
  <c r="J8" i="38"/>
  <c r="I8" i="38"/>
  <c r="F8" i="38"/>
  <c r="E8" i="38"/>
  <c r="D8" i="38"/>
  <c r="C8" i="38"/>
  <c r="J7" i="38"/>
  <c r="I7" i="38"/>
  <c r="F7" i="38"/>
  <c r="E7" i="38"/>
  <c r="D7" i="38"/>
  <c r="C7" i="38"/>
  <c r="J6" i="38"/>
  <c r="I6" i="38"/>
  <c r="F6" i="38"/>
  <c r="E6" i="38"/>
  <c r="D6" i="38"/>
  <c r="C6" i="38"/>
  <c r="M9" i="38"/>
  <c r="L9" i="38"/>
  <c r="O5" i="38"/>
  <c r="K5" i="38"/>
  <c r="P4" i="38"/>
  <c r="P9" i="38" s="1"/>
  <c r="O4" i="38"/>
  <c r="K4" i="38"/>
  <c r="K3" i="38"/>
  <c r="J9" i="37"/>
  <c r="I9" i="37"/>
  <c r="F9" i="37"/>
  <c r="E9" i="37"/>
  <c r="D9" i="37"/>
  <c r="C9" i="37"/>
  <c r="J8" i="37"/>
  <c r="I8" i="37"/>
  <c r="F8" i="37"/>
  <c r="E8" i="37"/>
  <c r="D8" i="37"/>
  <c r="C8" i="37"/>
  <c r="J7" i="37"/>
  <c r="I7" i="37"/>
  <c r="F7" i="37"/>
  <c r="E7" i="37"/>
  <c r="D7" i="37"/>
  <c r="C7" i="37"/>
  <c r="J6" i="37"/>
  <c r="I6" i="37"/>
  <c r="F6" i="37"/>
  <c r="E6" i="37"/>
  <c r="D6" i="37"/>
  <c r="C6" i="37"/>
  <c r="N8" i="37"/>
  <c r="G8" i="37"/>
  <c r="L8" i="37"/>
  <c r="H8" i="37"/>
  <c r="O9" i="37"/>
  <c r="K5" i="37"/>
  <c r="P4" i="37"/>
  <c r="K4" i="37"/>
  <c r="P3" i="37"/>
  <c r="K3" i="37"/>
  <c r="P2" i="37"/>
  <c r="M2" i="37"/>
  <c r="M9" i="37" s="1"/>
  <c r="J9" i="36"/>
  <c r="I9" i="36"/>
  <c r="F9" i="36"/>
  <c r="E9" i="36"/>
  <c r="D9" i="36"/>
  <c r="C9" i="36"/>
  <c r="J8" i="36"/>
  <c r="I8" i="36"/>
  <c r="F8" i="36"/>
  <c r="E8" i="36"/>
  <c r="D8" i="36"/>
  <c r="C8" i="36"/>
  <c r="J7" i="36"/>
  <c r="I7" i="36"/>
  <c r="F7" i="36"/>
  <c r="E7" i="36"/>
  <c r="D7" i="36"/>
  <c r="C7" i="36"/>
  <c r="J6" i="36"/>
  <c r="I6" i="36"/>
  <c r="F6" i="36"/>
  <c r="E6" i="36"/>
  <c r="D6" i="36"/>
  <c r="C6" i="36"/>
  <c r="N9" i="36"/>
  <c r="G9" i="36"/>
  <c r="P5" i="36"/>
  <c r="O5" i="36"/>
  <c r="M5" i="36"/>
  <c r="K5" i="36"/>
  <c r="P4" i="36"/>
  <c r="O4" i="36"/>
  <c r="K4" i="36"/>
  <c r="K3" i="36"/>
  <c r="H3" i="36"/>
  <c r="H8" i="36" s="1"/>
  <c r="P2" i="36"/>
  <c r="M2" i="36"/>
  <c r="K2" i="36"/>
  <c r="J9" i="35"/>
  <c r="I9" i="35"/>
  <c r="F9" i="35"/>
  <c r="E9" i="35"/>
  <c r="D9" i="35"/>
  <c r="C9" i="35"/>
  <c r="J8" i="35"/>
  <c r="I8" i="35"/>
  <c r="F8" i="35"/>
  <c r="E8" i="35"/>
  <c r="D8" i="35"/>
  <c r="C8" i="35"/>
  <c r="J7" i="35"/>
  <c r="I7" i="35"/>
  <c r="F7" i="35"/>
  <c r="E7" i="35"/>
  <c r="D7" i="35"/>
  <c r="C7" i="35"/>
  <c r="J6" i="35"/>
  <c r="I6" i="35"/>
  <c r="F6" i="35"/>
  <c r="E6" i="35"/>
  <c r="D6" i="35"/>
  <c r="C6" i="35"/>
  <c r="L9" i="35"/>
  <c r="P5" i="35"/>
  <c r="O5" i="35"/>
  <c r="K5" i="35"/>
  <c r="H5" i="35"/>
  <c r="O4" i="35"/>
  <c r="K4" i="35"/>
  <c r="H4" i="35"/>
  <c r="O3" i="35"/>
  <c r="H3" i="35"/>
  <c r="O2" i="35"/>
  <c r="K2" i="35"/>
  <c r="H2" i="35"/>
  <c r="P8" i="35"/>
  <c r="J9" i="34"/>
  <c r="I9" i="34"/>
  <c r="F9" i="34"/>
  <c r="E9" i="34"/>
  <c r="D9" i="34"/>
  <c r="C9" i="34"/>
  <c r="J8" i="34"/>
  <c r="I8" i="34"/>
  <c r="F8" i="34"/>
  <c r="E8" i="34"/>
  <c r="D8" i="34"/>
  <c r="C8" i="34"/>
  <c r="J7" i="34"/>
  <c r="I7" i="34"/>
  <c r="F7" i="34"/>
  <c r="E7" i="34"/>
  <c r="D7" i="34"/>
  <c r="C7" i="34"/>
  <c r="J6" i="34"/>
  <c r="I6" i="34"/>
  <c r="F6" i="34"/>
  <c r="E6" i="34"/>
  <c r="D6" i="34"/>
  <c r="C6" i="34"/>
  <c r="L9" i="34"/>
  <c r="O5" i="34"/>
  <c r="H5" i="34"/>
  <c r="O4" i="34"/>
  <c r="H4" i="34"/>
  <c r="O3" i="34"/>
  <c r="H3" i="34"/>
  <c r="P2" i="34"/>
  <c r="P9" i="34" s="1"/>
  <c r="O2" i="34"/>
  <c r="H2" i="34"/>
  <c r="J9" i="33"/>
  <c r="I9" i="33"/>
  <c r="F9" i="33"/>
  <c r="E9" i="33"/>
  <c r="D9" i="33"/>
  <c r="C9" i="33"/>
  <c r="J8" i="33"/>
  <c r="I8" i="33"/>
  <c r="F8" i="33"/>
  <c r="E8" i="33"/>
  <c r="D8" i="33"/>
  <c r="C8" i="33"/>
  <c r="J7" i="33"/>
  <c r="I7" i="33"/>
  <c r="F7" i="33"/>
  <c r="E7" i="33"/>
  <c r="D7" i="33"/>
  <c r="C7" i="33"/>
  <c r="J6" i="33"/>
  <c r="I6" i="33"/>
  <c r="F6" i="33"/>
  <c r="E6" i="33"/>
  <c r="D6" i="33"/>
  <c r="C6" i="33"/>
  <c r="M9" i="33"/>
  <c r="G9" i="33"/>
  <c r="L6" i="33"/>
  <c r="K8" i="33"/>
  <c r="P5" i="33"/>
  <c r="H5" i="33"/>
  <c r="O4" i="33"/>
  <c r="H4" i="33"/>
  <c r="P3" i="33"/>
  <c r="O3" i="33"/>
  <c r="H3" i="33"/>
  <c r="P2" i="33"/>
  <c r="H2" i="33"/>
  <c r="L9" i="33"/>
  <c r="AA24" i="32"/>
  <c r="X24" i="32"/>
  <c r="W24" i="32"/>
  <c r="R24" i="32"/>
  <c r="N24" i="32"/>
  <c r="M24" i="32"/>
  <c r="I24" i="32"/>
  <c r="H24" i="32"/>
  <c r="F24" i="32"/>
  <c r="E24" i="32"/>
  <c r="D24" i="32"/>
  <c r="C24" i="32"/>
  <c r="AA23" i="32"/>
  <c r="X23" i="32"/>
  <c r="W23" i="32"/>
  <c r="R23" i="32"/>
  <c r="N23" i="32"/>
  <c r="M23" i="32"/>
  <c r="I23" i="32"/>
  <c r="H23" i="32"/>
  <c r="F23" i="32"/>
  <c r="E23" i="32"/>
  <c r="D23" i="32"/>
  <c r="C23" i="32"/>
  <c r="AA22" i="32"/>
  <c r="X22" i="32"/>
  <c r="W22" i="32"/>
  <c r="R22" i="32"/>
  <c r="N22" i="32"/>
  <c r="M22" i="32"/>
  <c r="I22" i="32"/>
  <c r="H22" i="32"/>
  <c r="F22" i="32"/>
  <c r="E22" i="32"/>
  <c r="D22" i="32"/>
  <c r="C22" i="32"/>
  <c r="AA21" i="32"/>
  <c r="X21" i="32"/>
  <c r="W21" i="32"/>
  <c r="R21" i="32"/>
  <c r="N21" i="32"/>
  <c r="M21" i="32"/>
  <c r="I21" i="32"/>
  <c r="H21" i="32"/>
  <c r="F21" i="32"/>
  <c r="E21" i="32"/>
  <c r="D21" i="32"/>
  <c r="C21" i="32"/>
  <c r="S24" i="32"/>
  <c r="AC22" i="32"/>
  <c r="K23" i="32"/>
  <c r="AE20" i="32"/>
  <c r="AD20" i="32"/>
  <c r="P20" i="32"/>
  <c r="O20" i="32"/>
  <c r="J20" i="32"/>
  <c r="AE19" i="32"/>
  <c r="AD19" i="32"/>
  <c r="Z19" i="32"/>
  <c r="Y19" i="32"/>
  <c r="V19" i="32"/>
  <c r="U19" i="32"/>
  <c r="Q19" i="32"/>
  <c r="P19" i="32"/>
  <c r="O19" i="32"/>
  <c r="L19" i="32"/>
  <c r="J19" i="32"/>
  <c r="G19" i="32"/>
  <c r="AE18" i="32"/>
  <c r="AD18" i="32"/>
  <c r="Q18" i="32"/>
  <c r="P18" i="32"/>
  <c r="O18" i="32"/>
  <c r="J18" i="32"/>
  <c r="AE17" i="32"/>
  <c r="AD17" i="32"/>
  <c r="Y17" i="32"/>
  <c r="V17" i="32"/>
  <c r="U17" i="32"/>
  <c r="Q17" i="32"/>
  <c r="O17" i="32"/>
  <c r="L17" i="32"/>
  <c r="J17" i="32"/>
  <c r="G17" i="32"/>
  <c r="AE15" i="32"/>
  <c r="AD15" i="32"/>
  <c r="Z15" i="32"/>
  <c r="Y15" i="32"/>
  <c r="V15" i="32"/>
  <c r="U15" i="32"/>
  <c r="Q15" i="32"/>
  <c r="P15" i="32"/>
  <c r="O15" i="32"/>
  <c r="L15" i="32"/>
  <c r="J15" i="32"/>
  <c r="G15" i="32"/>
  <c r="AD13" i="32"/>
  <c r="Q13" i="32"/>
  <c r="P13" i="32"/>
  <c r="O13" i="32"/>
  <c r="J13" i="32"/>
  <c r="AD11" i="32"/>
  <c r="P11" i="32"/>
  <c r="O11" i="32"/>
  <c r="J11" i="32"/>
  <c r="AE10" i="32"/>
  <c r="AD10" i="32"/>
  <c r="Z10" i="32"/>
  <c r="Y10" i="32"/>
  <c r="V10" i="32"/>
  <c r="U10" i="32"/>
  <c r="Q10" i="32"/>
  <c r="P10" i="32"/>
  <c r="O10" i="32"/>
  <c r="L10" i="32"/>
  <c r="J10" i="32"/>
  <c r="G10" i="32"/>
  <c r="AE7" i="32"/>
  <c r="AD7" i="32"/>
  <c r="Q7" i="32"/>
  <c r="P7" i="32"/>
  <c r="O7" i="32"/>
  <c r="J7" i="32"/>
  <c r="AD5" i="32"/>
  <c r="Q5" i="32"/>
  <c r="P5" i="32"/>
  <c r="O5" i="32"/>
  <c r="J5" i="32"/>
  <c r="AE4" i="32"/>
  <c r="AD4" i="32"/>
  <c r="Z4" i="32"/>
  <c r="Y4" i="32"/>
  <c r="V4" i="32"/>
  <c r="U4" i="32"/>
  <c r="Q4" i="32"/>
  <c r="P4" i="32"/>
  <c r="O4" i="32"/>
  <c r="L4" i="32"/>
  <c r="J4" i="32"/>
  <c r="G4" i="32"/>
  <c r="AE2" i="32"/>
  <c r="AD2" i="32"/>
  <c r="Q2" i="32"/>
  <c r="P2" i="32"/>
  <c r="O2" i="32"/>
  <c r="J2" i="32"/>
  <c r="AB23" i="32"/>
  <c r="T23" i="32"/>
  <c r="AB24" i="32"/>
  <c r="T24" i="32"/>
  <c r="R18" i="31"/>
  <c r="M18" i="31"/>
  <c r="L18" i="31"/>
  <c r="I18" i="31"/>
  <c r="H18" i="31"/>
  <c r="F18" i="31"/>
  <c r="E18" i="31"/>
  <c r="D18" i="31"/>
  <c r="C18" i="31"/>
  <c r="R17" i="31"/>
  <c r="M17" i="31"/>
  <c r="L17" i="31"/>
  <c r="I17" i="31"/>
  <c r="H17" i="31"/>
  <c r="F17" i="31"/>
  <c r="E17" i="31"/>
  <c r="D17" i="31"/>
  <c r="C17" i="31"/>
  <c r="R16" i="31"/>
  <c r="M16" i="31"/>
  <c r="L16" i="31"/>
  <c r="I16" i="31"/>
  <c r="H16" i="31"/>
  <c r="F16" i="31"/>
  <c r="E16" i="31"/>
  <c r="D16" i="31"/>
  <c r="C16" i="31"/>
  <c r="R15" i="31"/>
  <c r="M15" i="31"/>
  <c r="L15" i="31"/>
  <c r="I15" i="31"/>
  <c r="H15" i="31"/>
  <c r="F15" i="31"/>
  <c r="E15" i="31"/>
  <c r="D15" i="31"/>
  <c r="C15" i="31"/>
  <c r="T17" i="31"/>
  <c r="U14" i="31"/>
  <c r="S14" i="31"/>
  <c r="P14" i="31"/>
  <c r="O14" i="31"/>
  <c r="N14" i="31"/>
  <c r="J14" i="31"/>
  <c r="U13" i="31"/>
  <c r="S13" i="31"/>
  <c r="P13" i="31"/>
  <c r="O13" i="31"/>
  <c r="N13" i="31"/>
  <c r="K13" i="31"/>
  <c r="J13" i="31"/>
  <c r="U12" i="31"/>
  <c r="S12" i="31"/>
  <c r="P12" i="31"/>
  <c r="O12" i="31"/>
  <c r="N12" i="31"/>
  <c r="K12" i="31"/>
  <c r="J12" i="31"/>
  <c r="U11" i="31"/>
  <c r="S11" i="31"/>
  <c r="P11" i="31"/>
  <c r="O11" i="31"/>
  <c r="N11" i="31"/>
  <c r="K11" i="31"/>
  <c r="J11" i="31"/>
  <c r="U10" i="31"/>
  <c r="S10" i="31"/>
  <c r="P10" i="31"/>
  <c r="O10" i="31"/>
  <c r="N10" i="31"/>
  <c r="K10" i="31"/>
  <c r="J10" i="31"/>
  <c r="U9" i="31"/>
  <c r="S9" i="31"/>
  <c r="P9" i="31"/>
  <c r="O9" i="31"/>
  <c r="N9" i="31"/>
  <c r="K9" i="31"/>
  <c r="J9" i="31"/>
  <c r="U8" i="31"/>
  <c r="S8" i="31"/>
  <c r="P8" i="31"/>
  <c r="O8" i="31"/>
  <c r="N8" i="31"/>
  <c r="K8" i="31"/>
  <c r="J8" i="31"/>
  <c r="U7" i="31"/>
  <c r="S7" i="31"/>
  <c r="P7" i="31"/>
  <c r="O7" i="31"/>
  <c r="N7" i="31"/>
  <c r="K7" i="31"/>
  <c r="J7" i="31"/>
  <c r="U5" i="31"/>
  <c r="S5" i="31"/>
  <c r="P5" i="31"/>
  <c r="O5" i="31"/>
  <c r="N5" i="31"/>
  <c r="J5" i="31"/>
  <c r="U4" i="31"/>
  <c r="S4" i="31"/>
  <c r="P4" i="31"/>
  <c r="O4" i="31"/>
  <c r="N4" i="31"/>
  <c r="J4" i="31"/>
  <c r="S3" i="31"/>
  <c r="P3" i="31"/>
  <c r="O3" i="31"/>
  <c r="N3" i="31"/>
  <c r="J3" i="31"/>
  <c r="U2" i="31"/>
  <c r="S2" i="31"/>
  <c r="P2" i="31"/>
  <c r="O2" i="31"/>
  <c r="N2" i="31"/>
  <c r="J2" i="31"/>
  <c r="I17" i="30"/>
  <c r="H17" i="30"/>
  <c r="E17" i="30"/>
  <c r="D17" i="30"/>
  <c r="C17" i="30"/>
  <c r="I16" i="30"/>
  <c r="H16" i="30"/>
  <c r="E16" i="30"/>
  <c r="D16" i="30"/>
  <c r="C16" i="30"/>
  <c r="I15" i="30"/>
  <c r="H15" i="30"/>
  <c r="E15" i="30"/>
  <c r="D15" i="30"/>
  <c r="C15" i="30"/>
  <c r="I14" i="30"/>
  <c r="H14" i="30"/>
  <c r="E14" i="30"/>
  <c r="D14" i="30"/>
  <c r="C14" i="30"/>
  <c r="M17" i="30"/>
  <c r="G16" i="30"/>
  <c r="L17" i="30"/>
  <c r="K17" i="30"/>
  <c r="F17" i="30"/>
  <c r="O13" i="30"/>
  <c r="J13" i="30"/>
  <c r="O12" i="30"/>
  <c r="N12" i="30"/>
  <c r="N16" i="30" s="1"/>
  <c r="J12" i="30"/>
  <c r="O11" i="30"/>
  <c r="J10" i="30"/>
  <c r="O9" i="30"/>
  <c r="O7" i="30"/>
  <c r="J7" i="30"/>
  <c r="O6" i="30"/>
  <c r="O5" i="30"/>
  <c r="O4" i="30"/>
  <c r="O3" i="30"/>
  <c r="O2" i="30"/>
  <c r="AO19" i="29"/>
  <c r="AI19" i="29"/>
  <c r="AF19" i="29"/>
  <c r="AB19" i="29"/>
  <c r="Z19" i="29"/>
  <c r="S19" i="29"/>
  <c r="R19" i="29"/>
  <c r="N19" i="29"/>
  <c r="M19" i="29"/>
  <c r="I19" i="29"/>
  <c r="H19" i="29"/>
  <c r="F19" i="29"/>
  <c r="E19" i="29"/>
  <c r="D19" i="29"/>
  <c r="C19" i="29"/>
  <c r="AO18" i="29"/>
  <c r="AI18" i="29"/>
  <c r="AF18" i="29"/>
  <c r="AB18" i="29"/>
  <c r="Z18" i="29"/>
  <c r="S18" i="29"/>
  <c r="R18" i="29"/>
  <c r="N18" i="29"/>
  <c r="M18" i="29"/>
  <c r="I18" i="29"/>
  <c r="H18" i="29"/>
  <c r="F18" i="29"/>
  <c r="E18" i="29"/>
  <c r="D18" i="29"/>
  <c r="C18" i="29"/>
  <c r="AO17" i="29"/>
  <c r="AI17" i="29"/>
  <c r="AF17" i="29"/>
  <c r="AB17" i="29"/>
  <c r="Z17" i="29"/>
  <c r="S17" i="29"/>
  <c r="R17" i="29"/>
  <c r="N17" i="29"/>
  <c r="M17" i="29"/>
  <c r="I17" i="29"/>
  <c r="H17" i="29"/>
  <c r="F17" i="29"/>
  <c r="E17" i="29"/>
  <c r="D17" i="29"/>
  <c r="C17" i="29"/>
  <c r="AO16" i="29"/>
  <c r="AI16" i="29"/>
  <c r="AF16" i="29"/>
  <c r="AB16" i="29"/>
  <c r="Z16" i="29"/>
  <c r="S16" i="29"/>
  <c r="R16" i="29"/>
  <c r="N16" i="29"/>
  <c r="M16" i="29"/>
  <c r="I16" i="29"/>
  <c r="H16" i="29"/>
  <c r="F16" i="29"/>
  <c r="E16" i="29"/>
  <c r="D16" i="29"/>
  <c r="C16" i="29"/>
  <c r="AH19" i="29"/>
  <c r="AN15" i="29"/>
  <c r="AK15" i="29"/>
  <c r="AJ15" i="29"/>
  <c r="AG15" i="29"/>
  <c r="AE15" i="29"/>
  <c r="AC15" i="29"/>
  <c r="AA15" i="29"/>
  <c r="Y15" i="29"/>
  <c r="V15" i="29"/>
  <c r="T15" i="29"/>
  <c r="Q15" i="29"/>
  <c r="P15" i="29"/>
  <c r="O15" i="29"/>
  <c r="J15" i="29"/>
  <c r="G15" i="29"/>
  <c r="AN14" i="29"/>
  <c r="AK14" i="29"/>
  <c r="AJ14" i="29"/>
  <c r="AG14" i="29"/>
  <c r="AE14" i="29"/>
  <c r="AC14" i="29"/>
  <c r="AA14" i="29"/>
  <c r="Y14" i="29"/>
  <c r="T14" i="29"/>
  <c r="Q14" i="29"/>
  <c r="P14" i="29"/>
  <c r="O14" i="29"/>
  <c r="K14" i="29"/>
  <c r="J14" i="29"/>
  <c r="G14" i="29"/>
  <c r="AN13" i="29"/>
  <c r="AJ13" i="29"/>
  <c r="AG13" i="29"/>
  <c r="AE13" i="29"/>
  <c r="AC13" i="29"/>
  <c r="AA13" i="29"/>
  <c r="Y13" i="29"/>
  <c r="T13" i="29"/>
  <c r="Q13" i="29"/>
  <c r="P13" i="29"/>
  <c r="O13" i="29"/>
  <c r="K13" i="29"/>
  <c r="J13" i="29"/>
  <c r="G13" i="29"/>
  <c r="AN11" i="29"/>
  <c r="AJ11" i="29"/>
  <c r="AG11" i="29"/>
  <c r="AE11" i="29"/>
  <c r="AC11" i="29"/>
  <c r="AA11" i="29"/>
  <c r="Y11" i="29"/>
  <c r="T11" i="29"/>
  <c r="Q11" i="29"/>
  <c r="P11" i="29"/>
  <c r="O11" i="29"/>
  <c r="K11" i="29"/>
  <c r="J11" i="29"/>
  <c r="G11" i="29"/>
  <c r="AN10" i="29"/>
  <c r="AJ10" i="29"/>
  <c r="AG10" i="29"/>
  <c r="AE10" i="29"/>
  <c r="AC10" i="29"/>
  <c r="AA10" i="29"/>
  <c r="T10" i="29"/>
  <c r="Q10" i="29"/>
  <c r="P10" i="29"/>
  <c r="O10" i="29"/>
  <c r="K10" i="29"/>
  <c r="J10" i="29"/>
  <c r="G10" i="29"/>
  <c r="AN9" i="29"/>
  <c r="AJ9" i="29"/>
  <c r="AG9" i="29"/>
  <c r="AE9" i="29"/>
  <c r="AC9" i="29"/>
  <c r="AA9" i="29"/>
  <c r="Y9" i="29"/>
  <c r="W9" i="29"/>
  <c r="T9" i="29"/>
  <c r="Q9" i="29"/>
  <c r="P9" i="29"/>
  <c r="O9" i="29"/>
  <c r="K9" i="29"/>
  <c r="J9" i="29"/>
  <c r="G9" i="29"/>
  <c r="AJ8" i="29"/>
  <c r="AG8" i="29"/>
  <c r="AE8" i="29"/>
  <c r="AC8" i="29"/>
  <c r="AA8" i="29"/>
  <c r="Y8" i="29"/>
  <c r="T8" i="29"/>
  <c r="Q8" i="29"/>
  <c r="P8" i="29"/>
  <c r="O8" i="29"/>
  <c r="K8" i="29"/>
  <c r="J8" i="29"/>
  <c r="G8" i="29"/>
  <c r="AN7" i="29"/>
  <c r="AM7" i="29"/>
  <c r="AG7" i="29"/>
  <c r="AE7" i="29"/>
  <c r="AC7" i="29"/>
  <c r="Y7" i="29"/>
  <c r="W7" i="29"/>
  <c r="T7" i="29"/>
  <c r="Q7" i="29"/>
  <c r="P7" i="29"/>
  <c r="O7" i="29"/>
  <c r="K7" i="29"/>
  <c r="J7" i="29"/>
  <c r="G7" i="29"/>
  <c r="AJ5" i="29"/>
  <c r="AG5" i="29"/>
  <c r="AC5" i="29"/>
  <c r="T5" i="29"/>
  <c r="Q5" i="29"/>
  <c r="P5" i="29"/>
  <c r="O5" i="29"/>
  <c r="J5" i="29"/>
  <c r="AN4" i="29"/>
  <c r="AJ4" i="29"/>
  <c r="AG4" i="29"/>
  <c r="AE4" i="29"/>
  <c r="AC4" i="29"/>
  <c r="AA4" i="29"/>
  <c r="Y4" i="29"/>
  <c r="T4" i="29"/>
  <c r="Q4" i="29"/>
  <c r="P4" i="29"/>
  <c r="O4" i="29"/>
  <c r="J4" i="29"/>
  <c r="G4" i="29"/>
  <c r="AN3" i="29"/>
  <c r="AJ3" i="29"/>
  <c r="AG3" i="29"/>
  <c r="AE3" i="29"/>
  <c r="AC3" i="29"/>
  <c r="AA3" i="29"/>
  <c r="Y3" i="29"/>
  <c r="W3" i="29"/>
  <c r="U3" i="29"/>
  <c r="T3" i="29"/>
  <c r="Q3" i="29"/>
  <c r="P3" i="29"/>
  <c r="O3" i="29"/>
  <c r="J3" i="29"/>
  <c r="G3" i="29"/>
  <c r="AN2" i="29"/>
  <c r="AJ2" i="29"/>
  <c r="AG2" i="29"/>
  <c r="AE2" i="29"/>
  <c r="AC2" i="29"/>
  <c r="AA2" i="29"/>
  <c r="Y2" i="29"/>
  <c r="U2" i="29"/>
  <c r="T2" i="29"/>
  <c r="Q2" i="29"/>
  <c r="P2" i="29"/>
  <c r="O2" i="29"/>
  <c r="J2" i="29"/>
  <c r="G2" i="29"/>
  <c r="S48" i="28"/>
  <c r="P48" i="28"/>
  <c r="L48" i="28"/>
  <c r="K48" i="28"/>
  <c r="H48" i="28"/>
  <c r="G48" i="28"/>
  <c r="F48" i="28"/>
  <c r="E48" i="28"/>
  <c r="D48" i="28"/>
  <c r="C48" i="28"/>
  <c r="S47" i="28"/>
  <c r="P47" i="28"/>
  <c r="L47" i="28"/>
  <c r="K47" i="28"/>
  <c r="H47" i="28"/>
  <c r="G47" i="28"/>
  <c r="F47" i="28"/>
  <c r="E47" i="28"/>
  <c r="D47" i="28"/>
  <c r="C47" i="28"/>
  <c r="S46" i="28"/>
  <c r="P46" i="28"/>
  <c r="L46" i="28"/>
  <c r="K46" i="28"/>
  <c r="H46" i="28"/>
  <c r="G46" i="28"/>
  <c r="F46" i="28"/>
  <c r="E46" i="28"/>
  <c r="D46" i="28"/>
  <c r="C46" i="28"/>
  <c r="S45" i="28"/>
  <c r="P45" i="28"/>
  <c r="L45" i="28"/>
  <c r="K45" i="28"/>
  <c r="H45" i="28"/>
  <c r="G45" i="28"/>
  <c r="F45" i="28"/>
  <c r="E45" i="28"/>
  <c r="D45" i="28"/>
  <c r="C45" i="28"/>
  <c r="U46" i="28"/>
  <c r="T48" i="28"/>
  <c r="W42" i="28"/>
  <c r="V42" i="28"/>
  <c r="O42" i="28"/>
  <c r="W41" i="28"/>
  <c r="V41" i="28"/>
  <c r="O41" i="28"/>
  <c r="W40" i="28"/>
  <c r="O40" i="28"/>
  <c r="M40" i="28"/>
  <c r="W39" i="28"/>
  <c r="V39" i="28"/>
  <c r="O39" i="28"/>
  <c r="W38" i="28"/>
  <c r="V38" i="28"/>
  <c r="O38" i="28"/>
  <c r="W37" i="28"/>
  <c r="V37" i="28"/>
  <c r="Q37" i="28"/>
  <c r="O37" i="28"/>
  <c r="W36" i="28"/>
  <c r="V36" i="28"/>
  <c r="Q36" i="28"/>
  <c r="O36" i="28"/>
  <c r="W35" i="28"/>
  <c r="V35" i="28"/>
  <c r="O35" i="28"/>
  <c r="W34" i="28"/>
  <c r="V34" i="28"/>
  <c r="Q34" i="28"/>
  <c r="O34" i="28"/>
  <c r="W33" i="28"/>
  <c r="V33" i="28"/>
  <c r="O33" i="28"/>
  <c r="W32" i="28"/>
  <c r="O32" i="28"/>
  <c r="W31" i="28"/>
  <c r="V31" i="28"/>
  <c r="O31" i="28"/>
  <c r="W30" i="28"/>
  <c r="V30" i="28"/>
  <c r="O30" i="28"/>
  <c r="W29" i="28"/>
  <c r="V29" i="28"/>
  <c r="O29" i="28"/>
  <c r="M29" i="28"/>
  <c r="W28" i="28"/>
  <c r="V28" i="28"/>
  <c r="Q28" i="28"/>
  <c r="O28" i="28"/>
  <c r="W27" i="28"/>
  <c r="V27" i="28"/>
  <c r="O27" i="28"/>
  <c r="W26" i="28"/>
  <c r="V26" i="28"/>
  <c r="O26" i="28"/>
  <c r="M26" i="28"/>
  <c r="W25" i="28"/>
  <c r="V25" i="28"/>
  <c r="O25" i="28"/>
  <c r="W24" i="28"/>
  <c r="V24" i="28"/>
  <c r="O24" i="28"/>
  <c r="W23" i="28"/>
  <c r="V23" i="28"/>
  <c r="O23" i="28"/>
  <c r="W22" i="28"/>
  <c r="V22" i="28"/>
  <c r="O22" i="28"/>
  <c r="W21" i="28"/>
  <c r="V21" i="28"/>
  <c r="O21" i="28"/>
  <c r="W20" i="28"/>
  <c r="V20" i="28"/>
  <c r="O20" i="28"/>
  <c r="W19" i="28"/>
  <c r="V19" i="28"/>
  <c r="Q19" i="28"/>
  <c r="O19" i="28"/>
  <c r="M19" i="28"/>
  <c r="W18" i="28"/>
  <c r="V18" i="28"/>
  <c r="O18" i="28"/>
  <c r="W17" i="28"/>
  <c r="V17" i="28"/>
  <c r="O17" i="28"/>
  <c r="M17" i="28"/>
  <c r="W16" i="28"/>
  <c r="V16" i="28"/>
  <c r="O16" i="28"/>
  <c r="M16" i="28"/>
  <c r="I16" i="28"/>
  <c r="I48" i="28" s="1"/>
  <c r="W15" i="28"/>
  <c r="V15" i="28"/>
  <c r="O15" i="28"/>
  <c r="M15" i="28"/>
  <c r="W14" i="28"/>
  <c r="V14" i="28"/>
  <c r="O14" i="28"/>
  <c r="W13" i="28"/>
  <c r="V13" i="28"/>
  <c r="O13" i="28"/>
  <c r="W12" i="28"/>
  <c r="V12" i="28"/>
  <c r="O12" i="28"/>
  <c r="W11" i="28"/>
  <c r="V11" i="28"/>
  <c r="O11" i="28"/>
  <c r="W10" i="28"/>
  <c r="V10" i="28"/>
  <c r="O10" i="28"/>
  <c r="W9" i="28"/>
  <c r="V9" i="28"/>
  <c r="O9" i="28"/>
  <c r="W8" i="28"/>
  <c r="V8" i="28"/>
  <c r="O8" i="28"/>
  <c r="M8" i="28"/>
  <c r="W7" i="28"/>
  <c r="V7" i="28"/>
  <c r="O7" i="28"/>
  <c r="W6" i="28"/>
  <c r="V6" i="28"/>
  <c r="O6" i="28"/>
  <c r="W5" i="28"/>
  <c r="V5" i="28"/>
  <c r="O5" i="28"/>
  <c r="W4" i="28"/>
  <c r="V4" i="28"/>
  <c r="O4" i="28"/>
  <c r="W3" i="28"/>
  <c r="V3" i="28"/>
  <c r="O3" i="28"/>
  <c r="W2" i="28"/>
  <c r="V2" i="28"/>
  <c r="O2" i="28"/>
  <c r="J47" i="28"/>
  <c r="O9" i="27"/>
  <c r="J9" i="27"/>
  <c r="I9" i="27"/>
  <c r="H9" i="27"/>
  <c r="F9" i="27"/>
  <c r="E9" i="27"/>
  <c r="D9" i="27"/>
  <c r="C9" i="27"/>
  <c r="O8" i="27"/>
  <c r="J8" i="27"/>
  <c r="I8" i="27"/>
  <c r="H8" i="27"/>
  <c r="F8" i="27"/>
  <c r="E8" i="27"/>
  <c r="D8" i="27"/>
  <c r="C8" i="27"/>
  <c r="O7" i="27"/>
  <c r="J7" i="27"/>
  <c r="I7" i="27"/>
  <c r="H7" i="27"/>
  <c r="F7" i="27"/>
  <c r="E7" i="27"/>
  <c r="D7" i="27"/>
  <c r="C7" i="27"/>
  <c r="O6" i="27"/>
  <c r="J6" i="27"/>
  <c r="I6" i="27"/>
  <c r="H6" i="27"/>
  <c r="F6" i="27"/>
  <c r="E6" i="27"/>
  <c r="D6" i="27"/>
  <c r="C6" i="27"/>
  <c r="L9" i="27"/>
  <c r="G9" i="27"/>
  <c r="K5" i="27"/>
  <c r="M4" i="27"/>
  <c r="K4" i="27"/>
  <c r="M3" i="27"/>
  <c r="K3" i="27"/>
  <c r="Q2" i="26"/>
  <c r="O2" i="26"/>
  <c r="N2" i="26"/>
  <c r="M2" i="26"/>
  <c r="I2" i="26"/>
  <c r="I17" i="25"/>
  <c r="H17" i="25"/>
  <c r="E17" i="25"/>
  <c r="D17" i="25"/>
  <c r="C17" i="25"/>
  <c r="I16" i="25"/>
  <c r="H16" i="25"/>
  <c r="E16" i="25"/>
  <c r="D16" i="25"/>
  <c r="C16" i="25"/>
  <c r="I15" i="25"/>
  <c r="H15" i="25"/>
  <c r="E15" i="25"/>
  <c r="D15" i="25"/>
  <c r="C15" i="25"/>
  <c r="I14" i="25"/>
  <c r="H14" i="25"/>
  <c r="E14" i="25"/>
  <c r="D14" i="25"/>
  <c r="C14" i="25"/>
  <c r="G16" i="25"/>
  <c r="M17" i="25"/>
  <c r="J16" i="25"/>
  <c r="F17" i="25"/>
  <c r="L17" i="25"/>
  <c r="O13" i="25"/>
  <c r="N13" i="25"/>
  <c r="O12" i="25"/>
  <c r="N12" i="25"/>
  <c r="O11" i="25"/>
  <c r="N11" i="25"/>
  <c r="O10" i="25"/>
  <c r="O9" i="25"/>
  <c r="O8" i="25"/>
  <c r="N8" i="25"/>
  <c r="O7" i="25"/>
  <c r="O6" i="25"/>
  <c r="O5" i="25"/>
  <c r="O4" i="25"/>
  <c r="O3" i="25"/>
  <c r="N3" i="25"/>
  <c r="O2" i="25"/>
  <c r="N2" i="25"/>
  <c r="K17" i="25"/>
  <c r="P18" i="24"/>
  <c r="L18" i="24"/>
  <c r="K18" i="24"/>
  <c r="H18" i="24"/>
  <c r="G18" i="24"/>
  <c r="F18" i="24"/>
  <c r="E18" i="24"/>
  <c r="D18" i="24"/>
  <c r="C18" i="24"/>
  <c r="P17" i="24"/>
  <c r="L17" i="24"/>
  <c r="K17" i="24"/>
  <c r="H17" i="24"/>
  <c r="G17" i="24"/>
  <c r="F17" i="24"/>
  <c r="E17" i="24"/>
  <c r="D17" i="24"/>
  <c r="C17" i="24"/>
  <c r="P16" i="24"/>
  <c r="L16" i="24"/>
  <c r="K16" i="24"/>
  <c r="H16" i="24"/>
  <c r="G16" i="24"/>
  <c r="F16" i="24"/>
  <c r="E16" i="24"/>
  <c r="D16" i="24"/>
  <c r="C16" i="24"/>
  <c r="P15" i="24"/>
  <c r="L15" i="24"/>
  <c r="K15" i="24"/>
  <c r="H15" i="24"/>
  <c r="G15" i="24"/>
  <c r="F15" i="24"/>
  <c r="E15" i="24"/>
  <c r="D15" i="24"/>
  <c r="C15" i="24"/>
  <c r="R16" i="24"/>
  <c r="R17" i="24"/>
  <c r="J17" i="24"/>
  <c r="S14" i="24"/>
  <c r="Q14" i="24"/>
  <c r="O14" i="24"/>
  <c r="N14" i="24"/>
  <c r="M14" i="24"/>
  <c r="I14" i="24"/>
  <c r="S13" i="24"/>
  <c r="Q13" i="24"/>
  <c r="O13" i="24"/>
  <c r="N13" i="24"/>
  <c r="M13" i="24"/>
  <c r="I13" i="24"/>
  <c r="S12" i="24"/>
  <c r="Q12" i="24"/>
  <c r="O12" i="24"/>
  <c r="N12" i="24"/>
  <c r="M12" i="24"/>
  <c r="I12" i="24"/>
  <c r="S11" i="24"/>
  <c r="Q11" i="24"/>
  <c r="O11" i="24"/>
  <c r="N11" i="24"/>
  <c r="M11" i="24"/>
  <c r="I11" i="24"/>
  <c r="S10" i="24"/>
  <c r="Q10" i="24"/>
  <c r="O10" i="24"/>
  <c r="N10" i="24"/>
  <c r="M10" i="24"/>
  <c r="I10" i="24"/>
  <c r="S9" i="24"/>
  <c r="Q9" i="24"/>
  <c r="O9" i="24"/>
  <c r="N9" i="24"/>
  <c r="M9" i="24"/>
  <c r="I9" i="24"/>
  <c r="O8" i="24"/>
  <c r="N8" i="24"/>
  <c r="M8" i="24"/>
  <c r="I8" i="24"/>
  <c r="O7" i="24"/>
  <c r="N7" i="24"/>
  <c r="M7" i="24"/>
  <c r="I7" i="24"/>
  <c r="O5" i="24"/>
  <c r="N5" i="24"/>
  <c r="M5" i="24"/>
  <c r="I5" i="24"/>
  <c r="S4" i="24"/>
  <c r="Q4" i="24"/>
  <c r="O4" i="24"/>
  <c r="N4" i="24"/>
  <c r="M4" i="24"/>
  <c r="I4" i="24"/>
  <c r="Q3" i="24"/>
  <c r="O3" i="24"/>
  <c r="N3" i="24"/>
  <c r="M3" i="24"/>
  <c r="I3" i="24"/>
  <c r="S2" i="24"/>
  <c r="Q2" i="24"/>
  <c r="O2" i="24"/>
  <c r="N2" i="24"/>
  <c r="M2" i="24"/>
  <c r="I2" i="24"/>
  <c r="AC18" i="23"/>
  <c r="Y18" i="23"/>
  <c r="T18" i="23"/>
  <c r="O18" i="23"/>
  <c r="N18" i="23"/>
  <c r="J18" i="23"/>
  <c r="I18" i="23"/>
  <c r="G18" i="23"/>
  <c r="F18" i="23"/>
  <c r="E18" i="23"/>
  <c r="D18" i="23"/>
  <c r="C18" i="23"/>
  <c r="AC17" i="23"/>
  <c r="Y17" i="23"/>
  <c r="T17" i="23"/>
  <c r="O17" i="23"/>
  <c r="N17" i="23"/>
  <c r="J17" i="23"/>
  <c r="I17" i="23"/>
  <c r="G17" i="23"/>
  <c r="F17" i="23"/>
  <c r="E17" i="23"/>
  <c r="D17" i="23"/>
  <c r="C17" i="23"/>
  <c r="AC16" i="23"/>
  <c r="Y16" i="23"/>
  <c r="T16" i="23"/>
  <c r="O16" i="23"/>
  <c r="N16" i="23"/>
  <c r="J16" i="23"/>
  <c r="I16" i="23"/>
  <c r="G16" i="23"/>
  <c r="F16" i="23"/>
  <c r="E16" i="23"/>
  <c r="D16" i="23"/>
  <c r="C16" i="23"/>
  <c r="AC15" i="23"/>
  <c r="Y15" i="23"/>
  <c r="T15" i="23"/>
  <c r="O15" i="23"/>
  <c r="N15" i="23"/>
  <c r="J15" i="23"/>
  <c r="I15" i="23"/>
  <c r="G15" i="23"/>
  <c r="F15" i="23"/>
  <c r="E15" i="23"/>
  <c r="D15" i="23"/>
  <c r="C15" i="23"/>
  <c r="Z18" i="23"/>
  <c r="L18" i="23"/>
  <c r="S17" i="23"/>
  <c r="AE18" i="23"/>
  <c r="AG14" i="23"/>
  <c r="AF14" i="23"/>
  <c r="R14" i="23"/>
  <c r="Q14" i="23"/>
  <c r="P14" i="23"/>
  <c r="M14" i="23"/>
  <c r="K14" i="23"/>
  <c r="AG13" i="23"/>
  <c r="AF13" i="23"/>
  <c r="AB13" i="23"/>
  <c r="AA13" i="23"/>
  <c r="X13" i="23"/>
  <c r="W13" i="23"/>
  <c r="W15" i="23" s="1"/>
  <c r="R13" i="23"/>
  <c r="Q13" i="23"/>
  <c r="P13" i="23"/>
  <c r="M13" i="23"/>
  <c r="K13" i="23"/>
  <c r="H13" i="23"/>
  <c r="AG12" i="23"/>
  <c r="AF12" i="23"/>
  <c r="R12" i="23"/>
  <c r="Q12" i="23"/>
  <c r="P12" i="23"/>
  <c r="M12" i="23"/>
  <c r="K12" i="23"/>
  <c r="AG11" i="23"/>
  <c r="AF11" i="23"/>
  <c r="R11" i="23"/>
  <c r="Q11" i="23"/>
  <c r="P11" i="23"/>
  <c r="M11" i="23"/>
  <c r="K11" i="23"/>
  <c r="AG10" i="23"/>
  <c r="AF10" i="23"/>
  <c r="AB10" i="23"/>
  <c r="AA10" i="23"/>
  <c r="X10" i="23"/>
  <c r="R10" i="23"/>
  <c r="Q10" i="23"/>
  <c r="P10" i="23"/>
  <c r="M10" i="23"/>
  <c r="K10" i="23"/>
  <c r="AG9" i="23"/>
  <c r="AF9" i="23"/>
  <c r="R9" i="23"/>
  <c r="Q9" i="23"/>
  <c r="P9" i="23"/>
  <c r="M9" i="23"/>
  <c r="K9" i="23"/>
  <c r="AG8" i="23"/>
  <c r="AF8" i="23"/>
  <c r="R8" i="23"/>
  <c r="Q8" i="23"/>
  <c r="P8" i="23"/>
  <c r="M8" i="23"/>
  <c r="K8" i="23"/>
  <c r="AF7" i="23"/>
  <c r="AB7" i="23"/>
  <c r="AA7" i="23"/>
  <c r="X7" i="23"/>
  <c r="V7" i="23"/>
  <c r="V18" i="23" s="1"/>
  <c r="R7" i="23"/>
  <c r="Q7" i="23"/>
  <c r="P7" i="23"/>
  <c r="M7" i="23"/>
  <c r="K7" i="23"/>
  <c r="AG5" i="23"/>
  <c r="R5" i="23"/>
  <c r="Q5" i="23"/>
  <c r="P5" i="23"/>
  <c r="M5" i="23"/>
  <c r="K5" i="23"/>
  <c r="AG4" i="23"/>
  <c r="AF4" i="23"/>
  <c r="R4" i="23"/>
  <c r="Q4" i="23"/>
  <c r="P4" i="23"/>
  <c r="M4" i="23"/>
  <c r="K4" i="23"/>
  <c r="AG3" i="23"/>
  <c r="AF3" i="23"/>
  <c r="AB3" i="23"/>
  <c r="AA3" i="23"/>
  <c r="X3" i="23"/>
  <c r="U3" i="23"/>
  <c r="U18" i="23" s="1"/>
  <c r="R3" i="23"/>
  <c r="Q3" i="23"/>
  <c r="P3" i="23"/>
  <c r="M3" i="23"/>
  <c r="K3" i="23"/>
  <c r="H3" i="23"/>
  <c r="AG2" i="23"/>
  <c r="AF2" i="23"/>
  <c r="R2" i="23"/>
  <c r="Q2" i="23"/>
  <c r="P2" i="23"/>
  <c r="M2" i="23"/>
  <c r="K2" i="23"/>
  <c r="AB19" i="22"/>
  <c r="X19" i="22"/>
  <c r="S19" i="22"/>
  <c r="N19" i="22"/>
  <c r="M19" i="22"/>
  <c r="I19" i="22"/>
  <c r="H19" i="22"/>
  <c r="F19" i="22"/>
  <c r="E19" i="22"/>
  <c r="D19" i="22"/>
  <c r="C19" i="22"/>
  <c r="AB18" i="22"/>
  <c r="X18" i="22"/>
  <c r="S18" i="22"/>
  <c r="N18" i="22"/>
  <c r="M18" i="22"/>
  <c r="I18" i="22"/>
  <c r="H18" i="22"/>
  <c r="F18" i="22"/>
  <c r="E18" i="22"/>
  <c r="D18" i="22"/>
  <c r="C18" i="22"/>
  <c r="AB17" i="22"/>
  <c r="X17" i="22"/>
  <c r="S17" i="22"/>
  <c r="N17" i="22"/>
  <c r="M17" i="22"/>
  <c r="I17" i="22"/>
  <c r="H17" i="22"/>
  <c r="F17" i="22"/>
  <c r="E17" i="22"/>
  <c r="D17" i="22"/>
  <c r="C17" i="22"/>
  <c r="AB16" i="22"/>
  <c r="X16" i="22"/>
  <c r="S16" i="22"/>
  <c r="N16" i="22"/>
  <c r="M16" i="22"/>
  <c r="I16" i="22"/>
  <c r="H16" i="22"/>
  <c r="F16" i="22"/>
  <c r="E16" i="22"/>
  <c r="D16" i="22"/>
  <c r="C16" i="22"/>
  <c r="Y19" i="22"/>
  <c r="T17" i="22"/>
  <c r="T18" i="22"/>
  <c r="R18" i="22"/>
  <c r="AD17" i="22"/>
  <c r="K18" i="22"/>
  <c r="AF15" i="22"/>
  <c r="AE15" i="22"/>
  <c r="P15" i="22"/>
  <c r="O15" i="22"/>
  <c r="AF14" i="22"/>
  <c r="AE14" i="22"/>
  <c r="AA14" i="22"/>
  <c r="Z14" i="22"/>
  <c r="W14" i="22"/>
  <c r="V14" i="22"/>
  <c r="Q14" i="22"/>
  <c r="P14" i="22"/>
  <c r="O14" i="22"/>
  <c r="L14" i="22"/>
  <c r="G14" i="22"/>
  <c r="AF13" i="22"/>
  <c r="AE13" i="22"/>
  <c r="Q13" i="22"/>
  <c r="P13" i="22"/>
  <c r="O13" i="22"/>
  <c r="L13" i="22"/>
  <c r="J13" i="22"/>
  <c r="AF12" i="22"/>
  <c r="Z12" i="22"/>
  <c r="Q12" i="22"/>
  <c r="O12" i="22"/>
  <c r="L12" i="22"/>
  <c r="G12" i="22"/>
  <c r="AF11" i="22"/>
  <c r="AE11" i="22"/>
  <c r="Q11" i="22"/>
  <c r="P11" i="22"/>
  <c r="O11" i="22"/>
  <c r="J11" i="22"/>
  <c r="AF10" i="22"/>
  <c r="AE10" i="22"/>
  <c r="AA10" i="22"/>
  <c r="Z10" i="22"/>
  <c r="W10" i="22"/>
  <c r="V10" i="22"/>
  <c r="Q10" i="22"/>
  <c r="P10" i="22"/>
  <c r="O10" i="22"/>
  <c r="L10" i="22"/>
  <c r="J10" i="22"/>
  <c r="G10" i="22"/>
  <c r="AE9" i="22"/>
  <c r="Q9" i="22"/>
  <c r="P9" i="22"/>
  <c r="O9" i="22"/>
  <c r="L9" i="22"/>
  <c r="J9" i="22"/>
  <c r="AF8" i="22"/>
  <c r="AE8" i="22"/>
  <c r="Q8" i="22"/>
  <c r="P8" i="22"/>
  <c r="O8" i="22"/>
  <c r="L8" i="22"/>
  <c r="J8" i="22"/>
  <c r="AA7" i="22"/>
  <c r="Z7" i="22"/>
  <c r="W7" i="22"/>
  <c r="U7" i="22"/>
  <c r="U18" i="22" s="1"/>
  <c r="Q7" i="22"/>
  <c r="P7" i="22"/>
  <c r="O7" i="22"/>
  <c r="L7" i="22"/>
  <c r="J7" i="22"/>
  <c r="G7" i="22"/>
  <c r="Q5" i="22"/>
  <c r="P5" i="22"/>
  <c r="O5" i="22"/>
  <c r="L5" i="22"/>
  <c r="J5" i="22"/>
  <c r="AE4" i="22"/>
  <c r="Q4" i="22"/>
  <c r="P4" i="22"/>
  <c r="O4" i="22"/>
  <c r="AF3" i="22"/>
  <c r="AE3" i="22"/>
  <c r="AA3" i="22"/>
  <c r="Z3" i="22"/>
  <c r="W3" i="22"/>
  <c r="V3" i="22"/>
  <c r="Q3" i="22"/>
  <c r="P3" i="22"/>
  <c r="O3" i="22"/>
  <c r="G3" i="22"/>
  <c r="AF2" i="22"/>
  <c r="AE2" i="22"/>
  <c r="Q2" i="22"/>
  <c r="P2" i="22"/>
  <c r="O2" i="22"/>
  <c r="AC19" i="22"/>
  <c r="Q10" i="21"/>
  <c r="M10" i="21"/>
  <c r="L10" i="21"/>
  <c r="I10" i="21"/>
  <c r="H10" i="21"/>
  <c r="G10" i="21"/>
  <c r="F10" i="21"/>
  <c r="E10" i="21"/>
  <c r="D10" i="21"/>
  <c r="C10" i="21"/>
  <c r="Q9" i="21"/>
  <c r="M9" i="21"/>
  <c r="L9" i="21"/>
  <c r="I9" i="21"/>
  <c r="H9" i="21"/>
  <c r="G9" i="21"/>
  <c r="F9" i="21"/>
  <c r="E9" i="21"/>
  <c r="D9" i="21"/>
  <c r="C9" i="21"/>
  <c r="Q8" i="21"/>
  <c r="M8" i="21"/>
  <c r="L8" i="21"/>
  <c r="I8" i="21"/>
  <c r="H8" i="21"/>
  <c r="G8" i="21"/>
  <c r="F8" i="21"/>
  <c r="E8" i="21"/>
  <c r="D8" i="21"/>
  <c r="C8" i="21"/>
  <c r="Q7" i="21"/>
  <c r="M7" i="21"/>
  <c r="L7" i="21"/>
  <c r="I7" i="21"/>
  <c r="H7" i="21"/>
  <c r="G7" i="21"/>
  <c r="F7" i="21"/>
  <c r="E7" i="21"/>
  <c r="D7" i="21"/>
  <c r="C7" i="21"/>
  <c r="T5" i="21"/>
  <c r="R5" i="21"/>
  <c r="P5" i="21"/>
  <c r="O5" i="21"/>
  <c r="N5" i="21"/>
  <c r="J5" i="21"/>
  <c r="R4" i="21"/>
  <c r="P4" i="21"/>
  <c r="O4" i="21"/>
  <c r="N4" i="21"/>
  <c r="J4" i="21"/>
  <c r="T2" i="21"/>
  <c r="R2" i="21"/>
  <c r="P2" i="21"/>
  <c r="O2" i="21"/>
  <c r="N2" i="21"/>
  <c r="J2" i="21"/>
  <c r="M17" i="20"/>
  <c r="I17" i="20"/>
  <c r="H17" i="20"/>
  <c r="E17" i="20"/>
  <c r="D17" i="20"/>
  <c r="C17" i="20"/>
  <c r="M16" i="20"/>
  <c r="I16" i="20"/>
  <c r="H16" i="20"/>
  <c r="E16" i="20"/>
  <c r="D16" i="20"/>
  <c r="C16" i="20"/>
  <c r="M15" i="20"/>
  <c r="I15" i="20"/>
  <c r="H15" i="20"/>
  <c r="E15" i="20"/>
  <c r="D15" i="20"/>
  <c r="C15" i="20"/>
  <c r="M14" i="20"/>
  <c r="I14" i="20"/>
  <c r="H14" i="20"/>
  <c r="E14" i="20"/>
  <c r="D14" i="20"/>
  <c r="C14" i="20"/>
  <c r="Q12" i="20"/>
  <c r="Q16" i="20" s="1"/>
  <c r="P12" i="20"/>
  <c r="L12" i="20"/>
  <c r="L9" i="20"/>
  <c r="L8" i="20"/>
  <c r="L7" i="20"/>
  <c r="J7" i="20"/>
  <c r="J16" i="20" s="1"/>
  <c r="L6" i="20"/>
  <c r="P5" i="20"/>
  <c r="O8" i="33" l="1"/>
  <c r="P7" i="42"/>
  <c r="U17" i="46"/>
  <c r="P8" i="36"/>
  <c r="M9" i="27"/>
  <c r="K8" i="27"/>
  <c r="P9" i="40"/>
  <c r="H17" i="59"/>
  <c r="H16" i="58"/>
  <c r="K16" i="58"/>
  <c r="P16" i="58"/>
  <c r="O16" i="58"/>
  <c r="P16" i="57"/>
  <c r="H16" i="56"/>
  <c r="H16" i="55"/>
  <c r="P16" i="55"/>
  <c r="P16" i="53"/>
  <c r="S16" i="51"/>
  <c r="K16" i="51"/>
  <c r="W10" i="48"/>
  <c r="AA9" i="48"/>
  <c r="V9" i="48"/>
  <c r="AB10" i="48"/>
  <c r="AE9" i="48"/>
  <c r="AG9" i="48"/>
  <c r="T17" i="46"/>
  <c r="L18" i="46"/>
  <c r="AA18" i="46"/>
  <c r="O17" i="46"/>
  <c r="AE17" i="46"/>
  <c r="V18" i="46"/>
  <c r="P8" i="42"/>
  <c r="K8" i="42"/>
  <c r="P8" i="41"/>
  <c r="O7" i="40"/>
  <c r="P9" i="37"/>
  <c r="O8" i="36"/>
  <c r="K8" i="36"/>
  <c r="H8" i="35"/>
  <c r="H6" i="33"/>
  <c r="P8" i="33"/>
  <c r="AE23" i="32"/>
  <c r="Q24" i="32"/>
  <c r="P23" i="32"/>
  <c r="L23" i="32"/>
  <c r="Y23" i="32"/>
  <c r="U23" i="32"/>
  <c r="G15" i="31"/>
  <c r="G16" i="31"/>
  <c r="G18" i="31"/>
  <c r="G17" i="31"/>
  <c r="P18" i="31"/>
  <c r="K17" i="31"/>
  <c r="J18" i="31"/>
  <c r="S18" i="31"/>
  <c r="U17" i="31"/>
  <c r="N15" i="31"/>
  <c r="AJ18" i="29"/>
  <c r="O18" i="29"/>
  <c r="O16" i="30"/>
  <c r="O16" i="25"/>
  <c r="H17" i="23"/>
  <c r="R17" i="23"/>
  <c r="M18" i="23"/>
  <c r="Q18" i="23"/>
  <c r="P19" i="22"/>
  <c r="G18" i="22"/>
  <c r="Z19" i="22"/>
  <c r="AF18" i="22"/>
  <c r="V19" i="22"/>
  <c r="N9" i="21"/>
  <c r="P10" i="21"/>
  <c r="O10" i="21"/>
  <c r="K17" i="59"/>
  <c r="O16" i="59"/>
  <c r="P17" i="59"/>
  <c r="O17" i="59"/>
  <c r="O18" i="59"/>
  <c r="H16" i="59"/>
  <c r="K16" i="59"/>
  <c r="P16" i="59"/>
  <c r="H18" i="59"/>
  <c r="K18" i="59"/>
  <c r="P18" i="59"/>
  <c r="O15" i="59"/>
  <c r="H15" i="59"/>
  <c r="K15" i="59"/>
  <c r="P15" i="59"/>
  <c r="H16" i="57"/>
  <c r="O16" i="57"/>
  <c r="K16" i="57"/>
  <c r="O15" i="58"/>
  <c r="O17" i="58"/>
  <c r="H15" i="58"/>
  <c r="K15" i="58"/>
  <c r="P15" i="58"/>
  <c r="H17" i="58"/>
  <c r="K17" i="58"/>
  <c r="P17" i="58"/>
  <c r="O14" i="58"/>
  <c r="H14" i="58"/>
  <c r="K14" i="58"/>
  <c r="P14" i="58"/>
  <c r="H14" i="57"/>
  <c r="P16" i="56"/>
  <c r="O17" i="56"/>
  <c r="O15" i="57"/>
  <c r="O17" i="57"/>
  <c r="H15" i="57"/>
  <c r="K15" i="57"/>
  <c r="P15" i="57"/>
  <c r="H17" i="57"/>
  <c r="K17" i="57"/>
  <c r="P17" i="57"/>
  <c r="O14" i="57"/>
  <c r="K14" i="57"/>
  <c r="P14" i="57"/>
  <c r="O16" i="56"/>
  <c r="P16" i="54"/>
  <c r="H16" i="54"/>
  <c r="O15" i="54"/>
  <c r="K16" i="54"/>
  <c r="O15" i="56"/>
  <c r="H15" i="56"/>
  <c r="K15" i="56"/>
  <c r="P15" i="56"/>
  <c r="H17" i="56"/>
  <c r="K17" i="56"/>
  <c r="P17" i="56"/>
  <c r="O14" i="56"/>
  <c r="H14" i="56"/>
  <c r="K14" i="56"/>
  <c r="P14" i="56"/>
  <c r="O16" i="55"/>
  <c r="K16" i="55"/>
  <c r="O16" i="54"/>
  <c r="O15" i="55"/>
  <c r="O17" i="55"/>
  <c r="H15" i="55"/>
  <c r="K15" i="55"/>
  <c r="P15" i="55"/>
  <c r="H17" i="55"/>
  <c r="K17" i="55"/>
  <c r="P17" i="55"/>
  <c r="O14" i="55"/>
  <c r="H14" i="55"/>
  <c r="K14" i="55"/>
  <c r="P14" i="55"/>
  <c r="O17" i="54"/>
  <c r="H15" i="54"/>
  <c r="K15" i="54"/>
  <c r="P15" i="54"/>
  <c r="H17" i="54"/>
  <c r="K17" i="54"/>
  <c r="P17" i="54"/>
  <c r="O14" i="54"/>
  <c r="H14" i="54"/>
  <c r="K14" i="54"/>
  <c r="P14" i="54"/>
  <c r="O16" i="53"/>
  <c r="H16" i="53"/>
  <c r="O15" i="53"/>
  <c r="O17" i="53"/>
  <c r="H15" i="53"/>
  <c r="K15" i="53"/>
  <c r="P15" i="53"/>
  <c r="H17" i="53"/>
  <c r="K17" i="53"/>
  <c r="P17" i="53"/>
  <c r="O14" i="53"/>
  <c r="H14" i="53"/>
  <c r="K14" i="53"/>
  <c r="P14" i="53"/>
  <c r="H16" i="51"/>
  <c r="P16" i="51"/>
  <c r="P15" i="51"/>
  <c r="P17" i="51"/>
  <c r="G14" i="51"/>
  <c r="M14" i="51"/>
  <c r="O14" i="51"/>
  <c r="H15" i="51"/>
  <c r="K15" i="51"/>
  <c r="Q15" i="51"/>
  <c r="R15" i="51"/>
  <c r="S15" i="51"/>
  <c r="G16" i="51"/>
  <c r="M16" i="51"/>
  <c r="O16" i="51"/>
  <c r="H17" i="51"/>
  <c r="K17" i="51"/>
  <c r="Q17" i="51"/>
  <c r="R17" i="51"/>
  <c r="S17" i="51"/>
  <c r="P14" i="51"/>
  <c r="H14" i="51"/>
  <c r="K14" i="51"/>
  <c r="Q14" i="51"/>
  <c r="R14" i="51"/>
  <c r="S14" i="51"/>
  <c r="G15" i="51"/>
  <c r="M15" i="51"/>
  <c r="O15" i="51"/>
  <c r="O18" i="49"/>
  <c r="T17" i="49"/>
  <c r="P18" i="49"/>
  <c r="J18" i="49"/>
  <c r="R18" i="49"/>
  <c r="G17" i="49"/>
  <c r="N17" i="49"/>
  <c r="O15" i="49"/>
  <c r="G16" i="49"/>
  <c r="S16" i="49"/>
  <c r="O17" i="49"/>
  <c r="G18" i="49"/>
  <c r="S18" i="49"/>
  <c r="J15" i="49"/>
  <c r="P15" i="49"/>
  <c r="R15" i="49"/>
  <c r="K16" i="49"/>
  <c r="N16" i="49"/>
  <c r="T16" i="49"/>
  <c r="J17" i="49"/>
  <c r="P17" i="49"/>
  <c r="R17" i="49"/>
  <c r="K18" i="49"/>
  <c r="N18" i="49"/>
  <c r="T18" i="49"/>
  <c r="G15" i="49"/>
  <c r="S15" i="49"/>
  <c r="O16" i="49"/>
  <c r="K15" i="49"/>
  <c r="N15" i="49"/>
  <c r="T15" i="49"/>
  <c r="J16" i="49"/>
  <c r="P16" i="49"/>
  <c r="R16" i="49"/>
  <c r="L9" i="48"/>
  <c r="U9" i="48"/>
  <c r="X9" i="48"/>
  <c r="Q10" i="48"/>
  <c r="R10" i="48"/>
  <c r="AF9" i="48"/>
  <c r="P9" i="48"/>
  <c r="M7" i="48"/>
  <c r="Q7" i="48"/>
  <c r="W7" i="48"/>
  <c r="AB7" i="48"/>
  <c r="H8" i="48"/>
  <c r="U8" i="48"/>
  <c r="V8" i="48"/>
  <c r="X8" i="48"/>
  <c r="AA8" i="48"/>
  <c r="AE8" i="48"/>
  <c r="M9" i="48"/>
  <c r="Q9" i="48"/>
  <c r="W9" i="48"/>
  <c r="AB9" i="48"/>
  <c r="H10" i="48"/>
  <c r="U10" i="48"/>
  <c r="V10" i="48"/>
  <c r="X10" i="48"/>
  <c r="AA10" i="48"/>
  <c r="AE10" i="48"/>
  <c r="K7" i="48"/>
  <c r="R7" i="48"/>
  <c r="AD7" i="48"/>
  <c r="L8" i="48"/>
  <c r="P8" i="48"/>
  <c r="AF8" i="48"/>
  <c r="AG8" i="48"/>
  <c r="K9" i="48"/>
  <c r="R9" i="48"/>
  <c r="AD9" i="48"/>
  <c r="L10" i="48"/>
  <c r="P10" i="48"/>
  <c r="AF10" i="48"/>
  <c r="AG10" i="48"/>
  <c r="H7" i="48"/>
  <c r="U7" i="48"/>
  <c r="V7" i="48"/>
  <c r="X7" i="48"/>
  <c r="AA7" i="48"/>
  <c r="AE7" i="48"/>
  <c r="M8" i="48"/>
  <c r="Q8" i="48"/>
  <c r="W8" i="48"/>
  <c r="AB8" i="48"/>
  <c r="L7" i="48"/>
  <c r="P7" i="48"/>
  <c r="AF7" i="48"/>
  <c r="AG7" i="48"/>
  <c r="K8" i="48"/>
  <c r="R8" i="48"/>
  <c r="AD8" i="48"/>
  <c r="Q18" i="46"/>
  <c r="Z17" i="46"/>
  <c r="G17" i="46"/>
  <c r="W17" i="46"/>
  <c r="AC18" i="46"/>
  <c r="J18" i="46"/>
  <c r="AF17" i="46"/>
  <c r="L15" i="46"/>
  <c r="P15" i="46"/>
  <c r="V15" i="46"/>
  <c r="AA15" i="46"/>
  <c r="G16" i="46"/>
  <c r="T16" i="46"/>
  <c r="U16" i="46"/>
  <c r="W16" i="46"/>
  <c r="Z16" i="46"/>
  <c r="AD16" i="46"/>
  <c r="L17" i="46"/>
  <c r="P17" i="46"/>
  <c r="V17" i="46"/>
  <c r="AA17" i="46"/>
  <c r="G18" i="46"/>
  <c r="T18" i="46"/>
  <c r="U18" i="46"/>
  <c r="W18" i="46"/>
  <c r="Z18" i="46"/>
  <c r="AD18" i="46"/>
  <c r="J15" i="46"/>
  <c r="Q15" i="46"/>
  <c r="AC15" i="46"/>
  <c r="K16" i="46"/>
  <c r="O16" i="46"/>
  <c r="R16" i="46"/>
  <c r="AE16" i="46"/>
  <c r="AF16" i="46"/>
  <c r="J17" i="46"/>
  <c r="Q17" i="46"/>
  <c r="AC17" i="46"/>
  <c r="K18" i="46"/>
  <c r="O18" i="46"/>
  <c r="R18" i="46"/>
  <c r="AE18" i="46"/>
  <c r="AF18" i="46"/>
  <c r="G15" i="46"/>
  <c r="T15" i="46"/>
  <c r="U15" i="46"/>
  <c r="W15" i="46"/>
  <c r="Z15" i="46"/>
  <c r="AD15" i="46"/>
  <c r="L16" i="46"/>
  <c r="P16" i="46"/>
  <c r="V16" i="46"/>
  <c r="AA16" i="46"/>
  <c r="K15" i="46"/>
  <c r="O15" i="46"/>
  <c r="R15" i="46"/>
  <c r="AE15" i="46"/>
  <c r="AF15" i="46"/>
  <c r="J16" i="46"/>
  <c r="Q16" i="46"/>
  <c r="AC16" i="46"/>
  <c r="K8" i="44"/>
  <c r="P8" i="44"/>
  <c r="M9" i="44"/>
  <c r="G9" i="44"/>
  <c r="H9" i="44"/>
  <c r="O8" i="44"/>
  <c r="N9" i="44"/>
  <c r="H8" i="44"/>
  <c r="L6" i="44"/>
  <c r="G6" i="44"/>
  <c r="N6" i="44"/>
  <c r="K7" i="44"/>
  <c r="P7" i="44"/>
  <c r="P9" i="44"/>
  <c r="O6" i="44"/>
  <c r="L7" i="44"/>
  <c r="L9" i="44"/>
  <c r="O7" i="44"/>
  <c r="M6" i="44"/>
  <c r="H7" i="44"/>
  <c r="G8" i="44"/>
  <c r="M8" i="44"/>
  <c r="K9" i="44"/>
  <c r="H6" i="44"/>
  <c r="K6" i="44"/>
  <c r="P6" i="44"/>
  <c r="G7" i="44"/>
  <c r="M7" i="44"/>
  <c r="N7" i="44"/>
  <c r="K9" i="42"/>
  <c r="L6" i="42"/>
  <c r="M9" i="42"/>
  <c r="O9" i="42"/>
  <c r="N8" i="42"/>
  <c r="O8" i="42"/>
  <c r="N9" i="42"/>
  <c r="H8" i="42"/>
  <c r="L9" i="41"/>
  <c r="K8" i="41"/>
  <c r="O7" i="42"/>
  <c r="L8" i="42"/>
  <c r="G6" i="42"/>
  <c r="N6" i="42"/>
  <c r="K7" i="42"/>
  <c r="M8" i="42"/>
  <c r="P9" i="42"/>
  <c r="O6" i="42"/>
  <c r="L7" i="42"/>
  <c r="L9" i="42"/>
  <c r="M6" i="42"/>
  <c r="H7" i="42"/>
  <c r="H6" i="42"/>
  <c r="K6" i="42"/>
  <c r="P6" i="42"/>
  <c r="G7" i="42"/>
  <c r="M7" i="42"/>
  <c r="N7" i="42"/>
  <c r="M9" i="41"/>
  <c r="G9" i="41"/>
  <c r="O8" i="41"/>
  <c r="N9" i="41"/>
  <c r="M7" i="41"/>
  <c r="L6" i="41"/>
  <c r="O7" i="41"/>
  <c r="L8" i="41"/>
  <c r="O9" i="41"/>
  <c r="G6" i="41"/>
  <c r="M6" i="41"/>
  <c r="N6" i="41"/>
  <c r="H7" i="41"/>
  <c r="K7" i="41"/>
  <c r="P7" i="41"/>
  <c r="G8" i="41"/>
  <c r="M8" i="41"/>
  <c r="N8" i="41"/>
  <c r="K9" i="41"/>
  <c r="P9" i="41"/>
  <c r="O6" i="41"/>
  <c r="L7" i="41"/>
  <c r="H6" i="41"/>
  <c r="K6" i="41"/>
  <c r="P6" i="41"/>
  <c r="G7" i="41"/>
  <c r="N7" i="41"/>
  <c r="H8" i="40"/>
  <c r="O8" i="40"/>
  <c r="M9" i="40"/>
  <c r="P8" i="40"/>
  <c r="G9" i="40"/>
  <c r="N9" i="40"/>
  <c r="L6" i="40"/>
  <c r="O9" i="40"/>
  <c r="G6" i="40"/>
  <c r="M6" i="40"/>
  <c r="H7" i="40"/>
  <c r="K7" i="40"/>
  <c r="N8" i="40"/>
  <c r="H9" i="40"/>
  <c r="K9" i="40"/>
  <c r="O6" i="40"/>
  <c r="L7" i="40"/>
  <c r="L9" i="40"/>
  <c r="P7" i="40"/>
  <c r="M8" i="40"/>
  <c r="H6" i="40"/>
  <c r="K6" i="40"/>
  <c r="P6" i="40"/>
  <c r="G7" i="40"/>
  <c r="M7" i="40"/>
  <c r="N7" i="40"/>
  <c r="K8" i="38"/>
  <c r="O8" i="38"/>
  <c r="M8" i="38"/>
  <c r="K9" i="38"/>
  <c r="G8" i="38"/>
  <c r="P8" i="38"/>
  <c r="G9" i="38"/>
  <c r="N9" i="38"/>
  <c r="H8" i="38"/>
  <c r="N8" i="38"/>
  <c r="K8" i="37"/>
  <c r="G6" i="38"/>
  <c r="L6" i="38"/>
  <c r="O7" i="38"/>
  <c r="L8" i="38"/>
  <c r="O9" i="38"/>
  <c r="M6" i="38"/>
  <c r="H7" i="38"/>
  <c r="H9" i="38"/>
  <c r="O6" i="38"/>
  <c r="L7" i="38"/>
  <c r="N6" i="38"/>
  <c r="K7" i="38"/>
  <c r="P7" i="38"/>
  <c r="H6" i="38"/>
  <c r="K6" i="38"/>
  <c r="P6" i="38"/>
  <c r="G7" i="38"/>
  <c r="M7" i="38"/>
  <c r="N7" i="38"/>
  <c r="G9" i="37"/>
  <c r="N9" i="37"/>
  <c r="P8" i="37"/>
  <c r="O8" i="37"/>
  <c r="L6" i="37"/>
  <c r="O7" i="37"/>
  <c r="G6" i="37"/>
  <c r="M6" i="37"/>
  <c r="N6" i="37"/>
  <c r="H7" i="37"/>
  <c r="P7" i="37"/>
  <c r="O6" i="37"/>
  <c r="L7" i="37"/>
  <c r="L9" i="37"/>
  <c r="K7" i="37"/>
  <c r="M8" i="37"/>
  <c r="H9" i="37"/>
  <c r="K9" i="37"/>
  <c r="H6" i="37"/>
  <c r="K6" i="37"/>
  <c r="P6" i="37"/>
  <c r="G7" i="37"/>
  <c r="M7" i="37"/>
  <c r="N7" i="37"/>
  <c r="L9" i="36"/>
  <c r="M9" i="36"/>
  <c r="O8" i="35"/>
  <c r="L6" i="36"/>
  <c r="O7" i="36"/>
  <c r="L8" i="36"/>
  <c r="O9" i="36"/>
  <c r="G6" i="36"/>
  <c r="M6" i="36"/>
  <c r="N6" i="36"/>
  <c r="H7" i="36"/>
  <c r="K7" i="36"/>
  <c r="P7" i="36"/>
  <c r="G8" i="36"/>
  <c r="M8" i="36"/>
  <c r="N8" i="36"/>
  <c r="H9" i="36"/>
  <c r="K9" i="36"/>
  <c r="P9" i="36"/>
  <c r="O6" i="36"/>
  <c r="L7" i="36"/>
  <c r="H6" i="36"/>
  <c r="K6" i="36"/>
  <c r="P6" i="36"/>
  <c r="G7" i="36"/>
  <c r="M7" i="36"/>
  <c r="N7" i="36"/>
  <c r="M9" i="35"/>
  <c r="K8" i="35"/>
  <c r="P6" i="35"/>
  <c r="G9" i="35"/>
  <c r="N9" i="35"/>
  <c r="H9" i="34"/>
  <c r="O8" i="34"/>
  <c r="L6" i="35"/>
  <c r="O7" i="35"/>
  <c r="L8" i="35"/>
  <c r="O9" i="35"/>
  <c r="G6" i="35"/>
  <c r="M6" i="35"/>
  <c r="N6" i="35"/>
  <c r="H7" i="35"/>
  <c r="K7" i="35"/>
  <c r="P7" i="35"/>
  <c r="G8" i="35"/>
  <c r="M8" i="35"/>
  <c r="N8" i="35"/>
  <c r="H9" i="35"/>
  <c r="K9" i="35"/>
  <c r="P9" i="35"/>
  <c r="O6" i="35"/>
  <c r="L7" i="35"/>
  <c r="H6" i="35"/>
  <c r="K6" i="35"/>
  <c r="G7" i="35"/>
  <c r="M7" i="35"/>
  <c r="N7" i="35"/>
  <c r="M8" i="34"/>
  <c r="N8" i="34"/>
  <c r="G8" i="34"/>
  <c r="K9" i="34"/>
  <c r="H6" i="34"/>
  <c r="K6" i="34"/>
  <c r="P6" i="34"/>
  <c r="G7" i="34"/>
  <c r="M7" i="34"/>
  <c r="N7" i="34"/>
  <c r="H8" i="34"/>
  <c r="K8" i="34"/>
  <c r="P8" i="34"/>
  <c r="G9" i="34"/>
  <c r="M9" i="34"/>
  <c r="N9" i="34"/>
  <c r="L6" i="34"/>
  <c r="O7" i="34"/>
  <c r="L8" i="34"/>
  <c r="O9" i="34"/>
  <c r="G6" i="34"/>
  <c r="M6" i="34"/>
  <c r="N6" i="34"/>
  <c r="H7" i="34"/>
  <c r="K7" i="34"/>
  <c r="P7" i="34"/>
  <c r="O6" i="34"/>
  <c r="L7" i="34"/>
  <c r="N9" i="33"/>
  <c r="H8" i="33"/>
  <c r="G24" i="32"/>
  <c r="J24" i="32"/>
  <c r="AD23" i="32"/>
  <c r="O23" i="32"/>
  <c r="J23" i="32"/>
  <c r="Y24" i="32"/>
  <c r="P24" i="32"/>
  <c r="V24" i="32"/>
  <c r="AE24" i="32"/>
  <c r="Q23" i="32"/>
  <c r="Z23" i="32"/>
  <c r="L8" i="33"/>
  <c r="O9" i="33"/>
  <c r="G6" i="33"/>
  <c r="M6" i="33"/>
  <c r="N6" i="33"/>
  <c r="H7" i="33"/>
  <c r="K7" i="33"/>
  <c r="P7" i="33"/>
  <c r="G8" i="33"/>
  <c r="M8" i="33"/>
  <c r="N8" i="33"/>
  <c r="H9" i="33"/>
  <c r="K9" i="33"/>
  <c r="P9" i="33"/>
  <c r="O7" i="33"/>
  <c r="O6" i="33"/>
  <c r="L7" i="33"/>
  <c r="K6" i="33"/>
  <c r="P6" i="33"/>
  <c r="G7" i="33"/>
  <c r="M7" i="33"/>
  <c r="N7" i="33"/>
  <c r="Z24" i="32"/>
  <c r="G23" i="32"/>
  <c r="L24" i="32"/>
  <c r="N17" i="31"/>
  <c r="O18" i="31"/>
  <c r="L21" i="32"/>
  <c r="P21" i="32"/>
  <c r="U21" i="32"/>
  <c r="Z21" i="32"/>
  <c r="G22" i="32"/>
  <c r="S22" i="32"/>
  <c r="V22" i="32"/>
  <c r="Y22" i="32"/>
  <c r="AC24" i="32"/>
  <c r="J21" i="32"/>
  <c r="AB21" i="32"/>
  <c r="K22" i="32"/>
  <c r="O22" i="32"/>
  <c r="AD22" i="32"/>
  <c r="K24" i="32"/>
  <c r="O24" i="32"/>
  <c r="G21" i="32"/>
  <c r="S21" i="32"/>
  <c r="V21" i="32"/>
  <c r="Y21" i="32"/>
  <c r="AC21" i="32"/>
  <c r="L22" i="32"/>
  <c r="P22" i="32"/>
  <c r="U22" i="32"/>
  <c r="Z22" i="32"/>
  <c r="S23" i="32"/>
  <c r="V23" i="32"/>
  <c r="AC23" i="32"/>
  <c r="U24" i="32"/>
  <c r="Q21" i="32"/>
  <c r="T21" i="32"/>
  <c r="AE22" i="32"/>
  <c r="AD24" i="32"/>
  <c r="K21" i="32"/>
  <c r="O21" i="32"/>
  <c r="AD21" i="32"/>
  <c r="AE21" i="32"/>
  <c r="J22" i="32"/>
  <c r="Q22" i="32"/>
  <c r="T22" i="32"/>
  <c r="AB22" i="32"/>
  <c r="Q17" i="31"/>
  <c r="Q15" i="31"/>
  <c r="AE18" i="29"/>
  <c r="AG19" i="29"/>
  <c r="O15" i="31"/>
  <c r="T16" i="31"/>
  <c r="O17" i="31"/>
  <c r="T18" i="31"/>
  <c r="J15" i="31"/>
  <c r="P15" i="31"/>
  <c r="S15" i="31"/>
  <c r="K16" i="31"/>
  <c r="N16" i="31"/>
  <c r="Q16" i="31"/>
  <c r="U16" i="31"/>
  <c r="J17" i="31"/>
  <c r="P17" i="31"/>
  <c r="S17" i="31"/>
  <c r="K18" i="31"/>
  <c r="N18" i="31"/>
  <c r="Q18" i="31"/>
  <c r="U18" i="31"/>
  <c r="T15" i="31"/>
  <c r="O16" i="31"/>
  <c r="K15" i="31"/>
  <c r="U15" i="31"/>
  <c r="J16" i="31"/>
  <c r="P16" i="31"/>
  <c r="S16" i="31"/>
  <c r="Q19" i="29"/>
  <c r="Y19" i="29"/>
  <c r="W18" i="29"/>
  <c r="AN18" i="29"/>
  <c r="U18" i="29"/>
  <c r="K18" i="29"/>
  <c r="J19" i="29"/>
  <c r="J16" i="30"/>
  <c r="K14" i="30"/>
  <c r="N15" i="30"/>
  <c r="K16" i="30"/>
  <c r="N17" i="30"/>
  <c r="F14" i="30"/>
  <c r="L14" i="30"/>
  <c r="M14" i="30"/>
  <c r="G15" i="30"/>
  <c r="J15" i="30"/>
  <c r="O15" i="30"/>
  <c r="F16" i="30"/>
  <c r="L16" i="30"/>
  <c r="M16" i="30"/>
  <c r="G17" i="30"/>
  <c r="J17" i="30"/>
  <c r="O17" i="30"/>
  <c r="N14" i="30"/>
  <c r="K15" i="30"/>
  <c r="G14" i="30"/>
  <c r="J14" i="30"/>
  <c r="O14" i="30"/>
  <c r="F15" i="30"/>
  <c r="L15" i="30"/>
  <c r="M15" i="30"/>
  <c r="AL18" i="29"/>
  <c r="T19" i="29"/>
  <c r="AA18" i="29"/>
  <c r="AC19" i="29"/>
  <c r="AM18" i="29"/>
  <c r="AK19" i="29"/>
  <c r="V19" i="29"/>
  <c r="X18" i="29"/>
  <c r="P19" i="29"/>
  <c r="G18" i="29"/>
  <c r="L19" i="29"/>
  <c r="M45" i="28"/>
  <c r="V47" i="28"/>
  <c r="O48" i="28"/>
  <c r="L16" i="29"/>
  <c r="P16" i="29"/>
  <c r="Y16" i="29"/>
  <c r="AC16" i="29"/>
  <c r="AG16" i="29"/>
  <c r="G17" i="29"/>
  <c r="W17" i="29"/>
  <c r="AA17" i="29"/>
  <c r="AE17" i="29"/>
  <c r="AL17" i="29"/>
  <c r="AM17" i="29"/>
  <c r="L18" i="29"/>
  <c r="P18" i="29"/>
  <c r="Y18" i="29"/>
  <c r="AC18" i="29"/>
  <c r="AG18" i="29"/>
  <c r="G19" i="29"/>
  <c r="W19" i="29"/>
  <c r="AA19" i="29"/>
  <c r="AE19" i="29"/>
  <c r="AL19" i="29"/>
  <c r="AM19" i="29"/>
  <c r="J16" i="29"/>
  <c r="Q16" i="29"/>
  <c r="T16" i="29"/>
  <c r="V16" i="29"/>
  <c r="AD16" i="29"/>
  <c r="AH16" i="29"/>
  <c r="AK16" i="29"/>
  <c r="K17" i="29"/>
  <c r="O17" i="29"/>
  <c r="U17" i="29"/>
  <c r="X17" i="29"/>
  <c r="AJ17" i="29"/>
  <c r="AN17" i="29"/>
  <c r="J18" i="29"/>
  <c r="Q18" i="29"/>
  <c r="T18" i="29"/>
  <c r="V18" i="29"/>
  <c r="AD18" i="29"/>
  <c r="AH18" i="29"/>
  <c r="AK18" i="29"/>
  <c r="K19" i="29"/>
  <c r="O19" i="29"/>
  <c r="U19" i="29"/>
  <c r="X19" i="29"/>
  <c r="AJ19" i="29"/>
  <c r="AN19" i="29"/>
  <c r="G16" i="29"/>
  <c r="W16" i="29"/>
  <c r="AA16" i="29"/>
  <c r="AE16" i="29"/>
  <c r="AL16" i="29"/>
  <c r="AM16" i="29"/>
  <c r="L17" i="29"/>
  <c r="P17" i="29"/>
  <c r="Y17" i="29"/>
  <c r="AC17" i="29"/>
  <c r="AG17" i="29"/>
  <c r="K16" i="29"/>
  <c r="O16" i="29"/>
  <c r="U16" i="29"/>
  <c r="X16" i="29"/>
  <c r="AJ16" i="29"/>
  <c r="AN16" i="29"/>
  <c r="J17" i="29"/>
  <c r="Q17" i="29"/>
  <c r="T17" i="29"/>
  <c r="V17" i="29"/>
  <c r="AD17" i="29"/>
  <c r="AH17" i="29"/>
  <c r="AK17" i="29"/>
  <c r="M47" i="28"/>
  <c r="U48" i="28"/>
  <c r="R47" i="28"/>
  <c r="Q47" i="28"/>
  <c r="N48" i="28"/>
  <c r="R45" i="28"/>
  <c r="U47" i="28"/>
  <c r="W47" i="28"/>
  <c r="N46" i="28"/>
  <c r="N45" i="28"/>
  <c r="Q46" i="28"/>
  <c r="N47" i="28"/>
  <c r="Q48" i="28"/>
  <c r="Q45" i="28"/>
  <c r="U45" i="28"/>
  <c r="I45" i="28"/>
  <c r="O45" i="28"/>
  <c r="T45" i="28"/>
  <c r="J46" i="28"/>
  <c r="M46" i="28"/>
  <c r="R46" i="28"/>
  <c r="V46" i="28"/>
  <c r="W46" i="28"/>
  <c r="I47" i="28"/>
  <c r="O47" i="28"/>
  <c r="T47" i="28"/>
  <c r="J48" i="28"/>
  <c r="M48" i="28"/>
  <c r="R48" i="28"/>
  <c r="V48" i="28"/>
  <c r="W48" i="28"/>
  <c r="J45" i="28"/>
  <c r="V45" i="28"/>
  <c r="W45" i="28"/>
  <c r="I46" i="28"/>
  <c r="O46" i="28"/>
  <c r="T46" i="28"/>
  <c r="N9" i="27"/>
  <c r="L6" i="27"/>
  <c r="L8" i="27"/>
  <c r="G6" i="27"/>
  <c r="M6" i="27"/>
  <c r="N6" i="27"/>
  <c r="K7" i="27"/>
  <c r="G8" i="27"/>
  <c r="M8" i="27"/>
  <c r="N8" i="27"/>
  <c r="K9" i="27"/>
  <c r="L7" i="27"/>
  <c r="K6" i="27"/>
  <c r="G7" i="27"/>
  <c r="M7" i="27"/>
  <c r="N7" i="27"/>
  <c r="N16" i="25"/>
  <c r="N18" i="24"/>
  <c r="Q18" i="24"/>
  <c r="I15" i="24"/>
  <c r="O15" i="24"/>
  <c r="M17" i="24"/>
  <c r="N17" i="24"/>
  <c r="I18" i="24"/>
  <c r="O18" i="24"/>
  <c r="S17" i="24"/>
  <c r="K14" i="25"/>
  <c r="N15" i="25"/>
  <c r="K16" i="25"/>
  <c r="N17" i="25"/>
  <c r="F14" i="25"/>
  <c r="L14" i="25"/>
  <c r="M14" i="25"/>
  <c r="G15" i="25"/>
  <c r="J15" i="25"/>
  <c r="O15" i="25"/>
  <c r="F16" i="25"/>
  <c r="L16" i="25"/>
  <c r="M16" i="25"/>
  <c r="G17" i="25"/>
  <c r="J17" i="25"/>
  <c r="O17" i="25"/>
  <c r="N14" i="25"/>
  <c r="K15" i="25"/>
  <c r="G14" i="25"/>
  <c r="J14" i="25"/>
  <c r="O14" i="25"/>
  <c r="F15" i="25"/>
  <c r="L15" i="25"/>
  <c r="M15" i="25"/>
  <c r="R18" i="24"/>
  <c r="N15" i="24"/>
  <c r="Q15" i="24"/>
  <c r="J16" i="24"/>
  <c r="M16" i="24"/>
  <c r="S16" i="24"/>
  <c r="I17" i="24"/>
  <c r="O17" i="24"/>
  <c r="Q17" i="24"/>
  <c r="J18" i="24"/>
  <c r="M18" i="24"/>
  <c r="S18" i="24"/>
  <c r="R15" i="24"/>
  <c r="N16" i="24"/>
  <c r="J15" i="24"/>
  <c r="M15" i="24"/>
  <c r="S15" i="24"/>
  <c r="I16" i="24"/>
  <c r="O16" i="24"/>
  <c r="Q16" i="24"/>
  <c r="Q15" i="23"/>
  <c r="M15" i="23"/>
  <c r="AA18" i="23"/>
  <c r="R18" i="23"/>
  <c r="K18" i="23"/>
  <c r="P17" i="23"/>
  <c r="AF17" i="23"/>
  <c r="AB15" i="23"/>
  <c r="AG17" i="23"/>
  <c r="X18" i="23"/>
  <c r="H16" i="23"/>
  <c r="AA17" i="23"/>
  <c r="AE17" i="23"/>
  <c r="W18" i="23"/>
  <c r="L17" i="23"/>
  <c r="AD18" i="23"/>
  <c r="AB18" i="23"/>
  <c r="U17" i="23"/>
  <c r="L19" i="22"/>
  <c r="G19" i="22"/>
  <c r="O18" i="22"/>
  <c r="AE18" i="22"/>
  <c r="W18" i="22"/>
  <c r="J19" i="22"/>
  <c r="AA18" i="22"/>
  <c r="L16" i="22"/>
  <c r="V18" i="22"/>
  <c r="Q19" i="22"/>
  <c r="P16" i="22"/>
  <c r="AE16" i="23"/>
  <c r="M17" i="23"/>
  <c r="Q17" i="23"/>
  <c r="W17" i="23"/>
  <c r="AB17" i="23"/>
  <c r="H18" i="23"/>
  <c r="R15" i="23"/>
  <c r="Z15" i="23"/>
  <c r="AD15" i="23"/>
  <c r="S16" i="23"/>
  <c r="AF16" i="23"/>
  <c r="AG16" i="23"/>
  <c r="Z17" i="23"/>
  <c r="AD17" i="23"/>
  <c r="H15" i="23"/>
  <c r="U15" i="23"/>
  <c r="V15" i="23"/>
  <c r="X15" i="23"/>
  <c r="AA15" i="23"/>
  <c r="AE15" i="23"/>
  <c r="M16" i="23"/>
  <c r="Q16" i="23"/>
  <c r="W16" i="23"/>
  <c r="AB16" i="23"/>
  <c r="V17" i="23"/>
  <c r="X17" i="23"/>
  <c r="U16" i="23"/>
  <c r="V16" i="23"/>
  <c r="X16" i="23"/>
  <c r="AA16" i="23"/>
  <c r="K15" i="23"/>
  <c r="L16" i="23"/>
  <c r="P16" i="23"/>
  <c r="K17" i="23"/>
  <c r="P18" i="23"/>
  <c r="S18" i="23"/>
  <c r="AF18" i="23"/>
  <c r="AG18" i="23"/>
  <c r="L15" i="23"/>
  <c r="P15" i="23"/>
  <c r="S15" i="23"/>
  <c r="AF15" i="23"/>
  <c r="AG15" i="23"/>
  <c r="K16" i="23"/>
  <c r="R16" i="23"/>
  <c r="Z16" i="23"/>
  <c r="AD16" i="23"/>
  <c r="AD18" i="22"/>
  <c r="Z18" i="22"/>
  <c r="AD16" i="22"/>
  <c r="AA19" i="22"/>
  <c r="R10" i="21"/>
  <c r="T9" i="21"/>
  <c r="V16" i="22"/>
  <c r="AA16" i="22"/>
  <c r="G17" i="22"/>
  <c r="U17" i="22"/>
  <c r="W17" i="22"/>
  <c r="Z17" i="22"/>
  <c r="L18" i="22"/>
  <c r="P18" i="22"/>
  <c r="T19" i="22"/>
  <c r="U19" i="22"/>
  <c r="W19" i="22"/>
  <c r="AD19" i="22"/>
  <c r="J16" i="22"/>
  <c r="Q16" i="22"/>
  <c r="Y16" i="22"/>
  <c r="AC16" i="22"/>
  <c r="K17" i="22"/>
  <c r="O17" i="22"/>
  <c r="R17" i="22"/>
  <c r="AE17" i="22"/>
  <c r="AF17" i="22"/>
  <c r="J18" i="22"/>
  <c r="Q18" i="22"/>
  <c r="Y18" i="22"/>
  <c r="AC18" i="22"/>
  <c r="K19" i="22"/>
  <c r="O19" i="22"/>
  <c r="R19" i="22"/>
  <c r="AE19" i="22"/>
  <c r="AF19" i="22"/>
  <c r="G16" i="22"/>
  <c r="T16" i="22"/>
  <c r="U16" i="22"/>
  <c r="W16" i="22"/>
  <c r="Z16" i="22"/>
  <c r="L17" i="22"/>
  <c r="P17" i="22"/>
  <c r="V17" i="22"/>
  <c r="AA17" i="22"/>
  <c r="K16" i="22"/>
  <c r="O16" i="22"/>
  <c r="R16" i="22"/>
  <c r="AE16" i="22"/>
  <c r="AF16" i="22"/>
  <c r="J17" i="22"/>
  <c r="Q17" i="22"/>
  <c r="Y17" i="22"/>
  <c r="AC17" i="22"/>
  <c r="K9" i="21"/>
  <c r="S9" i="21"/>
  <c r="J10" i="21"/>
  <c r="O7" i="21"/>
  <c r="S8" i="21"/>
  <c r="O9" i="21"/>
  <c r="S10" i="21"/>
  <c r="J7" i="21"/>
  <c r="P7" i="21"/>
  <c r="R7" i="21"/>
  <c r="K8" i="21"/>
  <c r="N8" i="21"/>
  <c r="T8" i="21"/>
  <c r="J9" i="21"/>
  <c r="P9" i="21"/>
  <c r="R9" i="21"/>
  <c r="K10" i="21"/>
  <c r="N10" i="21"/>
  <c r="T10" i="21"/>
  <c r="S7" i="21"/>
  <c r="O8" i="21"/>
  <c r="K7" i="21"/>
  <c r="N7" i="21"/>
  <c r="T7" i="21"/>
  <c r="J8" i="21"/>
  <c r="P8" i="21"/>
  <c r="R8" i="21"/>
  <c r="K17" i="20"/>
  <c r="N17" i="20"/>
  <c r="P16" i="20"/>
  <c r="G16" i="20"/>
  <c r="O16" i="20"/>
  <c r="L17" i="20"/>
  <c r="F17" i="20"/>
  <c r="K14" i="20"/>
  <c r="O15" i="20"/>
  <c r="K16" i="20"/>
  <c r="O17" i="20"/>
  <c r="F14" i="20"/>
  <c r="L14" i="20"/>
  <c r="N14" i="20"/>
  <c r="G15" i="20"/>
  <c r="J15" i="20"/>
  <c r="P15" i="20"/>
  <c r="Q15" i="20"/>
  <c r="F16" i="20"/>
  <c r="L16" i="20"/>
  <c r="N16" i="20"/>
  <c r="G17" i="20"/>
  <c r="J17" i="20"/>
  <c r="P17" i="20"/>
  <c r="Q17" i="20"/>
  <c r="O14" i="20"/>
  <c r="K15" i="20"/>
  <c r="G14" i="20"/>
  <c r="J14" i="20"/>
  <c r="P14" i="20"/>
  <c r="Q14" i="20"/>
  <c r="F15" i="20"/>
  <c r="L15" i="20"/>
  <c r="N1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C20" authorId="0" shapeId="0" xr:uid="{00000000-0006-0000-0600-000001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F2" authorId="0" shapeId="0" xr:uid="{00000000-0006-0000-0700-000001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2" authorId="0" shapeId="0" xr:uid="{00000000-0006-0000-0700-00000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H2" authorId="0" shapeId="0" xr:uid="{00000000-0006-0000-0700-000003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L2" authorId="0" shapeId="0" xr:uid="{00000000-0006-0000-0700-000004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F3" authorId="0" shapeId="0" xr:uid="{00000000-0006-0000-0700-000005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3" authorId="0" shapeId="0" xr:uid="{00000000-0006-0000-0700-00000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H3" authorId="0" shapeId="0" xr:uid="{00000000-0006-0000-0700-000007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L3" authorId="0" shapeId="0" xr:uid="{00000000-0006-0000-0700-000008000000}">
      <text>
        <r>
          <rPr>
            <sz val="8"/>
            <color indexed="81"/>
            <rFont val="Tahoma"/>
            <family val="2"/>
          </rPr>
          <t>DL = 5.0mg/L</t>
        </r>
      </text>
    </comment>
    <comment ref="F4" authorId="0" shapeId="0" xr:uid="{00000000-0006-0000-0700-000009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4" authorId="0" shapeId="0" xr:uid="{00000000-0006-0000-0700-00000A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4" authorId="0" shapeId="0" xr:uid="{00000000-0006-0000-0700-00000B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L4" authorId="0" shapeId="0" xr:uid="{00000000-0006-0000-0700-00000C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F5" authorId="0" shapeId="0" xr:uid="{00000000-0006-0000-0700-00000D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5" authorId="0" shapeId="0" xr:uid="{00000000-0006-0000-0700-00000E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5" authorId="0" shapeId="0" xr:uid="{00000000-0006-0000-0700-00000F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6" authorId="0" shapeId="0" xr:uid="{00000000-0006-0000-0700-000010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6" authorId="0" shapeId="0" xr:uid="{00000000-0006-0000-0700-000011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6" authorId="0" shapeId="0" xr:uid="{00000000-0006-0000-0700-000012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7" authorId="0" shapeId="0" xr:uid="{00000000-0006-0000-0700-00001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G7" authorId="0" shapeId="0" xr:uid="{00000000-0006-0000-0700-00001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H7" authorId="0" shapeId="0" xr:uid="{00000000-0006-0000-0700-000015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F8" authorId="0" shapeId="0" xr:uid="{00000000-0006-0000-0700-000016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8" authorId="0" shapeId="0" xr:uid="{00000000-0006-0000-0700-000017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H8" authorId="0" shapeId="0" xr:uid="{00000000-0006-0000-0700-000018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F9" authorId="0" shapeId="0" xr:uid="{00000000-0006-0000-0700-000019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9" authorId="0" shapeId="0" xr:uid="{00000000-0006-0000-0700-00001A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9" authorId="0" shapeId="0" xr:uid="{00000000-0006-0000-0700-00001B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10" authorId="0" shapeId="0" xr:uid="{00000000-0006-0000-0700-00001C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G10" authorId="0" shapeId="0" xr:uid="{00000000-0006-0000-0700-00001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0" authorId="0" shapeId="0" xr:uid="{00000000-0006-0000-0700-00001E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M10" authorId="0" shapeId="0" xr:uid="{00000000-0006-0000-0700-00001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0" authorId="0" shapeId="0" xr:uid="{00000000-0006-0000-0700-000020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0" authorId="0" shapeId="0" xr:uid="{00000000-0006-0000-0700-000021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Q10" authorId="0" shapeId="0" xr:uid="{00000000-0006-0000-0700-000022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F12" authorId="0" shapeId="0" xr:uid="{00000000-0006-0000-0700-00002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G12" authorId="0" shapeId="0" xr:uid="{00000000-0006-0000-0700-000024000000}">
      <text>
        <r>
          <rPr>
            <sz val="8"/>
            <color indexed="81"/>
            <rFont val="Tahoma"/>
            <family val="2"/>
          </rPr>
          <t xml:space="preserve">DL = 0.10mg/L
Winter shut down, all seepage going into Barge area
</t>
        </r>
      </text>
    </comment>
    <comment ref="H12" authorId="0" shapeId="0" xr:uid="{00000000-0006-0000-0700-00002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M12" authorId="0" shapeId="0" xr:uid="{00000000-0006-0000-0700-000026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2" authorId="0" shapeId="0" xr:uid="{00000000-0006-0000-0700-00002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2" authorId="0" shapeId="0" xr:uid="{00000000-0006-0000-0700-000028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Q12" authorId="0" shapeId="0" xr:uid="{00000000-0006-0000-0700-000029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F13" authorId="0" shapeId="0" xr:uid="{00000000-0006-0000-0700-00002A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G13" authorId="0" shapeId="0" xr:uid="{00000000-0006-0000-0700-00002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3" authorId="0" shapeId="0" xr:uid="{00000000-0006-0000-0700-00002C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M13" authorId="0" shapeId="0" xr:uid="{00000000-0006-0000-0700-00002D000000}">
      <text>
        <r>
          <rPr>
            <sz val="8"/>
            <color indexed="81"/>
            <rFont val="Tahoma"/>
            <family val="2"/>
          </rPr>
          <t>DL = 0.000040mg/L</t>
        </r>
      </text>
    </comment>
    <comment ref="N13" authorId="0" shapeId="0" xr:uid="{00000000-0006-0000-0700-00002E000000}">
      <text>
        <r>
          <rPr>
            <sz val="8"/>
            <color indexed="81"/>
            <rFont val="Tahoma"/>
            <family val="2"/>
          </rPr>
          <t>DL = 0.000010mg/L</t>
        </r>
      </text>
    </comment>
    <comment ref="O13" authorId="0" shapeId="0" xr:uid="{00000000-0006-0000-0700-00002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P13" authorId="0" shapeId="0" xr:uid="{00000000-0006-0000-0700-000030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Q13" authorId="0" shapeId="0" xr:uid="{00000000-0006-0000-0700-000031000000}">
      <text>
        <r>
          <rPr>
            <sz val="8"/>
            <color indexed="81"/>
            <rFont val="Tahoma"/>
            <family val="2"/>
          </rPr>
          <t>DL = 0.0010mg/L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H4" authorId="0" shapeId="0" xr:uid="{00000000-0006-0000-0800-000001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5" authorId="0" shapeId="0" xr:uid="{00000000-0006-0000-0800-000002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6" authorId="0" shapeId="0" xr:uid="{00000000-0006-0000-0800-000003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H2" authorId="0" shapeId="0" xr:uid="{00000000-0006-0000-09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3" authorId="0" shapeId="0" xr:uid="{00000000-0006-0000-0900-00000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4" authorId="0" shapeId="0" xr:uid="{00000000-0006-0000-0900-000003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5" authorId="0" shapeId="0" xr:uid="{00000000-0006-0000-0900-00000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7" authorId="0" shapeId="0" xr:uid="{00000000-0006-0000-0900-00000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U7" authorId="0" shapeId="0" xr:uid="{00000000-0006-0000-0900-000006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0.0025mg/L</t>
        </r>
      </text>
    </comment>
    <comment ref="H8" authorId="0" shapeId="0" xr:uid="{00000000-0006-0000-0900-00000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9" authorId="0" shapeId="0" xr:uid="{00000000-0006-0000-0900-00000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0" authorId="0" shapeId="0" xr:uid="{00000000-0006-0000-0900-00000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1" authorId="0" shapeId="0" xr:uid="{00000000-0006-0000-0900-00000A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3" authorId="0" shapeId="0" xr:uid="{00000000-0006-0000-0900-00000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4" authorId="0" shapeId="0" xr:uid="{00000000-0006-0000-0900-00000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5" authorId="0" shapeId="0" xr:uid="{00000000-0006-0000-0900-00000D000000}">
      <text>
        <r>
          <rPr>
            <sz val="8"/>
            <color indexed="81"/>
            <rFont val="Tahoma"/>
            <family val="2"/>
          </rPr>
          <t>DL = 20mg/L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I2" authorId="0" shapeId="0" xr:uid="{00000000-0006-0000-0A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3" authorId="0" shapeId="0" xr:uid="{00000000-0006-0000-0A00-00000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4" authorId="0" shapeId="0" xr:uid="{00000000-0006-0000-0A00-000003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5" authorId="0" shapeId="0" xr:uid="{00000000-0006-0000-0A00-00000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7" authorId="0" shapeId="0" xr:uid="{00000000-0006-0000-0A00-00000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V7" authorId="0" shapeId="0" xr:uid="{00000000-0006-0000-0A00-000006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0.0025mg/L</t>
        </r>
      </text>
    </comment>
    <comment ref="I8" authorId="0" shapeId="0" xr:uid="{00000000-0006-0000-0A00-00000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9" authorId="0" shapeId="0" xr:uid="{00000000-0006-0000-0A00-00000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10" authorId="0" shapeId="0" xr:uid="{00000000-0006-0000-0A00-00000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11" authorId="0" shapeId="0" xr:uid="{00000000-0006-0000-0A00-00000A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12" authorId="0" shapeId="0" xr:uid="{00000000-0006-0000-0A00-00000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13" authorId="0" shapeId="0" xr:uid="{00000000-0006-0000-0A00-00000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14" authorId="0" shapeId="0" xr:uid="{00000000-0006-0000-0A00-00000D000000}">
      <text>
        <r>
          <rPr>
            <sz val="8"/>
            <color indexed="81"/>
            <rFont val="Tahoma"/>
            <family val="2"/>
          </rPr>
          <t>DL = 20mg/L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5" authorId="0" shapeId="0" xr:uid="{00000000-0006-0000-0B00-000001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7" authorId="0" shapeId="0" xr:uid="{00000000-0006-0000-0B00-000002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8" authorId="0" shapeId="0" xr:uid="{00000000-0006-0000-0B00-000003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9" authorId="0" shapeId="0" xr:uid="{00000000-0006-0000-0B00-000004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10" authorId="0" shapeId="0" xr:uid="{00000000-0006-0000-0B00-000005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11" authorId="0" shapeId="0" xr:uid="{00000000-0006-0000-0B00-000006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G13" authorId="0" shapeId="0" xr:uid="{00000000-0006-0000-0B00-000007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F2" authorId="0" shapeId="0" xr:uid="{00000000-0006-0000-0C00-000001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2" authorId="0" shapeId="0" xr:uid="{00000000-0006-0000-0C00-00000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2" authorId="0" shapeId="0" xr:uid="{00000000-0006-0000-0C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2" authorId="0" shapeId="0" xr:uid="{00000000-0006-0000-0C00-000004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2" authorId="0" shapeId="0" xr:uid="{00000000-0006-0000-0C00-00000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2" authorId="0" shapeId="0" xr:uid="{00000000-0006-0000-0C00-000006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3" authorId="0" shapeId="0" xr:uid="{00000000-0006-0000-0C00-000007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3" authorId="0" shapeId="0" xr:uid="{00000000-0006-0000-0C00-00000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3" authorId="0" shapeId="0" xr:uid="{00000000-0006-0000-0C00-00000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3" authorId="0" shapeId="0" xr:uid="{00000000-0006-0000-0C00-00000A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3" authorId="0" shapeId="0" xr:uid="{00000000-0006-0000-0C00-00000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3" authorId="0" shapeId="0" xr:uid="{00000000-0006-0000-0C00-00000C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4" authorId="0" shapeId="0" xr:uid="{00000000-0006-0000-0C00-00000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4" authorId="0" shapeId="0" xr:uid="{00000000-0006-0000-0C00-00000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4" authorId="0" shapeId="0" xr:uid="{00000000-0006-0000-0C00-00000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4" authorId="0" shapeId="0" xr:uid="{00000000-0006-0000-0C00-000010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K4" authorId="0" shapeId="0" xr:uid="{00000000-0006-0000-0C00-000011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4" authorId="0" shapeId="0" xr:uid="{00000000-0006-0000-0C00-000012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M4" authorId="0" shapeId="0" xr:uid="{00000000-0006-0000-0C00-00001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4" authorId="0" shapeId="0" xr:uid="{00000000-0006-0000-0C00-000014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5" authorId="0" shapeId="0" xr:uid="{00000000-0006-0000-0C00-000015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5" authorId="0" shapeId="0" xr:uid="{00000000-0006-0000-0C00-00001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5" authorId="0" shapeId="0" xr:uid="{00000000-0006-0000-0C00-00001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5" authorId="0" shapeId="0" xr:uid="{00000000-0006-0000-0C00-000018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M5" authorId="0" shapeId="0" xr:uid="{00000000-0006-0000-0C00-00001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5" authorId="0" shapeId="0" xr:uid="{00000000-0006-0000-0C00-00001A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6" authorId="0" shapeId="0" xr:uid="{00000000-0006-0000-0C00-00001B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6" authorId="0" shapeId="0" xr:uid="{00000000-0006-0000-0C00-00001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6" authorId="0" shapeId="0" xr:uid="{00000000-0006-0000-0C00-00001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6" authorId="0" shapeId="0" xr:uid="{00000000-0006-0000-0C00-00001E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6" authorId="0" shapeId="0" xr:uid="{00000000-0006-0000-0C00-00001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6" authorId="0" shapeId="0" xr:uid="{00000000-0006-0000-0C00-000020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7" authorId="0" shapeId="0" xr:uid="{00000000-0006-0000-0C00-000021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7" authorId="0" shapeId="0" xr:uid="{00000000-0006-0000-0C00-00002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7" authorId="0" shapeId="0" xr:uid="{00000000-0006-0000-0C00-00002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7" authorId="0" shapeId="0" xr:uid="{00000000-0006-0000-0C00-000024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M7" authorId="0" shapeId="0" xr:uid="{00000000-0006-0000-0C00-00002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7" authorId="0" shapeId="0" xr:uid="{00000000-0006-0000-0C00-000026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8" authorId="0" shapeId="0" xr:uid="{00000000-0006-0000-0C00-000027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8" authorId="0" shapeId="0" xr:uid="{00000000-0006-0000-0C00-00002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8" authorId="0" shapeId="0" xr:uid="{00000000-0006-0000-0C00-00002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8" authorId="0" shapeId="0" xr:uid="{00000000-0006-0000-0C00-00002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M8" authorId="0" shapeId="0" xr:uid="{00000000-0006-0000-0C00-00002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8" authorId="0" shapeId="0" xr:uid="{00000000-0006-0000-0C00-00002C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9" authorId="0" shapeId="0" xr:uid="{00000000-0006-0000-0C00-00002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9" authorId="0" shapeId="0" xr:uid="{00000000-0006-0000-0C00-00002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9" authorId="0" shapeId="0" xr:uid="{00000000-0006-0000-0C00-00002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9" authorId="0" shapeId="0" xr:uid="{00000000-0006-0000-0C00-000030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9" authorId="0" shapeId="0" xr:uid="{00000000-0006-0000-0C00-00003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9" authorId="0" shapeId="0" xr:uid="{00000000-0006-0000-0C00-000032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10" authorId="0" shapeId="0" xr:uid="{00000000-0006-0000-0C00-000033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0" authorId="0" shapeId="0" xr:uid="{00000000-0006-0000-0C00-00003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0" authorId="0" shapeId="0" xr:uid="{00000000-0006-0000-0C00-00003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10" authorId="0" shapeId="0" xr:uid="{00000000-0006-0000-0C00-000036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10" authorId="0" shapeId="0" xr:uid="{00000000-0006-0000-0C00-00003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0" authorId="0" shapeId="0" xr:uid="{00000000-0006-0000-0C00-000038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11" authorId="0" shapeId="0" xr:uid="{00000000-0006-0000-0C00-000039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1" authorId="0" shapeId="0" xr:uid="{00000000-0006-0000-0C00-00003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1" authorId="0" shapeId="0" xr:uid="{00000000-0006-0000-0C00-00003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11" authorId="0" shapeId="0" xr:uid="{00000000-0006-0000-0C00-00003C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M11" authorId="0" shapeId="0" xr:uid="{00000000-0006-0000-0C00-00003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1" authorId="0" shapeId="0" xr:uid="{00000000-0006-0000-0C00-00003E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12" authorId="0" shapeId="0" xr:uid="{00000000-0006-0000-0C00-00003F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2" authorId="0" shapeId="0" xr:uid="{00000000-0006-0000-0C00-00004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2" authorId="0" shapeId="0" xr:uid="{00000000-0006-0000-0C00-000041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12" authorId="0" shapeId="0" xr:uid="{00000000-0006-0000-0C00-000042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12" authorId="0" shapeId="0" xr:uid="{00000000-0006-0000-0C00-00004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2" authorId="0" shapeId="0" xr:uid="{00000000-0006-0000-0C00-000044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13" authorId="0" shapeId="0" xr:uid="{00000000-0006-0000-0C00-000045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3" authorId="0" shapeId="0" xr:uid="{00000000-0006-0000-0C00-00004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3" authorId="0" shapeId="0" xr:uid="{00000000-0006-0000-0C00-00004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13" authorId="0" shapeId="0" xr:uid="{00000000-0006-0000-0C00-00004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M13" authorId="0" shapeId="0" xr:uid="{00000000-0006-0000-0C00-00004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3" authorId="0" shapeId="0" xr:uid="{00000000-0006-0000-0C00-00004A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0D00-000001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F2" authorId="0" shapeId="0" xr:uid="{00000000-0006-0000-0E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G2" authorId="0" shapeId="0" xr:uid="{00000000-0006-0000-0E00-00000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2" authorId="0" shapeId="0" xr:uid="{00000000-0006-0000-0E00-000003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M2" authorId="0" shapeId="0" xr:uid="{00000000-0006-0000-0E00-000004000000}">
      <text>
        <r>
          <rPr>
            <sz val="8"/>
            <color indexed="81"/>
            <rFont val="Tahoma"/>
            <family val="2"/>
          </rPr>
          <t>SP - Sample was Preserved at the laboratory</t>
        </r>
      </text>
    </comment>
    <comment ref="F3" authorId="0" shapeId="0" xr:uid="{00000000-0006-0000-0E00-00000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I3" authorId="0" shapeId="0" xr:uid="{00000000-0006-0000-0E00-000006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4" authorId="0" shapeId="0" xr:uid="{00000000-0006-0000-0E00-00000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G4" authorId="0" shapeId="0" xr:uid="{00000000-0006-0000-0E00-000008000000}">
      <text>
        <r>
          <rPr>
            <sz val="8"/>
            <color indexed="81"/>
            <rFont val="Tahoma"/>
            <family val="2"/>
          </rPr>
          <t>DL = 0.013mg/L</t>
        </r>
      </text>
    </comment>
    <comment ref="I4" authorId="0" shapeId="0" xr:uid="{00000000-0006-0000-0E00-000009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5" authorId="0" shapeId="0" xr:uid="{00000000-0006-0000-0E00-00000A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G5" authorId="0" shapeId="0" xr:uid="{00000000-0006-0000-0E00-00000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5" authorId="0" shapeId="0" xr:uid="{00000000-0006-0000-0E00-00000C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F10" authorId="0" shapeId="0" xr:uid="{00000000-0006-0000-0E00-00000D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G10" authorId="0" shapeId="0" xr:uid="{00000000-0006-0000-0E00-00000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10" authorId="0" shapeId="0" xr:uid="{00000000-0006-0000-0E00-00000F000000}">
      <text>
        <r>
          <rPr>
            <sz val="8"/>
            <color indexed="81"/>
            <rFont val="Tahoma"/>
            <family val="2"/>
          </rPr>
          <t>DL = 1.5mg/L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0F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" authorId="0" shapeId="0" xr:uid="{00000000-0006-0000-0F00-00000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" authorId="0" shapeId="0" xr:uid="{00000000-0006-0000-0F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" authorId="0" shapeId="0" xr:uid="{00000000-0006-0000-0F00-000004000000}">
      <text>
        <r>
          <rPr>
            <sz val="8"/>
            <color indexed="81"/>
            <rFont val="Tahoma"/>
            <family val="2"/>
          </rPr>
          <t>DLM - Detection Limit Adjusted due to sample matrix effects.
DL = 2.5mg/L</t>
        </r>
      </text>
    </comment>
    <comment ref="P2" authorId="0" shapeId="0" xr:uid="{00000000-0006-0000-0F00-00000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" authorId="0" shapeId="0" xr:uid="{00000000-0006-0000-0F00-00000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" authorId="0" shapeId="0" xr:uid="{00000000-0006-0000-0F00-00000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" authorId="0" shapeId="0" xr:uid="{00000000-0006-0000-0F00-00000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" authorId="0" shapeId="0" xr:uid="{00000000-0006-0000-0F00-00000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" authorId="0" shapeId="0" xr:uid="{00000000-0006-0000-0F00-00000A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" authorId="0" shapeId="0" xr:uid="{00000000-0006-0000-0F00-00000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" authorId="0" shapeId="0" xr:uid="{00000000-0006-0000-0F00-00000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" authorId="0" shapeId="0" xr:uid="{00000000-0006-0000-0F00-00000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" authorId="0" shapeId="0" xr:uid="{00000000-0006-0000-0F00-00000E000000}">
      <text>
        <r>
          <rPr>
            <sz val="8"/>
            <color indexed="81"/>
            <rFont val="Tahoma"/>
            <family val="2"/>
          </rPr>
          <t>DLM - Detection Limit Adjusted due to sample matrix effects.
DL = 2.5mg/L</t>
        </r>
      </text>
    </comment>
    <comment ref="P3" authorId="0" shapeId="0" xr:uid="{00000000-0006-0000-0F00-00000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" authorId="0" shapeId="0" xr:uid="{00000000-0006-0000-0F00-000010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" authorId="0" shapeId="0" xr:uid="{00000000-0006-0000-0F00-00001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" authorId="0" shapeId="0" xr:uid="{00000000-0006-0000-0F00-00001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" authorId="0" shapeId="0" xr:uid="{00000000-0006-0000-0F00-000013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" authorId="0" shapeId="0" xr:uid="{00000000-0006-0000-0F00-000014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4" authorId="0" shapeId="0" xr:uid="{00000000-0006-0000-0F00-00001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4" authorId="0" shapeId="0" xr:uid="{00000000-0006-0000-0F00-00001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" authorId="0" shapeId="0" xr:uid="{00000000-0006-0000-0F00-00001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4" authorId="0" shapeId="0" xr:uid="{00000000-0006-0000-0F00-000018000000}">
      <text>
        <r>
          <rPr>
            <sz val="8"/>
            <color indexed="81"/>
            <rFont val="Tahoma"/>
            <family val="2"/>
          </rPr>
          <t>DLM - Detection Limit Adjusted due to sample matrix effects.
DL = 2.5mg/L</t>
        </r>
      </text>
    </comment>
    <comment ref="P4" authorId="0" shapeId="0" xr:uid="{00000000-0006-0000-0F00-00001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4" authorId="0" shapeId="0" xr:uid="{00000000-0006-0000-0F00-00001A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4" authorId="0" shapeId="0" xr:uid="{00000000-0006-0000-0F00-00001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4" authorId="0" shapeId="0" xr:uid="{00000000-0006-0000-0F00-00001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4" authorId="0" shapeId="0" xr:uid="{00000000-0006-0000-0F00-00001D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4" authorId="0" shapeId="0" xr:uid="{00000000-0006-0000-0F00-00001E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J5" authorId="0" shapeId="0" xr:uid="{00000000-0006-0000-0F00-00001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5" authorId="0" shapeId="0" xr:uid="{00000000-0006-0000-0F00-00002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5" authorId="0" shapeId="0" xr:uid="{00000000-0006-0000-0F00-000021000000}">
      <text>
        <r>
          <rPr>
            <sz val="8"/>
            <color indexed="81"/>
            <rFont val="Tahoma"/>
            <family val="2"/>
          </rPr>
          <t>DLM - Detection Limit Adjusted due to sample matrix effects.
DL = 2.5mg/L</t>
        </r>
      </text>
    </comment>
    <comment ref="P5" authorId="0" shapeId="0" xr:uid="{00000000-0006-0000-0F00-00002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5" authorId="0" shapeId="0" xr:uid="{00000000-0006-0000-0F00-000023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5" authorId="0" shapeId="0" xr:uid="{00000000-0006-0000-0F00-00002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5" authorId="0" shapeId="0" xr:uid="{00000000-0006-0000-0F00-00002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5" authorId="0" shapeId="0" xr:uid="{00000000-0006-0000-0F00-000026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5" authorId="0" shapeId="0" xr:uid="{00000000-0006-0000-0F00-000027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6" authorId="0" shapeId="0" xr:uid="{00000000-0006-0000-0F00-00002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6" authorId="0" shapeId="0" xr:uid="{00000000-0006-0000-0F00-00002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6" authorId="0" shapeId="0" xr:uid="{00000000-0006-0000-0F00-00002A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6" authorId="0" shapeId="0" xr:uid="{00000000-0006-0000-0F00-00002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6" authorId="0" shapeId="0" xr:uid="{00000000-0006-0000-0F00-00002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6" authorId="0" shapeId="0" xr:uid="{00000000-0006-0000-0F00-00002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6" authorId="0" shapeId="0" xr:uid="{00000000-0006-0000-0F00-00002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6" authorId="0" shapeId="0" xr:uid="{00000000-0006-0000-0F00-00002F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6" authorId="0" shapeId="0" xr:uid="{00000000-0006-0000-0F00-000030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7" authorId="0" shapeId="0" xr:uid="{00000000-0006-0000-0F00-00003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7" authorId="0" shapeId="0" xr:uid="{00000000-0006-0000-0F00-00003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7" authorId="0" shapeId="0" xr:uid="{00000000-0006-0000-0F00-00003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7" authorId="0" shapeId="0" xr:uid="{00000000-0006-0000-0F00-000034000000}">
      <text>
        <r>
          <rPr>
            <sz val="8"/>
            <color indexed="81"/>
            <rFont val="Tahoma"/>
            <family val="2"/>
          </rPr>
          <t>SP - Sample was Preserved at the laboratory
DL = 2.5mg/L</t>
        </r>
      </text>
    </comment>
    <comment ref="P7" authorId="0" shapeId="0" xr:uid="{00000000-0006-0000-0F00-00003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7" authorId="0" shapeId="0" xr:uid="{00000000-0006-0000-0F00-00003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7" authorId="0" shapeId="0" xr:uid="{00000000-0006-0000-0F00-00003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7" authorId="0" shapeId="0" xr:uid="{00000000-0006-0000-0F00-00003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7" authorId="0" shapeId="0" xr:uid="{00000000-0006-0000-0F00-00003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7" authorId="0" shapeId="0" xr:uid="{00000000-0006-0000-0F00-00003A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8" authorId="0" shapeId="0" xr:uid="{00000000-0006-0000-0F00-00003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8" authorId="0" shapeId="0" xr:uid="{00000000-0006-0000-0F00-00003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8" authorId="0" shapeId="0" xr:uid="{00000000-0006-0000-0F00-00003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8" authorId="0" shapeId="0" xr:uid="{00000000-0006-0000-0F00-00003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8" authorId="0" shapeId="0" xr:uid="{00000000-0006-0000-0F00-00003F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8" authorId="0" shapeId="0" xr:uid="{00000000-0006-0000-0F00-000040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8" authorId="0" shapeId="0" xr:uid="{00000000-0006-0000-0F00-00004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8" authorId="0" shapeId="0" xr:uid="{00000000-0006-0000-0F00-000042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8" authorId="0" shapeId="0" xr:uid="{00000000-0006-0000-0F00-000043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9" authorId="0" shapeId="0" xr:uid="{00000000-0006-0000-0F00-00004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9" authorId="0" shapeId="0" xr:uid="{00000000-0006-0000-0F00-00004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9" authorId="0" shapeId="0" xr:uid="{00000000-0006-0000-0F00-000046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9" authorId="0" shapeId="0" xr:uid="{00000000-0006-0000-0F00-000047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P9" authorId="0" shapeId="0" xr:uid="{00000000-0006-0000-0F00-00004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9" authorId="0" shapeId="0" xr:uid="{00000000-0006-0000-0F00-000049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9" authorId="0" shapeId="0" xr:uid="{00000000-0006-0000-0F00-00004A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9" authorId="0" shapeId="0" xr:uid="{00000000-0006-0000-0F00-00004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9" authorId="0" shapeId="0" xr:uid="{00000000-0006-0000-0F00-00004C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9" authorId="0" shapeId="0" xr:uid="{00000000-0006-0000-0F00-00004D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0" authorId="0" shapeId="0" xr:uid="{00000000-0006-0000-0F00-00004E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0" authorId="0" shapeId="0" xr:uid="{00000000-0006-0000-0F00-00004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0" authorId="0" shapeId="0" xr:uid="{00000000-0006-0000-0F00-00005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0" authorId="0" shapeId="0" xr:uid="{00000000-0006-0000-0F00-00005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0" authorId="0" shapeId="0" xr:uid="{00000000-0006-0000-0F00-000052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0" authorId="0" shapeId="0" xr:uid="{00000000-0006-0000-0F00-00005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0" authorId="0" shapeId="0" xr:uid="{00000000-0006-0000-0F00-00005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0" authorId="0" shapeId="0" xr:uid="{00000000-0006-0000-0F00-00005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0" authorId="0" shapeId="0" xr:uid="{00000000-0006-0000-0F00-000056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1" authorId="0" shapeId="0" xr:uid="{00000000-0006-0000-0F00-00005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1" authorId="0" shapeId="0" xr:uid="{00000000-0006-0000-0F00-00005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1" authorId="0" shapeId="0" xr:uid="{00000000-0006-0000-0F00-00005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1" authorId="0" shapeId="0" xr:uid="{00000000-0006-0000-0F00-00005A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1" authorId="0" shapeId="0" xr:uid="{00000000-0006-0000-0F00-00005B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1" authorId="0" shapeId="0" xr:uid="{00000000-0006-0000-0F00-00005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1" authorId="0" shapeId="0" xr:uid="{00000000-0006-0000-0F00-00005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1" authorId="0" shapeId="0" xr:uid="{00000000-0006-0000-0F00-00005E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1" authorId="0" shapeId="0" xr:uid="{00000000-0006-0000-0F00-00005F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2" authorId="0" shapeId="0" xr:uid="{00000000-0006-0000-0F00-000060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2" authorId="0" shapeId="0" xr:uid="{00000000-0006-0000-0F00-000061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2" authorId="0" shapeId="0" xr:uid="{00000000-0006-0000-0F00-000062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2" authorId="0" shapeId="0" xr:uid="{00000000-0006-0000-0F00-00006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2" authorId="0" shapeId="0" xr:uid="{00000000-0006-0000-0F00-000064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2" authorId="0" shapeId="0" xr:uid="{00000000-0006-0000-0F00-00006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2" authorId="0" shapeId="0" xr:uid="{00000000-0006-0000-0F00-000066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2" authorId="0" shapeId="0" xr:uid="{00000000-0006-0000-0F00-000067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2" authorId="0" shapeId="0" xr:uid="{00000000-0006-0000-0F00-000068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3" authorId="0" shapeId="0" xr:uid="{00000000-0006-0000-0F00-00006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3" authorId="0" shapeId="0" xr:uid="{00000000-0006-0000-0F00-00006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3" authorId="0" shapeId="0" xr:uid="{00000000-0006-0000-0F00-00006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3" authorId="0" shapeId="0" xr:uid="{00000000-0006-0000-0F00-00006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3" authorId="0" shapeId="0" xr:uid="{00000000-0006-0000-0F00-00006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3" authorId="0" shapeId="0" xr:uid="{00000000-0006-0000-0F00-00006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3" authorId="0" shapeId="0" xr:uid="{00000000-0006-0000-0F00-00006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3" authorId="0" shapeId="0" xr:uid="{00000000-0006-0000-0F00-000070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3" authorId="0" shapeId="0" xr:uid="{00000000-0006-0000-0F00-000071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4" authorId="0" shapeId="0" xr:uid="{00000000-0006-0000-0F00-00007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4" authorId="0" shapeId="0" xr:uid="{00000000-0006-0000-0F00-00007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4" authorId="0" shapeId="0" xr:uid="{00000000-0006-0000-0F00-000074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4" authorId="0" shapeId="0" xr:uid="{00000000-0006-0000-0F00-00007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4" authorId="0" shapeId="0" xr:uid="{00000000-0006-0000-0F00-00007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4" authorId="0" shapeId="0" xr:uid="{00000000-0006-0000-0F00-00007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4" authorId="0" shapeId="0" xr:uid="{00000000-0006-0000-0F00-00007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4" authorId="0" shapeId="0" xr:uid="{00000000-0006-0000-0F00-00007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4" authorId="0" shapeId="0" xr:uid="{00000000-0006-0000-0F00-00007A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5" authorId="0" shapeId="0" xr:uid="{00000000-0006-0000-0F00-00007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5" authorId="0" shapeId="0" xr:uid="{00000000-0006-0000-0F00-00007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5" authorId="0" shapeId="0" xr:uid="{00000000-0006-0000-0F00-00007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5" authorId="0" shapeId="0" xr:uid="{00000000-0006-0000-0F00-00007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5" authorId="0" shapeId="0" xr:uid="{00000000-0006-0000-0F00-00007F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5" authorId="0" shapeId="0" xr:uid="{00000000-0006-0000-0F00-000080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5" authorId="0" shapeId="0" xr:uid="{00000000-0006-0000-0F00-00008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5" authorId="0" shapeId="0" xr:uid="{00000000-0006-0000-0F00-000082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5" authorId="0" shapeId="0" xr:uid="{00000000-0006-0000-0F00-000083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6" authorId="0" shapeId="0" xr:uid="{00000000-0006-0000-0F00-00008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6" authorId="0" shapeId="0" xr:uid="{00000000-0006-0000-0F00-00008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6" authorId="0" shapeId="0" xr:uid="{00000000-0006-0000-0F00-000086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6" authorId="0" shapeId="0" xr:uid="{00000000-0006-0000-0F00-00008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6" authorId="0" shapeId="0" xr:uid="{00000000-0006-0000-0F00-000088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6" authorId="0" shapeId="0" xr:uid="{00000000-0006-0000-0F00-00008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6" authorId="0" shapeId="0" xr:uid="{00000000-0006-0000-0F00-00008A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6" authorId="0" shapeId="0" xr:uid="{00000000-0006-0000-0F00-00008B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6" authorId="0" shapeId="0" xr:uid="{00000000-0006-0000-0F00-00008C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7" authorId="0" shapeId="0" xr:uid="{00000000-0006-0000-0F00-00008D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7" authorId="0" shapeId="0" xr:uid="{00000000-0006-0000-0F00-00008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7" authorId="0" shapeId="0" xr:uid="{00000000-0006-0000-0F00-00008F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P17" authorId="0" shapeId="0" xr:uid="{00000000-0006-0000-0F00-000090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7" authorId="0" shapeId="0" xr:uid="{00000000-0006-0000-0F00-000091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7" authorId="0" shapeId="0" xr:uid="{00000000-0006-0000-0F00-00009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7" authorId="0" shapeId="0" xr:uid="{00000000-0006-0000-0F00-00009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7" authorId="0" shapeId="0" xr:uid="{00000000-0006-0000-0F00-000094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7" authorId="0" shapeId="0" xr:uid="{00000000-0006-0000-0F00-000095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18" authorId="0" shapeId="0" xr:uid="{00000000-0006-0000-0F00-000096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8" authorId="0" shapeId="0" xr:uid="{00000000-0006-0000-0F00-000097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8" authorId="0" shapeId="0" xr:uid="{00000000-0006-0000-0F00-000098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G19" authorId="0" shapeId="0" xr:uid="{00000000-0006-0000-0F00-00009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19" authorId="0" shapeId="0" xr:uid="{00000000-0006-0000-0F00-00009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9" authorId="0" shapeId="0" xr:uid="{00000000-0006-0000-0F00-00009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19" authorId="0" shapeId="0" xr:uid="{00000000-0006-0000-0F00-00009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19" authorId="0" shapeId="0" xr:uid="{00000000-0006-0000-0F00-00009D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0.0025mg/L</t>
        </r>
      </text>
    </comment>
    <comment ref="S19" authorId="0" shapeId="0" xr:uid="{00000000-0006-0000-0F00-00009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19" authorId="0" shapeId="0" xr:uid="{00000000-0006-0000-0F00-00009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19" authorId="0" shapeId="0" xr:uid="{00000000-0006-0000-0F00-0000A0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19" authorId="0" shapeId="0" xr:uid="{00000000-0006-0000-0F00-0000A1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0" authorId="0" shapeId="0" xr:uid="{00000000-0006-0000-0F00-0000A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0" authorId="0" shapeId="0" xr:uid="{00000000-0006-0000-0F00-0000A3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K20" authorId="0" shapeId="0" xr:uid="{00000000-0006-0000-0F00-0000A4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P20" authorId="0" shapeId="0" xr:uid="{00000000-0006-0000-0F00-0000A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0" authorId="0" shapeId="0" xr:uid="{00000000-0006-0000-0F00-0000A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0" authorId="0" shapeId="0" xr:uid="{00000000-0006-0000-0F00-0000A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0" authorId="0" shapeId="0" xr:uid="{00000000-0006-0000-0F00-0000A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0" authorId="0" shapeId="0" xr:uid="{00000000-0006-0000-0F00-0000A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0" authorId="0" shapeId="0" xr:uid="{00000000-0006-0000-0F00-0000AA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1" authorId="0" shapeId="0" xr:uid="{00000000-0006-0000-0F00-0000A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1" authorId="0" shapeId="0" xr:uid="{00000000-0006-0000-0F00-0000A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1" authorId="0" shapeId="0" xr:uid="{00000000-0006-0000-0F00-0000A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1" authorId="0" shapeId="0" xr:uid="{00000000-0006-0000-0F00-0000AE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1" authorId="0" shapeId="0" xr:uid="{00000000-0006-0000-0F00-0000A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1" authorId="0" shapeId="0" xr:uid="{00000000-0006-0000-0F00-0000B0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1" authorId="0" shapeId="0" xr:uid="{00000000-0006-0000-0F00-0000B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1" authorId="0" shapeId="0" xr:uid="{00000000-0006-0000-0F00-0000B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1" authorId="0" shapeId="0" xr:uid="{00000000-0006-0000-0F00-0000B3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1" authorId="0" shapeId="0" xr:uid="{00000000-0006-0000-0F00-0000B4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2" authorId="0" shapeId="0" xr:uid="{00000000-0006-0000-0F00-0000B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2" authorId="0" shapeId="0" xr:uid="{00000000-0006-0000-0F00-0000B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2" authorId="0" shapeId="0" xr:uid="{00000000-0006-0000-0F00-0000B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2" authorId="0" shapeId="0" xr:uid="{00000000-0006-0000-0F00-0000B8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2" authorId="0" shapeId="0" xr:uid="{00000000-0006-0000-0F00-0000B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2" authorId="0" shapeId="0" xr:uid="{00000000-0006-0000-0F00-0000BA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2" authorId="0" shapeId="0" xr:uid="{00000000-0006-0000-0F00-0000B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2" authorId="0" shapeId="0" xr:uid="{00000000-0006-0000-0F00-0000B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2" authorId="0" shapeId="0" xr:uid="{00000000-0006-0000-0F00-0000BD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2" authorId="0" shapeId="0" xr:uid="{00000000-0006-0000-0F00-0000BE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3" authorId="0" shapeId="0" xr:uid="{00000000-0006-0000-0F00-0000BF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3" authorId="0" shapeId="0" xr:uid="{00000000-0006-0000-0F00-0000C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P23" authorId="0" shapeId="0" xr:uid="{00000000-0006-0000-0F00-0000C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3" authorId="0" shapeId="0" xr:uid="{00000000-0006-0000-0F00-0000C2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3" authorId="0" shapeId="0" xr:uid="{00000000-0006-0000-0F00-0000C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3" authorId="0" shapeId="0" xr:uid="{00000000-0006-0000-0F00-0000C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3" authorId="0" shapeId="0" xr:uid="{00000000-0006-0000-0F00-0000C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3" authorId="0" shapeId="0" xr:uid="{00000000-0006-0000-0F00-0000C6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4" authorId="0" shapeId="0" xr:uid="{00000000-0006-0000-0F00-0000C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4" authorId="0" shapeId="0" xr:uid="{00000000-0006-0000-0F00-0000C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4" authorId="0" shapeId="0" xr:uid="{00000000-0006-0000-0F00-0000C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4" authorId="0" shapeId="0" xr:uid="{00000000-0006-0000-0F00-0000CA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4" authorId="0" shapeId="0" xr:uid="{00000000-0006-0000-0F00-0000C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4" authorId="0" shapeId="0" xr:uid="{00000000-0006-0000-0F00-0000C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4" authorId="0" shapeId="0" xr:uid="{00000000-0006-0000-0F00-0000C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4" authorId="0" shapeId="0" xr:uid="{00000000-0006-0000-0F00-0000C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4" authorId="0" shapeId="0" xr:uid="{00000000-0006-0000-0F00-0000CF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4" authorId="0" shapeId="0" xr:uid="{00000000-0006-0000-0F00-0000D0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5" authorId="0" shapeId="0" xr:uid="{00000000-0006-0000-0F00-0000D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5" authorId="0" shapeId="0" xr:uid="{00000000-0006-0000-0F00-0000D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5" authorId="0" shapeId="0" xr:uid="{00000000-0006-0000-0F00-0000D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5" authorId="0" shapeId="0" xr:uid="{00000000-0006-0000-0F00-0000D4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5" authorId="0" shapeId="0" xr:uid="{00000000-0006-0000-0F00-0000D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S25" authorId="0" shapeId="0" xr:uid="{00000000-0006-0000-0F00-0000D6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5" authorId="0" shapeId="0" xr:uid="{00000000-0006-0000-0F00-0000D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5" authorId="0" shapeId="0" xr:uid="{00000000-0006-0000-0F00-0000D8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5" authorId="0" shapeId="0" xr:uid="{00000000-0006-0000-0F00-0000D9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6" authorId="0" shapeId="0" xr:uid="{00000000-0006-0000-0F00-0000DA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6" authorId="0" shapeId="0" xr:uid="{00000000-0006-0000-0F00-0000D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6" authorId="0" shapeId="0" xr:uid="{00000000-0006-0000-0F00-0000DC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6" authorId="0" shapeId="0" xr:uid="{00000000-0006-0000-0F00-0000DD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6" authorId="0" shapeId="0" xr:uid="{00000000-0006-0000-0F00-0000D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6" authorId="0" shapeId="0" xr:uid="{00000000-0006-0000-0F00-0000DF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6" authorId="0" shapeId="0" xr:uid="{00000000-0006-0000-0F00-0000E0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6" authorId="0" shapeId="0" xr:uid="{00000000-0006-0000-0F00-0000E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6" authorId="0" shapeId="0" xr:uid="{00000000-0006-0000-0F00-0000E2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6" authorId="0" shapeId="0" xr:uid="{00000000-0006-0000-0F00-0000E3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7" authorId="0" shapeId="0" xr:uid="{00000000-0006-0000-0F00-0000E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7" authorId="0" shapeId="0" xr:uid="{00000000-0006-0000-0F00-0000E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7" authorId="0" shapeId="0" xr:uid="{00000000-0006-0000-0F00-0000E6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7" authorId="0" shapeId="0" xr:uid="{00000000-0006-0000-0F00-0000E7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7" authorId="0" shapeId="0" xr:uid="{00000000-0006-0000-0F00-0000E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7" authorId="0" shapeId="0" xr:uid="{00000000-0006-0000-0F00-0000E9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7" authorId="0" shapeId="0" xr:uid="{00000000-0006-0000-0F00-0000EA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7" authorId="0" shapeId="0" xr:uid="{00000000-0006-0000-0F00-0000E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7" authorId="0" shapeId="0" xr:uid="{00000000-0006-0000-0F00-0000EC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7" authorId="0" shapeId="0" xr:uid="{00000000-0006-0000-0F00-0000ED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8" authorId="0" shapeId="0" xr:uid="{00000000-0006-0000-0F00-0000EE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8" authorId="0" shapeId="0" xr:uid="{00000000-0006-0000-0F00-0000E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8" authorId="0" shapeId="0" xr:uid="{00000000-0006-0000-0F00-0000F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8" authorId="0" shapeId="0" xr:uid="{00000000-0006-0000-0F00-0000F1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8" authorId="0" shapeId="0" xr:uid="{00000000-0006-0000-0F00-0000F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8" authorId="0" shapeId="0" xr:uid="{00000000-0006-0000-0F00-0000F3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0.0015mg/L</t>
        </r>
      </text>
    </comment>
    <comment ref="S28" authorId="0" shapeId="0" xr:uid="{00000000-0006-0000-0F00-0000F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8" authorId="0" shapeId="0" xr:uid="{00000000-0006-0000-0F00-0000F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8" authorId="0" shapeId="0" xr:uid="{00000000-0006-0000-0F00-0000F6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8" authorId="0" shapeId="0" xr:uid="{00000000-0006-0000-0F00-0000F7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29" authorId="0" shapeId="0" xr:uid="{00000000-0006-0000-0F00-0000F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29" authorId="0" shapeId="0" xr:uid="{00000000-0006-0000-0F00-0000F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9" authorId="0" shapeId="0" xr:uid="{00000000-0006-0000-0F00-0000FA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29" authorId="0" shapeId="0" xr:uid="{00000000-0006-0000-0F00-0000FB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29" authorId="0" shapeId="0" xr:uid="{00000000-0006-0000-0F00-0000F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29" authorId="0" shapeId="0" xr:uid="{00000000-0006-0000-0F00-0000F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29" authorId="0" shapeId="0" xr:uid="{00000000-0006-0000-0F00-0000F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29" authorId="0" shapeId="0" xr:uid="{00000000-0006-0000-0F00-0000F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29" authorId="0" shapeId="0" xr:uid="{00000000-0006-0000-0F00-000000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29" authorId="0" shapeId="0" xr:uid="{00000000-0006-0000-0F00-000001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0" authorId="0" shapeId="0" xr:uid="{00000000-0006-0000-0F00-000002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0" authorId="0" shapeId="0" xr:uid="{00000000-0006-0000-0F00-000003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0" authorId="0" shapeId="0" xr:uid="{00000000-0006-0000-0F00-000004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0" authorId="0" shapeId="0" xr:uid="{00000000-0006-0000-0F00-000005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0" authorId="0" shapeId="0" xr:uid="{00000000-0006-0000-0F00-000006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0" authorId="0" shapeId="0" xr:uid="{00000000-0006-0000-0F00-000007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0" authorId="0" shapeId="0" xr:uid="{00000000-0006-0000-0F00-000008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0" authorId="0" shapeId="0" xr:uid="{00000000-0006-0000-0F00-000009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0" authorId="0" shapeId="0" xr:uid="{00000000-0006-0000-0F00-00000A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0" authorId="0" shapeId="0" xr:uid="{00000000-0006-0000-0F00-00000B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1" authorId="0" shapeId="0" xr:uid="{00000000-0006-0000-0F00-00000C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1" authorId="0" shapeId="0" xr:uid="{00000000-0006-0000-0F00-00000D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1" authorId="0" shapeId="0" xr:uid="{00000000-0006-0000-0F00-00000E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1" authorId="0" shapeId="0" xr:uid="{00000000-0006-0000-0F00-00000F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S31" authorId="0" shapeId="0" xr:uid="{00000000-0006-0000-0F00-000010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1" authorId="0" shapeId="0" xr:uid="{00000000-0006-0000-0F00-000011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1" authorId="0" shapeId="0" xr:uid="{00000000-0006-0000-0F00-000012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1" authorId="0" shapeId="0" xr:uid="{00000000-0006-0000-0F00-000013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2" authorId="0" shapeId="0" xr:uid="{00000000-0006-0000-0F00-000014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2" authorId="0" shapeId="0" xr:uid="{00000000-0006-0000-0F00-000015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2" authorId="0" shapeId="0" xr:uid="{00000000-0006-0000-0F00-000016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2" authorId="0" shapeId="0" xr:uid="{00000000-0006-0000-0F00-000017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2" authorId="0" shapeId="0" xr:uid="{00000000-0006-0000-0F00-000018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2" authorId="0" shapeId="0" xr:uid="{00000000-0006-0000-0F00-000019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2" authorId="0" shapeId="0" xr:uid="{00000000-0006-0000-0F00-00001A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2" authorId="0" shapeId="0" xr:uid="{00000000-0006-0000-0F00-00001B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2" authorId="0" shapeId="0" xr:uid="{00000000-0006-0000-0F00-00001C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2" authorId="0" shapeId="0" xr:uid="{00000000-0006-0000-0F00-00001D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3" authorId="0" shapeId="0" xr:uid="{00000000-0006-0000-0F00-00001E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3" authorId="0" shapeId="0" xr:uid="{00000000-0006-0000-0F00-00001F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3" authorId="0" shapeId="0" xr:uid="{00000000-0006-0000-0F00-000020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3" authorId="0" shapeId="0" xr:uid="{00000000-0006-0000-0F00-000021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3" authorId="0" shapeId="0" xr:uid="{00000000-0006-0000-0F00-000022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3" authorId="0" shapeId="0" xr:uid="{00000000-0006-0000-0F00-000023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3" authorId="0" shapeId="0" xr:uid="{00000000-0006-0000-0F00-000024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3" authorId="0" shapeId="0" xr:uid="{00000000-0006-0000-0F00-000025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3" authorId="0" shapeId="0" xr:uid="{00000000-0006-0000-0F00-000026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3" authorId="0" shapeId="0" xr:uid="{00000000-0006-0000-0F00-000027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4" authorId="0" shapeId="0" xr:uid="{00000000-0006-0000-0F00-000028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4" authorId="0" shapeId="0" xr:uid="{00000000-0006-0000-0F00-000029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4" authorId="0" shapeId="0" xr:uid="{00000000-0006-0000-0F00-00002A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4" authorId="0" shapeId="0" xr:uid="{00000000-0006-0000-0F00-00002B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4" authorId="0" shapeId="0" xr:uid="{00000000-0006-0000-0F00-00002C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4" authorId="0" shapeId="0" xr:uid="{00000000-0006-0000-0F00-00002D01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S34" authorId="0" shapeId="0" xr:uid="{00000000-0006-0000-0F00-00002E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4" authorId="0" shapeId="0" xr:uid="{00000000-0006-0000-0F00-00002F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4" authorId="0" shapeId="0" xr:uid="{00000000-0006-0000-0F00-000030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4" authorId="0" shapeId="0" xr:uid="{00000000-0006-0000-0F00-000031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5" authorId="0" shapeId="0" xr:uid="{00000000-0006-0000-0F00-000032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5" authorId="0" shapeId="0" xr:uid="{00000000-0006-0000-0F00-000033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5" authorId="0" shapeId="0" xr:uid="{00000000-0006-0000-0F00-000034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5" authorId="0" shapeId="0" xr:uid="{00000000-0006-0000-0F00-000035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5" authorId="0" shapeId="0" xr:uid="{00000000-0006-0000-0F00-000036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5" authorId="0" shapeId="0" xr:uid="{00000000-0006-0000-0F00-000037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5" authorId="0" shapeId="0" xr:uid="{00000000-0006-0000-0F00-000038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5" authorId="0" shapeId="0" xr:uid="{00000000-0006-0000-0F00-000039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5" authorId="0" shapeId="0" xr:uid="{00000000-0006-0000-0F00-00003A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5" authorId="0" shapeId="0" xr:uid="{00000000-0006-0000-0F00-00003B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6" authorId="0" shapeId="0" xr:uid="{00000000-0006-0000-0F00-00003C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6" authorId="0" shapeId="0" xr:uid="{00000000-0006-0000-0F00-00003D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6" authorId="0" shapeId="0" xr:uid="{00000000-0006-0000-0F00-00003E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6" authorId="0" shapeId="0" xr:uid="{00000000-0006-0000-0F00-00003F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6" authorId="0" shapeId="0" xr:uid="{00000000-0006-0000-0F00-000040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6" authorId="0" shapeId="0" xr:uid="{00000000-0006-0000-0F00-00004101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S36" authorId="0" shapeId="0" xr:uid="{00000000-0006-0000-0F00-000042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6" authorId="0" shapeId="0" xr:uid="{00000000-0006-0000-0F00-000043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6" authorId="0" shapeId="0" xr:uid="{00000000-0006-0000-0F00-000044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6" authorId="0" shapeId="0" xr:uid="{00000000-0006-0000-0F00-000045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7" authorId="0" shapeId="0" xr:uid="{00000000-0006-0000-0F00-000046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7" authorId="0" shapeId="0" xr:uid="{00000000-0006-0000-0F00-000047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7" authorId="0" shapeId="0" xr:uid="{00000000-0006-0000-0F00-000048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7" authorId="0" shapeId="0" xr:uid="{00000000-0006-0000-0F00-000049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7" authorId="0" shapeId="0" xr:uid="{00000000-0006-0000-0F00-00004A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7" authorId="0" shapeId="0" xr:uid="{00000000-0006-0000-0F00-00004B01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S37" authorId="0" shapeId="0" xr:uid="{00000000-0006-0000-0F00-00004C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7" authorId="0" shapeId="0" xr:uid="{00000000-0006-0000-0F00-00004D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7" authorId="0" shapeId="0" xr:uid="{00000000-0006-0000-0F00-00004E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7" authorId="0" shapeId="0" xr:uid="{00000000-0006-0000-0F00-00004F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8" authorId="0" shapeId="0" xr:uid="{00000000-0006-0000-0F00-000050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8" authorId="0" shapeId="0" xr:uid="{00000000-0006-0000-0F00-000051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8" authorId="0" shapeId="0" xr:uid="{00000000-0006-0000-0F00-000052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8" authorId="0" shapeId="0" xr:uid="{00000000-0006-0000-0F00-000053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8" authorId="0" shapeId="0" xr:uid="{00000000-0006-0000-0F00-000054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8" authorId="0" shapeId="0" xr:uid="{00000000-0006-0000-0F00-000055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8" authorId="0" shapeId="0" xr:uid="{00000000-0006-0000-0F00-000056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8" authorId="0" shapeId="0" xr:uid="{00000000-0006-0000-0F00-000057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8" authorId="0" shapeId="0" xr:uid="{00000000-0006-0000-0F00-000058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8" authorId="0" shapeId="0" xr:uid="{00000000-0006-0000-0F00-000059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39" authorId="0" shapeId="0" xr:uid="{00000000-0006-0000-0F00-00005A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39" authorId="0" shapeId="0" xr:uid="{00000000-0006-0000-0F00-00005B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9" authorId="0" shapeId="0" xr:uid="{00000000-0006-0000-0F00-00005C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39" authorId="0" shapeId="0" xr:uid="{00000000-0006-0000-0F00-00005D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39" authorId="0" shapeId="0" xr:uid="{00000000-0006-0000-0F00-00005E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39" authorId="0" shapeId="0" xr:uid="{00000000-0006-0000-0F00-00005F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39" authorId="0" shapeId="0" xr:uid="{00000000-0006-0000-0F00-000060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39" authorId="0" shapeId="0" xr:uid="{00000000-0006-0000-0F00-000061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39" authorId="0" shapeId="0" xr:uid="{00000000-0006-0000-0F00-000062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39" authorId="0" shapeId="0" xr:uid="{00000000-0006-0000-0F00-00006301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G40" authorId="0" shapeId="0" xr:uid="{00000000-0006-0000-0F00-000064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40" authorId="0" shapeId="0" xr:uid="{00000000-0006-0000-0F00-000065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0" authorId="0" shapeId="0" xr:uid="{00000000-0006-0000-0F00-000066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40" authorId="0" shapeId="0" xr:uid="{00000000-0006-0000-0F00-000067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40" authorId="0" shapeId="0" xr:uid="{00000000-0006-0000-0F00-000068010000}">
      <text>
        <r>
          <rPr>
            <sz val="8"/>
            <color indexed="81"/>
            <rFont val="Tahoma"/>
            <family val="2"/>
          </rPr>
          <t>DL = 0.000040mg/L</t>
        </r>
      </text>
    </comment>
    <comment ref="Q40" authorId="0" shapeId="0" xr:uid="{00000000-0006-0000-0F00-000069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R40" authorId="0" shapeId="0" xr:uid="{00000000-0006-0000-0F00-00006A01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S40" authorId="0" shapeId="0" xr:uid="{00000000-0006-0000-0F00-00006B010000}">
      <text>
        <r>
          <rPr>
            <sz val="8"/>
            <color indexed="81"/>
            <rFont val="Tahoma"/>
            <family val="2"/>
          </rPr>
          <t>DL = 0.000040mg/L</t>
        </r>
      </text>
    </comment>
    <comment ref="T40" authorId="0" shapeId="0" xr:uid="{00000000-0006-0000-0F00-00006C010000}">
      <text>
        <r>
          <rPr>
            <sz val="8"/>
            <color indexed="81"/>
            <rFont val="Tahoma"/>
            <family val="2"/>
          </rPr>
          <t>DL = 0.000010mg/L</t>
        </r>
      </text>
    </comment>
    <comment ref="U40" authorId="0" shapeId="0" xr:uid="{00000000-0006-0000-0F00-00006D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V40" authorId="0" shapeId="0" xr:uid="{00000000-0006-0000-0F00-00006E01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W40" authorId="0" shapeId="0" xr:uid="{00000000-0006-0000-0F00-00006F01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G41" authorId="0" shapeId="0" xr:uid="{00000000-0006-0000-0F00-000070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41" authorId="0" shapeId="0" xr:uid="{00000000-0006-0000-0F00-000071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1" authorId="0" shapeId="0" xr:uid="{00000000-0006-0000-0F00-000072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41" authorId="0" shapeId="0" xr:uid="{00000000-0006-0000-0F00-000073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41" authorId="0" shapeId="0" xr:uid="{00000000-0006-0000-0F00-000074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41" authorId="0" shapeId="0" xr:uid="{00000000-0006-0000-0F00-000075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41" authorId="0" shapeId="0" xr:uid="{00000000-0006-0000-0F00-000076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41" authorId="0" shapeId="0" xr:uid="{00000000-0006-0000-0F00-000077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41" authorId="0" shapeId="0" xr:uid="{00000000-0006-0000-0F00-000078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41" authorId="0" shapeId="0" xr:uid="{00000000-0006-0000-0F00-000079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42" authorId="0" shapeId="0" xr:uid="{00000000-0006-0000-0F00-00007A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42" authorId="0" shapeId="0" xr:uid="{00000000-0006-0000-0F00-00007B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2" authorId="0" shapeId="0" xr:uid="{00000000-0006-0000-0F00-00007C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42" authorId="0" shapeId="0" xr:uid="{00000000-0006-0000-0F00-00007D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42" authorId="0" shapeId="0" xr:uid="{00000000-0006-0000-0F00-00007E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42" authorId="0" shapeId="0" xr:uid="{00000000-0006-0000-0F00-00007F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42" authorId="0" shapeId="0" xr:uid="{00000000-0006-0000-0F00-000080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42" authorId="0" shapeId="0" xr:uid="{00000000-0006-0000-0F00-000081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42" authorId="0" shapeId="0" xr:uid="{00000000-0006-0000-0F00-000082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42" authorId="0" shapeId="0" xr:uid="{00000000-0006-0000-0F00-000083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G43" authorId="0" shapeId="0" xr:uid="{00000000-0006-0000-0F00-000084010000}">
      <text>
        <r>
          <rPr>
            <sz val="8"/>
            <color indexed="81"/>
            <rFont val="Tahoma"/>
            <family val="2"/>
          </rPr>
          <t>DL = 20mg/L</t>
        </r>
      </text>
    </comment>
    <comment ref="J43" authorId="0" shapeId="0" xr:uid="{00000000-0006-0000-0F00-00008501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3" authorId="0" shapeId="0" xr:uid="{00000000-0006-0000-0F00-00008601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O43" authorId="0" shapeId="0" xr:uid="{00000000-0006-0000-0F00-00008701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P43" authorId="0" shapeId="0" xr:uid="{00000000-0006-0000-0F00-000088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Q43" authorId="0" shapeId="0" xr:uid="{00000000-0006-0000-0F00-00008901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43" authorId="0" shapeId="0" xr:uid="{00000000-0006-0000-0F00-00008A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T43" authorId="0" shapeId="0" xr:uid="{00000000-0006-0000-0F00-00008B01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43" authorId="0" shapeId="0" xr:uid="{00000000-0006-0000-0F00-00008C01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W43" authorId="0" shapeId="0" xr:uid="{00000000-0006-0000-0F00-00008D01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F2" authorId="0" shapeId="0" xr:uid="{00000000-0006-0000-1000-000001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2" authorId="0" shapeId="0" xr:uid="{00000000-0006-0000-1000-00000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2" authorId="0" shapeId="0" xr:uid="{00000000-0006-0000-10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2" authorId="0" shapeId="0" xr:uid="{00000000-0006-0000-1000-00000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2" authorId="0" shapeId="0" xr:uid="{00000000-0006-0000-1000-00000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2" authorId="0" shapeId="0" xr:uid="{00000000-0006-0000-1000-000006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2" authorId="0" shapeId="0" xr:uid="{00000000-0006-0000-1000-00000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2" authorId="0" shapeId="0" xr:uid="{00000000-0006-0000-1000-000008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3" authorId="0" shapeId="0" xr:uid="{00000000-0006-0000-1000-000009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3" authorId="0" shapeId="0" xr:uid="{00000000-0006-0000-1000-00000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3" authorId="0" shapeId="0" xr:uid="{00000000-0006-0000-1000-00000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3" authorId="0" shapeId="0" xr:uid="{00000000-0006-0000-1000-00000C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3" authorId="0" shapeId="0" xr:uid="{00000000-0006-0000-1000-00000D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3" authorId="0" shapeId="0" xr:uid="{00000000-0006-0000-1000-00000E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3" authorId="0" shapeId="0" xr:uid="{00000000-0006-0000-1000-00000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3" authorId="0" shapeId="0" xr:uid="{00000000-0006-0000-1000-000010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4" authorId="0" shapeId="0" xr:uid="{00000000-0006-0000-1000-000011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4" authorId="0" shapeId="0" xr:uid="{00000000-0006-0000-1000-00001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4" authorId="0" shapeId="0" xr:uid="{00000000-0006-0000-1000-00001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4" authorId="0" shapeId="0" xr:uid="{00000000-0006-0000-1000-00001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4" authorId="0" shapeId="0" xr:uid="{00000000-0006-0000-1000-00001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4" authorId="0" shapeId="0" xr:uid="{00000000-0006-0000-1000-000016000000}">
      <text>
        <r>
          <rPr>
            <sz val="8"/>
            <color indexed="81"/>
            <rFont val="Tahoma"/>
            <family val="2"/>
          </rPr>
          <t>DL = 5.0mg/L</t>
        </r>
      </text>
    </comment>
    <comment ref="M4" authorId="0" shapeId="0" xr:uid="{00000000-0006-0000-1000-00001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4" authorId="0" shapeId="0" xr:uid="{00000000-0006-0000-1000-000018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5" authorId="0" shapeId="0" xr:uid="{00000000-0006-0000-1000-000019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5" authorId="0" shapeId="0" xr:uid="{00000000-0006-0000-1000-00001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5" authorId="0" shapeId="0" xr:uid="{00000000-0006-0000-1000-00001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5" authorId="0" shapeId="0" xr:uid="{00000000-0006-0000-1000-00001C000000}">
      <text>
        <r>
          <rPr>
            <sz val="8"/>
            <color indexed="81"/>
            <rFont val="Tahoma"/>
            <family val="2"/>
          </rPr>
          <t>DL = 5.0mg/L</t>
        </r>
      </text>
    </comment>
    <comment ref="F6" authorId="0" shapeId="0" xr:uid="{00000000-0006-0000-1000-00001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6" authorId="0" shapeId="0" xr:uid="{00000000-0006-0000-1000-00001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6" authorId="0" shapeId="0" xr:uid="{00000000-0006-0000-1000-00001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6" authorId="0" shapeId="0" xr:uid="{00000000-0006-0000-1000-00002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6" authorId="0" shapeId="0" xr:uid="{00000000-0006-0000-1000-00002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6" authorId="0" shapeId="0" xr:uid="{00000000-0006-0000-1000-000022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6" authorId="0" shapeId="0" xr:uid="{00000000-0006-0000-1000-00002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6" authorId="0" shapeId="0" xr:uid="{00000000-0006-0000-1000-000024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7" authorId="0" shapeId="0" xr:uid="{00000000-0006-0000-1000-000025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7" authorId="0" shapeId="0" xr:uid="{00000000-0006-0000-1000-00002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7" authorId="0" shapeId="0" xr:uid="{00000000-0006-0000-1000-00002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I7" authorId="0" shapeId="0" xr:uid="{00000000-0006-0000-1000-00002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J7" authorId="0" shapeId="0" xr:uid="{00000000-0006-0000-1000-00002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7" authorId="0" shapeId="0" xr:uid="{00000000-0006-0000-1000-00002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7" authorId="0" shapeId="0" xr:uid="{00000000-0006-0000-1000-00002B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7" authorId="0" shapeId="0" xr:uid="{00000000-0006-0000-1000-00002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7" authorId="0" shapeId="0" xr:uid="{00000000-0006-0000-1000-00002D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8" authorId="0" shapeId="0" xr:uid="{00000000-0006-0000-1000-00002E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8" authorId="0" shapeId="0" xr:uid="{00000000-0006-0000-1000-00002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8" authorId="0" shapeId="0" xr:uid="{00000000-0006-0000-1000-00003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8" authorId="0" shapeId="0" xr:uid="{00000000-0006-0000-1000-00003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8" authorId="0" shapeId="0" xr:uid="{00000000-0006-0000-1000-00003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8" authorId="0" shapeId="0" xr:uid="{00000000-0006-0000-1000-000033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8" authorId="0" shapeId="0" xr:uid="{00000000-0006-0000-1000-00003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8" authorId="0" shapeId="0" xr:uid="{00000000-0006-0000-1000-00003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9" authorId="0" shapeId="0" xr:uid="{00000000-0006-0000-1000-000036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9" authorId="0" shapeId="0" xr:uid="{00000000-0006-0000-1000-00003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9" authorId="0" shapeId="0" xr:uid="{00000000-0006-0000-1000-00003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L9" authorId="0" shapeId="0" xr:uid="{00000000-0006-0000-1000-000039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9" authorId="0" shapeId="0" xr:uid="{00000000-0006-0000-1000-00003A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9" authorId="0" shapeId="0" xr:uid="{00000000-0006-0000-1000-00003B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10" authorId="0" shapeId="0" xr:uid="{00000000-0006-0000-1000-00003C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0" authorId="0" shapeId="0" xr:uid="{00000000-0006-0000-1000-00003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0" authorId="0" shapeId="0" xr:uid="{00000000-0006-0000-1000-00003E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I10" authorId="0" shapeId="0" xr:uid="{00000000-0006-0000-1000-00003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J10" authorId="0" shapeId="0" xr:uid="{00000000-0006-0000-1000-000040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K10" authorId="0" shapeId="0" xr:uid="{00000000-0006-0000-1000-00004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0" authorId="0" shapeId="0" xr:uid="{00000000-0006-0000-1000-000042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10" authorId="0" shapeId="0" xr:uid="{00000000-0006-0000-1000-000043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0" authorId="0" shapeId="0" xr:uid="{00000000-0006-0000-1000-000044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11" authorId="0" shapeId="0" xr:uid="{00000000-0006-0000-1000-000045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1" authorId="0" shapeId="0" xr:uid="{00000000-0006-0000-1000-00004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1" authorId="0" shapeId="0" xr:uid="{00000000-0006-0000-1000-00004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1" authorId="0" shapeId="0" xr:uid="{00000000-0006-0000-1000-00004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1" authorId="0" shapeId="0" xr:uid="{00000000-0006-0000-1000-00004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1" authorId="0" shapeId="0" xr:uid="{00000000-0006-0000-1000-00004A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11" authorId="0" shapeId="0" xr:uid="{00000000-0006-0000-1000-00004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1" authorId="0" shapeId="0" xr:uid="{00000000-0006-0000-1000-00004C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F12" authorId="0" shapeId="0" xr:uid="{00000000-0006-0000-1000-00004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2" authorId="0" shapeId="0" xr:uid="{00000000-0006-0000-1000-00004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2" authorId="0" shapeId="0" xr:uid="{00000000-0006-0000-1000-00004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I12" authorId="0" shapeId="0" xr:uid="{00000000-0006-0000-1000-00005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J12" authorId="0" shapeId="0" xr:uid="{00000000-0006-0000-1000-00005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2" authorId="0" shapeId="0" xr:uid="{00000000-0006-0000-1000-00005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2" authorId="0" shapeId="0" xr:uid="{00000000-0006-0000-1000-000053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M12" authorId="0" shapeId="0" xr:uid="{00000000-0006-0000-1000-00005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2" authorId="0" shapeId="0" xr:uid="{00000000-0006-0000-1000-000055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F13" authorId="0" shapeId="0" xr:uid="{00000000-0006-0000-1000-000056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G13" authorId="0" shapeId="0" xr:uid="{00000000-0006-0000-1000-00005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H13" authorId="0" shapeId="0" xr:uid="{00000000-0006-0000-1000-00005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I13" authorId="0" shapeId="0" xr:uid="{00000000-0006-0000-1000-00005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J13" authorId="0" shapeId="0" xr:uid="{00000000-0006-0000-1000-00005A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K13" authorId="0" shapeId="0" xr:uid="{00000000-0006-0000-1000-00005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3" authorId="0" shapeId="0" xr:uid="{00000000-0006-0000-1000-00005C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M13" authorId="0" shapeId="0" xr:uid="{00000000-0006-0000-1000-00005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N13" authorId="0" shapeId="0" xr:uid="{00000000-0006-0000-1000-00005E000000}">
      <text>
        <r>
          <rPr>
            <sz val="8"/>
            <color indexed="81"/>
            <rFont val="Tahoma"/>
            <family val="2"/>
          </rPr>
          <t>DL = 0.00040mg/L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K3" authorId="0" shapeId="0" xr:uid="{00000000-0006-0000-1100-000001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</t>
        </r>
      </text>
    </comment>
    <comment ref="H5" authorId="0" shapeId="0" xr:uid="{00000000-0006-0000-1100-000002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K7" authorId="0" shapeId="0" xr:uid="{00000000-0006-0000-1100-000003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</t>
        </r>
      </text>
    </comment>
    <comment ref="W7" authorId="0" shapeId="0" xr:uid="{00000000-0006-0000-1100-000004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0.0015mg/L</t>
        </r>
      </text>
    </comment>
    <comment ref="H8" authorId="0" shapeId="0" xr:uid="{00000000-0006-0000-1100-000005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W9" authorId="0" shapeId="0" xr:uid="{00000000-0006-0000-1100-000006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0.0010mg/L</t>
        </r>
      </text>
    </comment>
    <comment ref="H10" authorId="0" shapeId="0" xr:uid="{00000000-0006-0000-1100-000007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11" authorId="0" shapeId="0" xr:uid="{00000000-0006-0000-1100-000008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H2" authorId="0" shapeId="0" xr:uid="{00000000-0006-0000-13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2" authorId="0" shapeId="0" xr:uid="{00000000-0006-0000-1300-000002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2" authorId="0" shapeId="0" xr:uid="{00000000-0006-0000-1300-000003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K3" authorId="0" shapeId="0" xr:uid="{00000000-0006-0000-1300-000004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4" authorId="0" shapeId="0" xr:uid="{00000000-0006-0000-1300-00000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4" authorId="0" shapeId="0" xr:uid="{00000000-0006-0000-1300-000006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4" authorId="0" shapeId="0" xr:uid="{00000000-0006-0000-1300-00000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4" authorId="0" shapeId="0" xr:uid="{00000000-0006-0000-1300-000008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5" authorId="0" shapeId="0" xr:uid="{00000000-0006-0000-1300-00000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5" authorId="0" shapeId="0" xr:uid="{00000000-0006-0000-1300-00000A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5" authorId="0" shapeId="0" xr:uid="{00000000-0006-0000-1300-00000B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K6" authorId="0" shapeId="0" xr:uid="{00000000-0006-0000-1300-00000C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7" authorId="0" shapeId="0" xr:uid="{00000000-0006-0000-1300-00000D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7" authorId="0" shapeId="0" xr:uid="{00000000-0006-0000-1300-00000E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7" authorId="0" shapeId="0" xr:uid="{00000000-0006-0000-1300-00000F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K8" authorId="0" shapeId="0" xr:uid="{00000000-0006-0000-1300-000010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10" authorId="0" shapeId="0" xr:uid="{00000000-0006-0000-1300-00001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0" authorId="0" shapeId="0" xr:uid="{00000000-0006-0000-1300-000012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0" authorId="0" shapeId="0" xr:uid="{00000000-0006-0000-1300-00001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0" authorId="0" shapeId="0" xr:uid="{00000000-0006-0000-1300-000014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1" authorId="0" shapeId="0" xr:uid="{00000000-0006-0000-1300-00001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1" authorId="0" shapeId="0" xr:uid="{00000000-0006-0000-1300-000016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1" authorId="0" shapeId="0" xr:uid="{00000000-0006-0000-1300-000017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K12" authorId="0" shapeId="0" xr:uid="{00000000-0006-0000-1300-000018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13" authorId="0" shapeId="0" xr:uid="{00000000-0006-0000-1300-00001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3" authorId="0" shapeId="0" xr:uid="{00000000-0006-0000-1300-00001A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3" authorId="0" shapeId="0" xr:uid="{00000000-0006-0000-1300-00001B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K14" authorId="0" shapeId="0" xr:uid="{00000000-0006-0000-1300-00001C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15" authorId="0" shapeId="0" xr:uid="{00000000-0006-0000-1300-00001D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5" authorId="0" shapeId="0" xr:uid="{00000000-0006-0000-1300-00001E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5" authorId="0" shapeId="0" xr:uid="{00000000-0006-0000-1300-00001F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5" authorId="0" shapeId="0" xr:uid="{00000000-0006-0000-1300-000020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7" authorId="0" shapeId="0" xr:uid="{00000000-0006-0000-1300-00002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7" authorId="0" shapeId="0" xr:uid="{00000000-0006-0000-1300-000022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7" authorId="0" shapeId="0" xr:uid="{00000000-0006-0000-1300-00002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7" authorId="0" shapeId="0" xr:uid="{00000000-0006-0000-1300-000024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8" authorId="0" shapeId="0" xr:uid="{00000000-0006-0000-1300-000025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8" authorId="0" shapeId="0" xr:uid="{00000000-0006-0000-1300-000026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8" authorId="0" shapeId="0" xr:uid="{00000000-0006-0000-1300-000027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9" authorId="0" shapeId="0" xr:uid="{00000000-0006-0000-1300-00002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9" authorId="0" shapeId="0" xr:uid="{00000000-0006-0000-1300-000029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9" authorId="0" shapeId="0" xr:uid="{00000000-0006-0000-1300-00002A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9" authorId="0" shapeId="0" xr:uid="{00000000-0006-0000-1300-00002B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20" authorId="0" shapeId="0" xr:uid="{00000000-0006-0000-1300-00002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20" authorId="0" shapeId="0" xr:uid="{00000000-0006-0000-1300-00002D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20" authorId="0" shapeId="0" xr:uid="{00000000-0006-0000-1300-00002E000000}">
      <text>
        <r>
          <rPr>
            <sz val="8"/>
            <color indexed="81"/>
            <rFont val="Tahoma"/>
            <family val="2"/>
          </rPr>
          <t>DL = 1.5mg/L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14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1400-000002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H2" authorId="0" shapeId="0" xr:uid="{00000000-0006-0000-14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14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1400-00000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2" authorId="0" shapeId="0" xr:uid="{00000000-0006-0000-1400-00000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2" authorId="0" shapeId="0" xr:uid="{00000000-0006-0000-14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14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1400-000009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2" authorId="0" shapeId="0" xr:uid="{00000000-0006-0000-1400-00000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E3" authorId="0" shapeId="0" xr:uid="{00000000-0006-0000-1400-00000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3" authorId="0" shapeId="0" xr:uid="{00000000-0006-0000-1400-00000C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H3" authorId="0" shapeId="0" xr:uid="{00000000-0006-0000-1400-00000D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1400-00000E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14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3" authorId="0" shapeId="0" xr:uid="{00000000-0006-0000-1400-00001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1400-000011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1400-00001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1400-00001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1400-000014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0.090mg/L</t>
        </r>
      </text>
    </comment>
    <comment ref="E4" authorId="0" shapeId="0" xr:uid="{00000000-0006-0000-1400-000015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1400-000016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H4" authorId="0" shapeId="0" xr:uid="{00000000-0006-0000-1400-00001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1400-000018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4" authorId="0" shapeId="0" xr:uid="{00000000-0006-0000-1400-00001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4" authorId="0" shapeId="0" xr:uid="{00000000-0006-0000-1400-00001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1400-00001B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1400-00001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1400-00001D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4" authorId="0" shapeId="0" xr:uid="{00000000-0006-0000-1400-00001E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5" authorId="0" shapeId="0" xr:uid="{00000000-0006-0000-1400-00001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5" authorId="0" shapeId="0" xr:uid="{00000000-0006-0000-1400-000020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H5" authorId="0" shapeId="0" xr:uid="{00000000-0006-0000-1400-000021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1400-000022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5" authorId="0" shapeId="0" xr:uid="{00000000-0006-0000-1400-00002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5" authorId="0" shapeId="0" xr:uid="{00000000-0006-0000-1400-00002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5" authorId="0" shapeId="0" xr:uid="{00000000-0006-0000-1400-000025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5" authorId="0" shapeId="0" xr:uid="{00000000-0006-0000-1400-00002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1400-000027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5" authorId="0" shapeId="0" xr:uid="{00000000-0006-0000-1400-000028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0.090mg/L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15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1500-00000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2" authorId="0" shapeId="0" xr:uid="{00000000-0006-0000-15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15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M2" authorId="0" shapeId="0" xr:uid="{00000000-0006-0000-1500-000005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1500-00000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1500-000007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1500-000008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E3" authorId="0" shapeId="0" xr:uid="{00000000-0006-0000-1500-000009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3" authorId="0" shapeId="0" xr:uid="{00000000-0006-0000-1500-00000A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3" authorId="0" shapeId="0" xr:uid="{00000000-0006-0000-1500-00000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1500-00000C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M3" authorId="0" shapeId="0" xr:uid="{00000000-0006-0000-1500-00000D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1500-00000E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1500-00000F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1500-000010000000}">
      <text>
        <r>
          <rPr>
            <sz val="8"/>
            <color indexed="81"/>
            <rFont val="Tahoma"/>
            <family val="2"/>
          </rPr>
          <t>DL = 0.090mg/L</t>
        </r>
      </text>
    </comment>
    <comment ref="E4" authorId="0" shapeId="0" xr:uid="{00000000-0006-0000-1500-000011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1500-00001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4" authorId="0" shapeId="0" xr:uid="{00000000-0006-0000-1500-00001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1500-00001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M4" authorId="0" shapeId="0" xr:uid="{00000000-0006-0000-1500-000015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4" authorId="0" shapeId="0" xr:uid="{00000000-0006-0000-1500-00001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1500-000017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4" authorId="0" shapeId="0" xr:uid="{00000000-0006-0000-1500-000018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5" authorId="0" shapeId="0" xr:uid="{00000000-0006-0000-1500-000019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1500-00001A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5" authorId="0" shapeId="0" xr:uid="{00000000-0006-0000-1500-00001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1500-00001C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5" authorId="0" shapeId="0" xr:uid="{00000000-0006-0000-1500-00001D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5" authorId="0" shapeId="0" xr:uid="{00000000-0006-0000-1500-00001E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5" authorId="0" shapeId="0" xr:uid="{00000000-0006-0000-1500-00001F000000}">
      <text>
        <r>
          <rPr>
            <sz val="8"/>
            <color indexed="81"/>
            <rFont val="Tahoma"/>
            <family val="2"/>
          </rPr>
          <t>DL = 130mg/L</t>
        </r>
      </text>
    </comment>
    <comment ref="N5" authorId="0" shapeId="0" xr:uid="{00000000-0006-0000-1500-00002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1500-000021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5" authorId="0" shapeId="0" xr:uid="{00000000-0006-0000-1500-000022000000}">
      <text>
        <r>
          <rPr>
            <sz val="8"/>
            <color indexed="81"/>
            <rFont val="Tahoma"/>
            <family val="2"/>
          </rPr>
          <t>DL = 0.060mg/L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1600-000001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2" authorId="0" shapeId="0" xr:uid="{00000000-0006-0000-1600-00000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2" authorId="0" shapeId="0" xr:uid="{00000000-0006-0000-16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G3" authorId="0" shapeId="0" xr:uid="{00000000-0006-0000-1600-000004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3" authorId="0" shapeId="0" xr:uid="{00000000-0006-0000-1600-000005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3" authorId="0" shapeId="0" xr:uid="{00000000-0006-0000-1600-000006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G4" authorId="0" shapeId="0" xr:uid="{00000000-0006-0000-1600-000007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4" authorId="0" shapeId="0" xr:uid="{00000000-0006-0000-1600-00000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0.050mg/L</t>
        </r>
      </text>
    </comment>
    <comment ref="I4" authorId="0" shapeId="0" xr:uid="{00000000-0006-0000-1600-000009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E5" authorId="0" shapeId="0" xr:uid="{00000000-0006-0000-1600-00000A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1600-00000B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5" authorId="0" shapeId="0" xr:uid="{00000000-0006-0000-16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0.050mg/L</t>
        </r>
      </text>
    </comment>
    <comment ref="I5" authorId="0" shapeId="0" xr:uid="{00000000-0006-0000-1600-00000D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N5" authorId="0" shapeId="0" xr:uid="{00000000-0006-0000-1600-00000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5" authorId="0" shapeId="0" xr:uid="{00000000-0006-0000-1600-00000F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P5" authorId="0" shapeId="0" xr:uid="{00000000-0006-0000-1600-000010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1700-000001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2" authorId="0" shapeId="0" xr:uid="{00000000-0006-0000-1700-00000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2" authorId="0" shapeId="0" xr:uid="{00000000-0006-0000-17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N2" authorId="0" shapeId="0" xr:uid="{00000000-0006-0000-1700-00000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2" authorId="0" shapeId="0" xr:uid="{00000000-0006-0000-1700-00000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G3" authorId="0" shapeId="0" xr:uid="{00000000-0006-0000-1700-000006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3" authorId="0" shapeId="0" xr:uid="{00000000-0006-0000-1700-00000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3" authorId="0" shapeId="0" xr:uid="{00000000-0006-0000-1700-00000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N3" authorId="0" shapeId="0" xr:uid="{00000000-0006-0000-1700-00000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3" authorId="0" shapeId="0" xr:uid="{00000000-0006-0000-1700-00000A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G4" authorId="0" shapeId="0" xr:uid="{00000000-0006-0000-1700-00000B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4" authorId="0" shapeId="0" xr:uid="{00000000-0006-0000-1700-00000C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4" authorId="0" shapeId="0" xr:uid="{00000000-0006-0000-1700-00000D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N4" authorId="0" shapeId="0" xr:uid="{00000000-0006-0000-1700-00000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4" authorId="0" shapeId="0" xr:uid="{00000000-0006-0000-1700-00000F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5" authorId="0" shapeId="0" xr:uid="{00000000-0006-0000-1700-000010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5" authorId="0" shapeId="0" xr:uid="{00000000-0006-0000-1700-00001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5" authorId="0" shapeId="0" xr:uid="{00000000-0006-0000-1700-000012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M5" authorId="0" shapeId="0" xr:uid="{00000000-0006-0000-1700-000013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2.5mg/L</t>
        </r>
      </text>
    </comment>
    <comment ref="N5" authorId="0" shapeId="0" xr:uid="{00000000-0006-0000-1700-00001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5" authorId="0" shapeId="0" xr:uid="{00000000-0006-0000-1700-000015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1800-000001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2" authorId="0" shapeId="0" xr:uid="{00000000-0006-0000-1800-00000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2" authorId="0" shapeId="0" xr:uid="{00000000-0006-0000-18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N2" authorId="0" shapeId="0" xr:uid="{00000000-0006-0000-1800-00000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2" authorId="0" shapeId="0" xr:uid="{00000000-0006-0000-1800-00000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H3" authorId="0" shapeId="0" xr:uid="{00000000-0006-0000-1800-000006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I3" authorId="0" shapeId="0" xr:uid="{00000000-0006-0000-1800-000007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N3" authorId="0" shapeId="0" xr:uid="{00000000-0006-0000-1800-00000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3" authorId="0" shapeId="0" xr:uid="{00000000-0006-0000-1800-00000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H4" authorId="0" shapeId="0" xr:uid="{00000000-0006-0000-1800-00000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4" authorId="0" shapeId="0" xr:uid="{00000000-0006-0000-1800-00000B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N4" authorId="0" shapeId="0" xr:uid="{00000000-0006-0000-1800-00000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4" authorId="0" shapeId="0" xr:uid="{00000000-0006-0000-1800-00000D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G5" authorId="0" shapeId="0" xr:uid="{00000000-0006-0000-1800-00000E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H5" authorId="0" shapeId="0" xr:uid="{00000000-0006-0000-18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5" authorId="0" shapeId="0" xr:uid="{00000000-0006-0000-1800-00001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N5" authorId="0" shapeId="0" xr:uid="{00000000-0006-0000-1800-00001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5" authorId="0" shapeId="0" xr:uid="{00000000-0006-0000-1800-000012000000}">
      <text>
        <r>
          <rPr>
            <sz val="8"/>
            <color indexed="81"/>
            <rFont val="Tahoma"/>
            <family val="2"/>
          </rPr>
          <t>DL = 0.00040mg/L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3" authorId="0" shapeId="0" xr:uid="{00000000-0006-0000-1900-000001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3" authorId="0" shapeId="0" xr:uid="{00000000-0006-0000-1900-000002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0.025mg/L</t>
        </r>
      </text>
    </comment>
    <comment ref="I3" authorId="0" shapeId="0" xr:uid="{00000000-0006-0000-1900-000003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G4" authorId="0" shapeId="0" xr:uid="{00000000-0006-0000-1900-000004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4" authorId="0" shapeId="0" xr:uid="{00000000-0006-0000-1900-000005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0.025mg/L</t>
        </r>
      </text>
    </comment>
    <comment ref="I4" authorId="0" shapeId="0" xr:uid="{00000000-0006-0000-1900-000006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G5" authorId="0" shapeId="0" xr:uid="{00000000-0006-0000-1900-000007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5" authorId="0" shapeId="0" xr:uid="{00000000-0006-0000-1900-000008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I5" authorId="0" shapeId="0" xr:uid="{00000000-0006-0000-1900-000009000000}">
      <text>
        <r>
          <rPr>
            <sz val="8"/>
            <color indexed="81"/>
            <rFont val="Tahoma"/>
            <family val="2"/>
          </rPr>
          <t>DL = 1.5mg/L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1C00-000001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2" authorId="0" shapeId="0" xr:uid="{00000000-0006-0000-1C00-000002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2" authorId="0" shapeId="0" xr:uid="{00000000-0006-0000-1C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1C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1C00-00000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2" authorId="0" shapeId="0" xr:uid="{00000000-0006-0000-1C00-00000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2" authorId="0" shapeId="0" xr:uid="{00000000-0006-0000-1C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1C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1C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1C00-00000A000000}">
      <text>
        <r>
          <rPr>
            <sz val="8"/>
            <color indexed="81"/>
            <rFont val="Tahoma"/>
            <family val="2"/>
          </rPr>
          <t>DLA - Detection Limit adjusted for required dilution
DL = 0.060mg/L</t>
        </r>
      </text>
    </comment>
    <comment ref="E3" authorId="0" shapeId="0" xr:uid="{00000000-0006-0000-1C00-00000B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3" authorId="0" shapeId="0" xr:uid="{00000000-0006-0000-1C00-00000C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3" authorId="0" shapeId="0" xr:uid="{00000000-0006-0000-1C00-00000D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1C00-00000E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1C00-00000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3" authorId="0" shapeId="0" xr:uid="{00000000-0006-0000-1C00-00001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3" authorId="0" shapeId="0" xr:uid="{00000000-0006-0000-1C00-000011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1C00-00001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1C00-00001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1C00-000014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4" authorId="0" shapeId="0" xr:uid="{00000000-0006-0000-1C00-000015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1C00-000016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4" authorId="0" shapeId="0" xr:uid="{00000000-0006-0000-1C00-00001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1C00-000018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4" authorId="0" shapeId="0" xr:uid="{00000000-0006-0000-1C00-00001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4" authorId="0" shapeId="0" xr:uid="{00000000-0006-0000-1C00-00001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4" authorId="0" shapeId="0" xr:uid="{00000000-0006-0000-1C00-00001B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4" authorId="0" shapeId="0" xr:uid="{00000000-0006-0000-1C00-00001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1C00-00001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4" authorId="0" shapeId="0" xr:uid="{00000000-0006-0000-1C00-00001E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5" authorId="0" shapeId="0" xr:uid="{00000000-0006-0000-1C00-00001F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1C00-000020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5" authorId="0" shapeId="0" xr:uid="{00000000-0006-0000-1C00-000021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1C00-000022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5" authorId="0" shapeId="0" xr:uid="{00000000-0006-0000-1C00-00002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5" authorId="0" shapeId="0" xr:uid="{00000000-0006-0000-1C00-000024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5" authorId="0" shapeId="0" xr:uid="{00000000-0006-0000-1C00-00002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5" authorId="0" shapeId="0" xr:uid="{00000000-0006-0000-1C00-000026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5" authorId="0" shapeId="0" xr:uid="{00000000-0006-0000-1C00-00002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1C00-000028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5" authorId="0" shapeId="0" xr:uid="{00000000-0006-0000-1C00-00002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1E00-000001000000}">
      <text>
        <r>
          <rPr>
            <sz val="8"/>
            <color indexed="81"/>
            <rFont val="Tahoma"/>
            <family val="2"/>
          </rPr>
          <t>DL = 0.013mg/L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H2" authorId="0" shapeId="0" xr:uid="{00000000-0006-0000-1F00-000001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I2" authorId="0" shapeId="0" xr:uid="{00000000-0006-0000-1F00-000002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3" authorId="0" shapeId="0" xr:uid="{00000000-0006-0000-1F00-000003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I3" authorId="0" shapeId="0" xr:uid="{00000000-0006-0000-1F00-000004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4" authorId="0" shapeId="0" xr:uid="{00000000-0006-0000-1F00-000005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I4" authorId="0" shapeId="0" xr:uid="{00000000-0006-0000-1F00-000006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5" authorId="0" shapeId="0" xr:uid="{00000000-0006-0000-1F00-000007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I5" authorId="0" shapeId="0" xr:uid="{00000000-0006-0000-1F00-000008000000}">
      <text>
        <r>
          <rPr>
            <sz val="8"/>
            <color indexed="81"/>
            <rFont val="Tahoma"/>
            <family val="2"/>
          </rPr>
          <t>DL = 1.5mg/L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H2" authorId="0" shapeId="0" xr:uid="{00000000-0006-0000-21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2" authorId="0" shapeId="0" xr:uid="{00000000-0006-0000-2100-000002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2" authorId="0" shapeId="0" xr:uid="{00000000-0006-0000-2100-000003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3" authorId="0" shapeId="0" xr:uid="{00000000-0006-0000-2100-00000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3" authorId="0" shapeId="0" xr:uid="{00000000-0006-0000-2100-000005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3" authorId="0" shapeId="0" xr:uid="{00000000-0006-0000-2100-00000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3" authorId="0" shapeId="0" xr:uid="{00000000-0006-0000-2100-000007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4" authorId="0" shapeId="0" xr:uid="{00000000-0006-0000-2100-000008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4" authorId="0" shapeId="0" xr:uid="{00000000-0006-0000-2100-000009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4" authorId="0" shapeId="0" xr:uid="{00000000-0006-0000-2100-00000A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5" authorId="0" shapeId="0" xr:uid="{00000000-0006-0000-2100-00000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5" authorId="0" shapeId="0" xr:uid="{00000000-0006-0000-2100-00000C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5" authorId="0" shapeId="0" xr:uid="{00000000-0006-0000-2100-00000D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7" authorId="0" shapeId="0" xr:uid="{00000000-0006-0000-2100-00000E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7" authorId="0" shapeId="0" xr:uid="{00000000-0006-0000-2100-00000F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7" authorId="0" shapeId="0" xr:uid="{00000000-0006-0000-2100-000010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7" authorId="0" shapeId="0" xr:uid="{00000000-0006-0000-2100-000011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U7" authorId="0" shapeId="0" xr:uid="{00000000-0006-0000-2100-000012000000}">
      <text>
        <r>
          <rPr>
            <sz val="8"/>
            <color indexed="81"/>
            <rFont val="Tahoma"/>
            <family val="2"/>
          </rPr>
          <t>DLB - Detection Limit Raised.  Analyte detected at comparable level in Method Blank.
DL = 0.0010mg/L</t>
        </r>
      </text>
    </comment>
    <comment ref="H8" authorId="0" shapeId="0" xr:uid="{00000000-0006-0000-2100-000013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8" authorId="0" shapeId="0" xr:uid="{00000000-0006-0000-2100-000014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8" authorId="0" shapeId="0" xr:uid="{00000000-0006-0000-2100-000015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9" authorId="0" shapeId="0" xr:uid="{00000000-0006-0000-2100-000016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9" authorId="0" shapeId="0" xr:uid="{00000000-0006-0000-2100-000017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9" authorId="0" shapeId="0" xr:uid="{00000000-0006-0000-2100-000018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0" authorId="0" shapeId="0" xr:uid="{00000000-0006-0000-2100-00001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0" authorId="0" shapeId="0" xr:uid="{00000000-0006-0000-2100-00001A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0" authorId="0" shapeId="0" xr:uid="{00000000-0006-0000-2100-00001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0" authorId="0" shapeId="0" xr:uid="{00000000-0006-0000-2100-00001C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1" authorId="0" shapeId="0" xr:uid="{00000000-0006-0000-2100-00001D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1" authorId="0" shapeId="0" xr:uid="{00000000-0006-0000-2100-00001E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1" authorId="0" shapeId="0" xr:uid="{00000000-0006-0000-2100-00001F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2" authorId="0" shapeId="0" xr:uid="{00000000-0006-0000-2100-000020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2" authorId="0" shapeId="0" xr:uid="{00000000-0006-0000-2100-000021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2" authorId="0" shapeId="0" xr:uid="{00000000-0006-0000-2100-000022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3" authorId="0" shapeId="0" xr:uid="{00000000-0006-0000-2100-000023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3" authorId="0" shapeId="0" xr:uid="{00000000-0006-0000-2100-000024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L13" authorId="0" shapeId="0" xr:uid="{00000000-0006-0000-2100-000025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0.0050mg/L</t>
        </r>
      </text>
    </comment>
    <comment ref="M13" authorId="0" shapeId="0" xr:uid="{00000000-0006-0000-2100-000026000000}">
      <text>
        <r>
          <rPr>
            <sz val="8"/>
            <color indexed="81"/>
            <rFont val="Tahoma"/>
            <family val="2"/>
          </rPr>
          <t>DL = 1.5mg/L</t>
        </r>
      </text>
    </comment>
    <comment ref="H14" authorId="0" shapeId="0" xr:uid="{00000000-0006-0000-2100-00002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14" authorId="0" shapeId="0" xr:uid="{00000000-0006-0000-2100-000028000000}">
      <text>
        <r>
          <rPr>
            <sz val="8"/>
            <color indexed="81"/>
            <rFont val="Tahoma"/>
            <family val="2"/>
          </rPr>
          <t>DL = 0.025mg/L</t>
        </r>
      </text>
    </comment>
    <comment ref="M14" authorId="0" shapeId="0" xr:uid="{00000000-0006-0000-2100-000029000000}">
      <text>
        <r>
          <rPr>
            <sz val="8"/>
            <color indexed="81"/>
            <rFont val="Tahoma"/>
            <family val="2"/>
          </rPr>
          <t>DL = 1.5mg/L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I2" authorId="0" shapeId="0" xr:uid="{00000000-0006-0000-2300-000001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2" authorId="0" shapeId="0" xr:uid="{00000000-0006-0000-2300-000002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L2" authorId="0" shapeId="0" xr:uid="{00000000-0006-0000-23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M2" authorId="0" shapeId="0" xr:uid="{00000000-0006-0000-2300-000004000000}">
      <text>
        <r>
          <rPr>
            <sz val="8"/>
            <color indexed="81"/>
            <rFont val="Tahoma"/>
            <family val="2"/>
          </rPr>
          <t>DL = 0.020mg/L</t>
        </r>
      </text>
    </comment>
    <comment ref="N2" authorId="0" shapeId="0" xr:uid="{00000000-0006-0000-2300-00000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R2" authorId="0" shapeId="0" xr:uid="{00000000-0006-0000-2300-000006000000}">
      <text>
        <r>
          <rPr>
            <sz val="8"/>
            <color indexed="81"/>
            <rFont val="Tahoma"/>
            <family val="2"/>
          </rPr>
          <t>DL = 5.0mg/L</t>
        </r>
      </text>
    </comment>
    <comment ref="S2" authorId="0" shapeId="0" xr:uid="{00000000-0006-0000-2300-000007000000}">
      <text>
        <r>
          <rPr>
            <sz val="8"/>
            <color indexed="81"/>
            <rFont val="Tahoma"/>
            <family val="2"/>
          </rPr>
          <t>DL = 0.015mg/L</t>
        </r>
      </text>
    </comment>
    <comment ref="T2" authorId="0" shapeId="0" xr:uid="{00000000-0006-0000-23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U2" authorId="0" shapeId="0" xr:uid="{00000000-0006-0000-2300-000009000000}">
      <text>
        <r>
          <rPr>
            <sz val="8"/>
            <color indexed="81"/>
            <rFont val="Tahoma"/>
            <family val="2"/>
          </rPr>
          <t>DLA - Detection Limit adjusted for required dilution
DL = 0.000025mg/L</t>
        </r>
      </text>
    </comment>
    <comment ref="V2" authorId="0" shapeId="0" xr:uid="{00000000-0006-0000-2300-00000A000000}">
      <text>
        <r>
          <rPr>
            <sz val="8"/>
            <color indexed="81"/>
            <rFont val="Tahoma"/>
            <family val="2"/>
          </rPr>
          <t>DLA - Detection Limit adjusted for required dilution
DL = 0.0025mg/L</t>
        </r>
      </text>
    </comment>
    <comment ref="W2" authorId="0" shapeId="0" xr:uid="{00000000-0006-0000-2300-00000B000000}">
      <text>
        <r>
          <rPr>
            <sz val="8"/>
            <color indexed="81"/>
            <rFont val="Tahoma"/>
            <family val="2"/>
          </rPr>
          <t>DLA - Detection Limit adjusted for required dilution
DL = 0.00025mg/L</t>
        </r>
      </text>
    </comment>
    <comment ref="Y2" authorId="0" shapeId="0" xr:uid="{00000000-0006-0000-2300-00000C000000}">
      <text>
        <r>
          <rPr>
            <sz val="8"/>
            <color indexed="81"/>
            <rFont val="Tahoma"/>
            <family val="2"/>
          </rPr>
          <t>DL = 0.00025mg/L</t>
        </r>
      </text>
    </comment>
    <comment ref="Z2" authorId="0" shapeId="0" xr:uid="{00000000-0006-0000-2300-00000D000000}">
      <text>
        <r>
          <rPr>
            <sz val="8"/>
            <color indexed="81"/>
            <rFont val="Tahoma"/>
            <family val="2"/>
          </rPr>
          <t>DL = 0.00025mg/L</t>
        </r>
      </text>
    </comment>
    <comment ref="AA2" authorId="0" shapeId="0" xr:uid="{00000000-0006-0000-2300-00000E000000}">
      <text>
        <r>
          <rPr>
            <sz val="8"/>
            <color indexed="81"/>
            <rFont val="Tahoma"/>
            <family val="2"/>
          </rPr>
          <t>DLA - Detection Limit adjusted for required dilution
DL = 0.000050mg/L</t>
        </r>
      </text>
    </comment>
    <comment ref="AB2" authorId="0" shapeId="0" xr:uid="{00000000-0006-0000-2300-00000F000000}">
      <text>
        <r>
          <rPr>
            <sz val="8"/>
            <color indexed="81"/>
            <rFont val="Tahoma"/>
            <family val="2"/>
          </rPr>
          <t>DLA - Detection Limit adjusted for required dilution
DL = 0.015mg/L</t>
        </r>
      </text>
    </comment>
    <comment ref="AC2" authorId="0" shapeId="0" xr:uid="{00000000-0006-0000-2300-00001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AD2" authorId="0" shapeId="0" xr:uid="{00000000-0006-0000-23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AE2" authorId="0" shapeId="0" xr:uid="{00000000-0006-0000-23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AG2" authorId="0" shapeId="0" xr:uid="{00000000-0006-0000-2300-000013000000}">
      <text>
        <r>
          <rPr>
            <sz val="8"/>
            <color indexed="81"/>
            <rFont val="Tahoma"/>
            <family val="2"/>
          </rPr>
          <t>DLA - Detection Limit adjusted for required dilution
DL = 0.0050mg/L</t>
        </r>
      </text>
    </comment>
    <comment ref="I4" authorId="0" shapeId="0" xr:uid="{00000000-0006-0000-2300-00001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4" authorId="0" shapeId="0" xr:uid="{00000000-0006-0000-2300-000015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L4" authorId="0" shapeId="0" xr:uid="{00000000-0006-0000-2300-00001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2300-000017000000}">
      <text>
        <r>
          <rPr>
            <sz val="8"/>
            <color indexed="81"/>
            <rFont val="Tahoma"/>
            <family val="2"/>
          </rPr>
          <t>DL = 0.020mg/L</t>
        </r>
      </text>
    </comment>
    <comment ref="N4" authorId="0" shapeId="0" xr:uid="{00000000-0006-0000-2300-00001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R4" authorId="0" shapeId="0" xr:uid="{00000000-0006-0000-2300-000019000000}">
      <text>
        <r>
          <rPr>
            <sz val="8"/>
            <color indexed="81"/>
            <rFont val="Tahoma"/>
            <family val="2"/>
          </rPr>
          <t>DL = 5.0mg/L</t>
        </r>
      </text>
    </comment>
    <comment ref="S4" authorId="0" shapeId="0" xr:uid="{00000000-0006-0000-2300-00001A000000}">
      <text>
        <r>
          <rPr>
            <sz val="8"/>
            <color indexed="81"/>
            <rFont val="Tahoma"/>
            <family val="2"/>
          </rPr>
          <t>DL = 0.015mg/L</t>
        </r>
      </text>
    </comment>
    <comment ref="T4" authorId="0" shapeId="0" xr:uid="{00000000-0006-0000-2300-00001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U4" authorId="0" shapeId="0" xr:uid="{00000000-0006-0000-2300-00001C000000}">
      <text>
        <r>
          <rPr>
            <sz val="8"/>
            <color indexed="81"/>
            <rFont val="Tahoma"/>
            <family val="2"/>
          </rPr>
          <t>DLA - Detection Limit adjusted for required dilution
DL = 0.000025mg/L</t>
        </r>
      </text>
    </comment>
    <comment ref="V4" authorId="0" shapeId="0" xr:uid="{00000000-0006-0000-2300-00001D000000}">
      <text>
        <r>
          <rPr>
            <sz val="8"/>
            <color indexed="81"/>
            <rFont val="Tahoma"/>
            <family val="2"/>
          </rPr>
          <t>DLA - Detection Limit adjusted for required dilution
DL = 0.0025mg/L</t>
        </r>
      </text>
    </comment>
    <comment ref="W4" authorId="0" shapeId="0" xr:uid="{00000000-0006-0000-2300-00001E000000}">
      <text>
        <r>
          <rPr>
            <sz val="8"/>
            <color indexed="81"/>
            <rFont val="Tahoma"/>
            <family val="2"/>
          </rPr>
          <t>DLA - Detection Limit adjusted for required dilution
DL = 0.00025mg/L</t>
        </r>
      </text>
    </comment>
    <comment ref="Y4" authorId="0" shapeId="0" xr:uid="{00000000-0006-0000-2300-00001F000000}">
      <text>
        <r>
          <rPr>
            <sz val="8"/>
            <color indexed="81"/>
            <rFont val="Tahoma"/>
            <family val="2"/>
          </rPr>
          <t>DL = 0.00025mg/L</t>
        </r>
      </text>
    </comment>
    <comment ref="Z4" authorId="0" shapeId="0" xr:uid="{00000000-0006-0000-2300-000020000000}">
      <text>
        <r>
          <rPr>
            <sz val="8"/>
            <color indexed="81"/>
            <rFont val="Tahoma"/>
            <family val="2"/>
          </rPr>
          <t>DL = 0.00025mg/L</t>
        </r>
      </text>
    </comment>
    <comment ref="AA4" authorId="0" shapeId="0" xr:uid="{00000000-0006-0000-2300-000021000000}">
      <text>
        <r>
          <rPr>
            <sz val="8"/>
            <color indexed="81"/>
            <rFont val="Tahoma"/>
            <family val="2"/>
          </rPr>
          <t>DLA - Detection Limit adjusted for required dilution
DL = 0.000050mg/L</t>
        </r>
      </text>
    </comment>
    <comment ref="AB4" authorId="0" shapeId="0" xr:uid="{00000000-0006-0000-2300-000022000000}">
      <text>
        <r>
          <rPr>
            <sz val="8"/>
            <color indexed="81"/>
            <rFont val="Tahoma"/>
            <family val="2"/>
          </rPr>
          <t>DLA - Detection Limit adjusted for required dilution
DL = 0.015mg/L</t>
        </r>
      </text>
    </comment>
    <comment ref="AC4" authorId="0" shapeId="0" xr:uid="{00000000-0006-0000-2300-00002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AD4" authorId="0" shapeId="0" xr:uid="{00000000-0006-0000-2300-000024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AE4" authorId="0" shapeId="0" xr:uid="{00000000-0006-0000-2300-000025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AG4" authorId="0" shapeId="0" xr:uid="{00000000-0006-0000-2300-000026000000}">
      <text>
        <r>
          <rPr>
            <sz val="8"/>
            <color indexed="81"/>
            <rFont val="Tahoma"/>
            <family val="2"/>
          </rPr>
          <t>DLA - Detection Limit adjusted for required dilution
DL = 0.0050mg/L</t>
        </r>
      </text>
    </comment>
    <comment ref="I5" authorId="0" shapeId="0" xr:uid="{00000000-0006-0000-2300-00002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5" authorId="0" shapeId="0" xr:uid="{00000000-0006-0000-2300-000028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L5" authorId="0" shapeId="0" xr:uid="{00000000-0006-0000-2300-000029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M5" authorId="0" shapeId="0" xr:uid="{00000000-0006-0000-2300-00002A000000}">
      <text>
        <r>
          <rPr>
            <sz val="8"/>
            <color indexed="81"/>
            <rFont val="Tahoma"/>
            <family val="2"/>
          </rPr>
          <t>DL = 0.020mg/L</t>
        </r>
      </text>
    </comment>
    <comment ref="N5" authorId="0" shapeId="0" xr:uid="{00000000-0006-0000-2300-00002B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R5" authorId="0" shapeId="0" xr:uid="{00000000-0006-0000-2300-00002C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S5" authorId="0" shapeId="0" xr:uid="{00000000-0006-0000-2300-00002D000000}">
      <text>
        <r>
          <rPr>
            <sz val="8"/>
            <color indexed="81"/>
            <rFont val="Tahoma"/>
            <family val="2"/>
          </rPr>
          <t>DL = 0.0060mg/L</t>
        </r>
      </text>
    </comment>
    <comment ref="T5" authorId="0" shapeId="0" xr:uid="{00000000-0006-0000-2300-00002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5" authorId="0" shapeId="0" xr:uid="{00000000-0006-0000-2300-00002F000000}">
      <text>
        <r>
          <rPr>
            <sz val="8"/>
            <color indexed="81"/>
            <rFont val="Tahoma"/>
            <family val="2"/>
          </rPr>
          <t>DLA - Detection Limit adjusted for required dilution
DL = 0.000010mg/L</t>
        </r>
      </text>
    </comment>
    <comment ref="V5" authorId="0" shapeId="0" xr:uid="{00000000-0006-0000-2300-000030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W5" authorId="0" shapeId="0" xr:uid="{00000000-0006-0000-2300-000031000000}">
      <text>
        <r>
          <rPr>
            <sz val="8"/>
            <color indexed="81"/>
            <rFont val="Tahoma"/>
            <family val="2"/>
          </rPr>
          <t>DLA - Detection Limit adjusted for required dilution
DL = 0.00010mg/L</t>
        </r>
      </text>
    </comment>
    <comment ref="X5" authorId="0" shapeId="0" xr:uid="{00000000-0006-0000-2300-000032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0.000025mg/L</t>
        </r>
      </text>
    </comment>
    <comment ref="Y5" authorId="0" shapeId="0" xr:uid="{00000000-0006-0000-2300-000033000000}">
      <text>
        <r>
          <rPr>
            <sz val="8"/>
            <color indexed="81"/>
            <rFont val="Tahoma"/>
            <family val="2"/>
          </rPr>
          <t>DL = 0.00010mg/L</t>
        </r>
      </text>
    </comment>
    <comment ref="Z5" authorId="0" shapeId="0" xr:uid="{00000000-0006-0000-2300-000034000000}">
      <text>
        <r>
          <rPr>
            <sz val="8"/>
            <color indexed="81"/>
            <rFont val="Tahoma"/>
            <family val="2"/>
          </rPr>
          <t>DL = 0.00010mg/L</t>
        </r>
      </text>
    </comment>
    <comment ref="AA5" authorId="0" shapeId="0" xr:uid="{00000000-0006-0000-2300-000035000000}">
      <text>
        <r>
          <rPr>
            <sz val="8"/>
            <color indexed="81"/>
            <rFont val="Tahoma"/>
            <family val="2"/>
          </rPr>
          <t>DLA - Detection Limit adjusted for required dilution
DL = 0.000020mg/L</t>
        </r>
      </text>
    </comment>
    <comment ref="AB5" authorId="0" shapeId="0" xr:uid="{00000000-0006-0000-2300-000036000000}">
      <text>
        <r>
          <rPr>
            <sz val="8"/>
            <color indexed="81"/>
            <rFont val="Tahoma"/>
            <family val="2"/>
          </rPr>
          <t>DLA - Detection Limit adjusted for required dilution
DL = 0.0060mg/L</t>
        </r>
      </text>
    </comment>
    <comment ref="AC5" authorId="0" shapeId="0" xr:uid="{00000000-0006-0000-2300-00003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AD5" authorId="0" shapeId="0" xr:uid="{00000000-0006-0000-2300-00003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AE5" authorId="0" shapeId="0" xr:uid="{00000000-0006-0000-2300-000039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AG5" authorId="0" shapeId="0" xr:uid="{00000000-0006-0000-2300-00003A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  <comment ref="I6" authorId="0" shapeId="0" xr:uid="{00000000-0006-0000-2300-00003B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K6" authorId="0" shapeId="0" xr:uid="{00000000-0006-0000-2300-00003C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L6" authorId="0" shapeId="0" xr:uid="{00000000-0006-0000-2300-00003D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M6" authorId="0" shapeId="0" xr:uid="{00000000-0006-0000-2300-00003E000000}">
      <text>
        <r>
          <rPr>
            <sz val="8"/>
            <color indexed="81"/>
            <rFont val="Tahoma"/>
            <family val="2"/>
          </rPr>
          <t>DL = 0.020mg/L</t>
        </r>
      </text>
    </comment>
    <comment ref="N6" authorId="0" shapeId="0" xr:uid="{00000000-0006-0000-2300-00003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R6" authorId="0" shapeId="0" xr:uid="{00000000-0006-0000-2300-000040000000}">
      <text>
        <r>
          <rPr>
            <sz val="8"/>
            <color indexed="81"/>
            <rFont val="Tahoma"/>
            <family val="2"/>
          </rPr>
          <t>DL = 2.5mg/L</t>
        </r>
      </text>
    </comment>
    <comment ref="S6" authorId="0" shapeId="0" xr:uid="{00000000-0006-0000-2300-000041000000}">
      <text>
        <r>
          <rPr>
            <sz val="8"/>
            <color indexed="81"/>
            <rFont val="Tahoma"/>
            <family val="2"/>
          </rPr>
          <t>DL = 0.0060mg/L</t>
        </r>
      </text>
    </comment>
    <comment ref="T6" authorId="0" shapeId="0" xr:uid="{00000000-0006-0000-2300-000042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U6" authorId="0" shapeId="0" xr:uid="{00000000-0006-0000-2300-000043000000}">
      <text>
        <r>
          <rPr>
            <sz val="8"/>
            <color indexed="81"/>
            <rFont val="Tahoma"/>
            <family val="2"/>
          </rPr>
          <t>DL = 0.000010mg/L</t>
        </r>
      </text>
    </comment>
    <comment ref="V6" authorId="0" shapeId="0" xr:uid="{00000000-0006-0000-2300-000044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W6" authorId="0" shapeId="0" xr:uid="{00000000-0006-0000-2300-000045000000}">
      <text>
        <r>
          <rPr>
            <sz val="8"/>
            <color indexed="81"/>
            <rFont val="Tahoma"/>
            <family val="2"/>
          </rPr>
          <t>DLA - Detection Limit adjusted for required dilution
DL = 0.00010mg/L</t>
        </r>
      </text>
    </comment>
    <comment ref="X6" authorId="0" shapeId="0" xr:uid="{00000000-0006-0000-2300-000046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0.000025mg/L</t>
        </r>
      </text>
    </comment>
    <comment ref="Y6" authorId="0" shapeId="0" xr:uid="{00000000-0006-0000-2300-000047000000}">
      <text>
        <r>
          <rPr>
            <sz val="8"/>
            <color indexed="81"/>
            <rFont val="Tahoma"/>
            <family val="2"/>
          </rPr>
          <t>DL = 0.00010mg/L</t>
        </r>
      </text>
    </comment>
    <comment ref="Z6" authorId="0" shapeId="0" xr:uid="{00000000-0006-0000-2300-000048000000}">
      <text>
        <r>
          <rPr>
            <sz val="8"/>
            <color indexed="81"/>
            <rFont val="Tahoma"/>
            <family val="2"/>
          </rPr>
          <t>DL = 0.00010mg/L</t>
        </r>
      </text>
    </comment>
    <comment ref="AA6" authorId="0" shapeId="0" xr:uid="{00000000-0006-0000-2300-000049000000}">
      <text>
        <r>
          <rPr>
            <sz val="8"/>
            <color indexed="81"/>
            <rFont val="Tahoma"/>
            <family val="2"/>
          </rPr>
          <t>DLA - Detection Limit adjusted for required dilution
DL = 0.000020mg/L</t>
        </r>
      </text>
    </comment>
    <comment ref="AB6" authorId="0" shapeId="0" xr:uid="{00000000-0006-0000-2300-00004A000000}">
      <text>
        <r>
          <rPr>
            <sz val="8"/>
            <color indexed="81"/>
            <rFont val="Tahoma"/>
            <family val="2"/>
          </rPr>
          <t>DLA - Detection Limit adjusted for required dilution
DL = 0.0060mg/L</t>
        </r>
      </text>
    </comment>
    <comment ref="AC6" authorId="0" shapeId="0" xr:uid="{00000000-0006-0000-2300-00004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AD6" authorId="0" shapeId="0" xr:uid="{00000000-0006-0000-2300-00004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AE6" authorId="0" shapeId="0" xr:uid="{00000000-0006-0000-2300-00004D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AG6" authorId="0" shapeId="0" xr:uid="{00000000-0006-0000-2300-00004E000000}">
      <text>
        <r>
          <rPr>
            <sz val="8"/>
            <color indexed="81"/>
            <rFont val="Tahoma"/>
            <family val="2"/>
          </rPr>
          <t>DLA - Detection Limit adjusted for required dilution
DL = 0.0020mg/L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K2" authorId="0" shapeId="0" xr:uid="{00000000-0006-0000-2400-000001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</t>
        </r>
      </text>
    </comment>
    <comment ref="H3" authorId="0" shapeId="0" xr:uid="{00000000-0006-0000-2400-00000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5" authorId="0" shapeId="0" xr:uid="{00000000-0006-0000-2400-000003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7" authorId="0" shapeId="0" xr:uid="{00000000-0006-0000-2400-000004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8" authorId="0" shapeId="0" xr:uid="{00000000-0006-0000-2400-000005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9" authorId="0" shapeId="0" xr:uid="{00000000-0006-0000-2400-000006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K9" authorId="0" shapeId="0" xr:uid="{00000000-0006-0000-2400-000007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</t>
        </r>
      </text>
    </comment>
    <comment ref="H10" authorId="0" shapeId="0" xr:uid="{00000000-0006-0000-2400-000008000000}">
      <text>
        <r>
          <rPr>
            <sz val="8"/>
            <color indexed="81"/>
            <rFont val="Tahoma"/>
            <family val="2"/>
          </rPr>
          <t>DL = 13mg/L</t>
        </r>
      </text>
    </comment>
    <comment ref="H11" authorId="0" shapeId="0" xr:uid="{00000000-0006-0000-2400-00000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H13" authorId="0" shapeId="0" xr:uid="{00000000-0006-0000-2400-00000A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2500-000001000000}">
      <text>
        <r>
          <rPr>
            <sz val="8"/>
            <color indexed="81"/>
            <rFont val="Tahoma"/>
            <family val="2"/>
          </rPr>
          <t>DL = 13mg/L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600-000001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2" authorId="0" shapeId="0" xr:uid="{00000000-0006-0000-2600-000002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2" authorId="0" shapeId="0" xr:uid="{00000000-0006-0000-2600-000003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2" authorId="0" shapeId="0" xr:uid="{00000000-0006-0000-26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600-00000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2" authorId="0" shapeId="0" xr:uid="{00000000-0006-0000-2600-00000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2" authorId="0" shapeId="0" xr:uid="{00000000-0006-0000-26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6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600-000009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2" authorId="0" shapeId="0" xr:uid="{00000000-0006-0000-2600-00000A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2" authorId="0" shapeId="0" xr:uid="{00000000-0006-0000-2600-00000B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2" authorId="0" shapeId="0" xr:uid="{00000000-0006-0000-2600-00000C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2" authorId="0" shapeId="0" xr:uid="{00000000-0006-0000-2600-00000D000000}">
      <text>
        <r>
          <rPr>
            <sz val="8"/>
            <color indexed="81"/>
            <rFont val="Tahoma"/>
            <family val="2"/>
          </rPr>
          <t>DL = 0.0050mg/L</t>
        </r>
      </text>
    </comment>
    <comment ref="G3" authorId="0" shapeId="0" xr:uid="{00000000-0006-0000-2600-00000E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3" authorId="0" shapeId="0" xr:uid="{00000000-0006-0000-2600-00000F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I3" authorId="0" shapeId="0" xr:uid="{00000000-0006-0000-2600-000010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3" authorId="0" shapeId="0" xr:uid="{00000000-0006-0000-2600-00001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3" authorId="0" shapeId="0" xr:uid="{00000000-0006-0000-2600-000012000000}">
      <text>
        <r>
          <rPr>
            <sz val="8"/>
            <color indexed="81"/>
            <rFont val="Tahoma"/>
            <family val="2"/>
          </rPr>
          <t>DLM - Detection Limit Adjusted due to sample matrix effects.
DL = 0.050mg/L</t>
        </r>
      </text>
    </comment>
    <comment ref="L3" authorId="0" shapeId="0" xr:uid="{00000000-0006-0000-2600-00001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3" authorId="0" shapeId="0" xr:uid="{00000000-0006-0000-2600-000014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2600-000015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600-00001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3" authorId="0" shapeId="0" xr:uid="{00000000-0006-0000-2600-000017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3" authorId="0" shapeId="0" xr:uid="{00000000-0006-0000-2600-000018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3" authorId="0" shapeId="0" xr:uid="{00000000-0006-0000-2600-000019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3" authorId="0" shapeId="0" xr:uid="{00000000-0006-0000-2600-00001A000000}">
      <text>
        <r>
          <rPr>
            <sz val="8"/>
            <color indexed="81"/>
            <rFont val="Tahoma"/>
            <family val="2"/>
          </rPr>
          <t>DL = 0.0050mg/L</t>
        </r>
      </text>
    </comment>
    <comment ref="G4" authorId="0" shapeId="0" xr:uid="{00000000-0006-0000-2600-00001B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4" authorId="0" shapeId="0" xr:uid="{00000000-0006-0000-2600-00001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4" authorId="0" shapeId="0" xr:uid="{00000000-0006-0000-2600-00001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4" authorId="0" shapeId="0" xr:uid="{00000000-0006-0000-2600-00001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4" authorId="0" shapeId="0" xr:uid="{00000000-0006-0000-2600-00001F000000}">
      <text>
        <r>
          <rPr>
            <sz val="8"/>
            <color indexed="81"/>
            <rFont val="Tahoma"/>
            <family val="2"/>
          </rPr>
          <t>DLM - Detection Limit Adjusted due to sample matrix effects.
DL = 0.050mg/L</t>
        </r>
      </text>
    </comment>
    <comment ref="L4" authorId="0" shapeId="0" xr:uid="{00000000-0006-0000-2600-00002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4" authorId="0" shapeId="0" xr:uid="{00000000-0006-0000-2600-000021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4" authorId="0" shapeId="0" xr:uid="{00000000-0006-0000-2600-00002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600-00002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4" authorId="0" shapeId="0" xr:uid="{00000000-0006-0000-2600-000024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R4" authorId="0" shapeId="0" xr:uid="{00000000-0006-0000-2600-000025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4" authorId="0" shapeId="0" xr:uid="{00000000-0006-0000-2600-000026000000}">
      <text>
        <r>
          <rPr>
            <sz val="8"/>
            <color indexed="81"/>
            <rFont val="Tahoma"/>
            <family val="2"/>
          </rPr>
          <t>DLA - Detection Limit adjusted for required dilution
DL = 0.0050mg/L</t>
        </r>
      </text>
    </comment>
    <comment ref="G5" authorId="0" shapeId="0" xr:uid="{00000000-0006-0000-2600-000027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5" authorId="0" shapeId="0" xr:uid="{00000000-0006-0000-2600-00002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5" authorId="0" shapeId="0" xr:uid="{00000000-0006-0000-2600-00002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5" authorId="0" shapeId="0" xr:uid="{00000000-0006-0000-2600-00002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5" authorId="0" shapeId="0" xr:uid="{00000000-0006-0000-2600-00002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5" authorId="0" shapeId="0" xr:uid="{00000000-0006-0000-2600-00002C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600-00002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5" authorId="0" shapeId="0" xr:uid="{00000000-0006-0000-2600-00002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P5" authorId="0" shapeId="0" xr:uid="{00000000-0006-0000-2600-00002F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R5" authorId="0" shapeId="0" xr:uid="{00000000-0006-0000-2600-000030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5" authorId="0" shapeId="0" xr:uid="{00000000-0006-0000-2600-000031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E6" authorId="0" shapeId="0" xr:uid="{00000000-0006-0000-2600-000032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600-000033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6" authorId="0" shapeId="0" xr:uid="{00000000-0006-0000-2600-00003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6" authorId="0" shapeId="0" xr:uid="{00000000-0006-0000-2600-00003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6" authorId="0" shapeId="0" xr:uid="{00000000-0006-0000-2600-00003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6" authorId="0" shapeId="0" xr:uid="{00000000-0006-0000-2600-000037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6" authorId="0" shapeId="0" xr:uid="{00000000-0006-0000-2600-00003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600-000039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600-00003A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6" authorId="0" shapeId="0" xr:uid="{00000000-0006-0000-2600-00003B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6" authorId="0" shapeId="0" xr:uid="{00000000-0006-0000-2600-00003C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6" authorId="0" shapeId="0" xr:uid="{00000000-0006-0000-2600-00003D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6" authorId="0" shapeId="0" xr:uid="{00000000-0006-0000-2600-00003E000000}">
      <text>
        <r>
          <rPr>
            <sz val="8"/>
            <color indexed="81"/>
            <rFont val="Tahoma"/>
            <family val="2"/>
          </rPr>
          <t>DL = 0.0050mg/L</t>
        </r>
      </text>
    </comment>
    <comment ref="G7" authorId="0" shapeId="0" xr:uid="{00000000-0006-0000-2600-00003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7" authorId="0" shapeId="0" xr:uid="{00000000-0006-0000-2600-00004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7" authorId="0" shapeId="0" xr:uid="{00000000-0006-0000-2600-000041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7" authorId="0" shapeId="0" xr:uid="{00000000-0006-0000-2600-00004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7" authorId="0" shapeId="0" xr:uid="{00000000-0006-0000-2600-00004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7" authorId="0" shapeId="0" xr:uid="{00000000-0006-0000-2600-000044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600-00004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7" authorId="0" shapeId="0" xr:uid="{00000000-0006-0000-2600-000046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P7" authorId="0" shapeId="0" xr:uid="{00000000-0006-0000-2600-000047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R7" authorId="0" shapeId="0" xr:uid="{00000000-0006-0000-2600-000048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7" authorId="0" shapeId="0" xr:uid="{00000000-0006-0000-2600-000049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G8" authorId="0" shapeId="0" xr:uid="{00000000-0006-0000-2600-00004A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8" authorId="0" shapeId="0" xr:uid="{00000000-0006-0000-2600-00004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I8" authorId="0" shapeId="0" xr:uid="{00000000-0006-0000-2600-00004C000000}">
      <text>
        <r>
          <rPr>
            <sz val="8"/>
            <color indexed="81"/>
            <rFont val="Tahoma"/>
            <family val="2"/>
          </rPr>
          <t>DL = 3.0mg/L</t>
        </r>
      </text>
    </comment>
    <comment ref="J8" authorId="0" shapeId="0" xr:uid="{00000000-0006-0000-2600-00004D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8" authorId="0" shapeId="0" xr:uid="{00000000-0006-0000-2600-00004E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8" authorId="0" shapeId="0" xr:uid="{00000000-0006-0000-2600-00004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8" authorId="0" shapeId="0" xr:uid="{00000000-0006-0000-2600-00005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G9" authorId="0" shapeId="0" xr:uid="{00000000-0006-0000-2600-000051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9" authorId="0" shapeId="0" xr:uid="{00000000-0006-0000-2600-00005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9" authorId="0" shapeId="0" xr:uid="{00000000-0006-0000-2600-00005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9" authorId="0" shapeId="0" xr:uid="{00000000-0006-0000-2600-00005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9" authorId="0" shapeId="0" xr:uid="{00000000-0006-0000-2600-00005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9" authorId="0" shapeId="0" xr:uid="{00000000-0006-0000-2600-000056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9" authorId="0" shapeId="0" xr:uid="{00000000-0006-0000-2600-000057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9" authorId="0" shapeId="0" xr:uid="{00000000-0006-0000-2600-00005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P9" authorId="0" shapeId="0" xr:uid="{00000000-0006-0000-2600-000059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R9" authorId="0" shapeId="0" xr:uid="{00000000-0006-0000-2600-00005A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9" authorId="0" shapeId="0" xr:uid="{00000000-0006-0000-2600-00005B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E10" authorId="0" shapeId="0" xr:uid="{00000000-0006-0000-2600-00005C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600-00005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10" authorId="0" shapeId="0" xr:uid="{00000000-0006-0000-2600-00005E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0" authorId="0" shapeId="0" xr:uid="{00000000-0006-0000-2600-00005F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0" authorId="0" shapeId="0" xr:uid="{00000000-0006-0000-2600-00006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0" authorId="0" shapeId="0" xr:uid="{00000000-0006-0000-2600-00006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0" authorId="0" shapeId="0" xr:uid="{00000000-0006-0000-2600-000062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0" authorId="0" shapeId="0" xr:uid="{00000000-0006-0000-2600-00006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600-000064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10" authorId="0" shapeId="0" xr:uid="{00000000-0006-0000-2600-000065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10" authorId="0" shapeId="0" xr:uid="{00000000-0006-0000-2600-000066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10" authorId="0" shapeId="0" xr:uid="{00000000-0006-0000-2600-000067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10" authorId="0" shapeId="0" xr:uid="{00000000-0006-0000-2600-000068000000}">
      <text>
        <r>
          <rPr>
            <sz val="8"/>
            <color indexed="81"/>
            <rFont val="Tahoma"/>
            <family val="2"/>
          </rPr>
          <t>DLA - Detection Limit adjusted for required dilution
DL = 0.0050mg/L</t>
        </r>
      </text>
    </comment>
    <comment ref="E11" authorId="0" shapeId="0" xr:uid="{00000000-0006-0000-2600-000069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1" authorId="0" shapeId="0" xr:uid="{00000000-0006-0000-2600-00006A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11" authorId="0" shapeId="0" xr:uid="{00000000-0006-0000-2600-00006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600-00006C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600-00006D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1" authorId="0" shapeId="0" xr:uid="{00000000-0006-0000-2600-00006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1" authorId="0" shapeId="0" xr:uid="{00000000-0006-0000-2600-00006F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600-00007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600-00007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11" authorId="0" shapeId="0" xr:uid="{00000000-0006-0000-2600-00007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11" authorId="0" shapeId="0" xr:uid="{00000000-0006-0000-2600-000073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11" authorId="0" shapeId="0" xr:uid="{00000000-0006-0000-2600-000074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11" authorId="0" shapeId="0" xr:uid="{00000000-0006-0000-2600-000075000000}">
      <text>
        <r>
          <rPr>
            <sz val="8"/>
            <color indexed="81"/>
            <rFont val="Tahoma"/>
            <family val="2"/>
          </rPr>
          <t>DL = 0.0050mg/L</t>
        </r>
      </text>
    </comment>
    <comment ref="G12" authorId="0" shapeId="0" xr:uid="{00000000-0006-0000-2600-000076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12" authorId="0" shapeId="0" xr:uid="{00000000-0006-0000-2600-00007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12" authorId="0" shapeId="0" xr:uid="{00000000-0006-0000-2600-00007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2" authorId="0" shapeId="0" xr:uid="{00000000-0006-0000-2600-00007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2" authorId="0" shapeId="0" xr:uid="{00000000-0006-0000-2600-00007A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2" authorId="0" shapeId="0" xr:uid="{00000000-0006-0000-2600-00007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2" authorId="0" shapeId="0" xr:uid="{00000000-0006-0000-2600-00007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2" authorId="0" shapeId="0" xr:uid="{00000000-0006-0000-2600-00007D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2" authorId="0" shapeId="0" xr:uid="{00000000-0006-0000-2600-00007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P12" authorId="0" shapeId="0" xr:uid="{00000000-0006-0000-2600-00007F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R12" authorId="0" shapeId="0" xr:uid="{00000000-0006-0000-2600-000080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S12" authorId="0" shapeId="0" xr:uid="{00000000-0006-0000-2600-000081000000}">
      <text>
        <r>
          <rPr>
            <sz val="8"/>
            <color indexed="81"/>
            <rFont val="Tahoma"/>
            <family val="2"/>
          </rPr>
          <t>DL = 0.0020mg/L</t>
        </r>
      </text>
    </comment>
    <comment ref="E13" authorId="0" shapeId="0" xr:uid="{00000000-0006-0000-2600-000082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3" authorId="0" shapeId="0" xr:uid="{00000000-0006-0000-2600-000083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H13" authorId="0" shapeId="0" xr:uid="{00000000-0006-0000-2600-00008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13" authorId="0" shapeId="0" xr:uid="{00000000-0006-0000-2600-00008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3" authorId="0" shapeId="0" xr:uid="{00000000-0006-0000-2600-00008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3" authorId="0" shapeId="0" xr:uid="{00000000-0006-0000-2600-000087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3" authorId="0" shapeId="0" xr:uid="{00000000-0006-0000-2600-00008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3" authorId="0" shapeId="0" xr:uid="{00000000-0006-0000-2600-000089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3" authorId="0" shapeId="0" xr:uid="{00000000-0006-0000-2600-00008A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600-00008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P13" authorId="0" shapeId="0" xr:uid="{00000000-0006-0000-2600-00008C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Q13" authorId="0" shapeId="0" xr:uid="{00000000-0006-0000-2600-00008D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R13" authorId="0" shapeId="0" xr:uid="{00000000-0006-0000-2600-00008E000000}">
      <text>
        <r>
          <rPr>
            <sz val="8"/>
            <color indexed="81"/>
            <rFont val="Tahoma"/>
            <family val="2"/>
          </rPr>
          <t>DL = 0.0025mg/L</t>
        </r>
      </text>
    </comment>
    <comment ref="S13" authorId="0" shapeId="0" xr:uid="{00000000-0006-0000-2600-00008F000000}">
      <text>
        <r>
          <rPr>
            <sz val="8"/>
            <color indexed="81"/>
            <rFont val="Tahoma"/>
            <family val="2"/>
          </rPr>
          <t>DL = 0.0050mg/L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800-000001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2" authorId="0" shapeId="0" xr:uid="{00000000-0006-0000-2800-00000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2" authorId="0" shapeId="0" xr:uid="{00000000-0006-0000-2800-000003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2" authorId="0" shapeId="0" xr:uid="{00000000-0006-0000-28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800-000005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2" authorId="0" shapeId="0" xr:uid="{00000000-0006-0000-2800-000006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2" authorId="0" shapeId="0" xr:uid="{00000000-0006-0000-2800-000007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2" authorId="0" shapeId="0" xr:uid="{00000000-0006-0000-28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8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800-00000A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G3" authorId="0" shapeId="0" xr:uid="{00000000-0006-0000-2800-00000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3" authorId="0" shapeId="0" xr:uid="{00000000-0006-0000-28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8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800-00000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3" authorId="0" shapeId="0" xr:uid="{00000000-0006-0000-28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2800-00001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3" authorId="0" shapeId="0" xr:uid="{00000000-0006-0000-28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8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800-000013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4" authorId="0" shapeId="0" xr:uid="{00000000-0006-0000-28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800-000015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4" authorId="0" shapeId="0" xr:uid="{00000000-0006-0000-2800-00001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28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4" authorId="0" shapeId="0" xr:uid="{00000000-0006-0000-2800-000018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4" authorId="0" shapeId="0" xr:uid="{00000000-0006-0000-2800-000019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4" authorId="0" shapeId="0" xr:uid="{00000000-0006-0000-2800-00001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4" authorId="0" shapeId="0" xr:uid="{00000000-0006-0000-2800-00001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800-00001C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4" authorId="0" shapeId="0" xr:uid="{00000000-0006-0000-2800-00001D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5" authorId="0" shapeId="0" xr:uid="{00000000-0006-0000-2800-00001E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2800-00001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5" authorId="0" shapeId="0" xr:uid="{00000000-0006-0000-2800-000020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2800-000021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5" authorId="0" shapeId="0" xr:uid="{00000000-0006-0000-2800-00002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5" authorId="0" shapeId="0" xr:uid="{00000000-0006-0000-2800-00002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5" authorId="0" shapeId="0" xr:uid="{00000000-0006-0000-2800-000024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800-000025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800-00002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5" authorId="0" shapeId="0" xr:uid="{00000000-0006-0000-2800-000027000000}">
      <text>
        <r>
          <rPr>
            <sz val="8"/>
            <color indexed="81"/>
            <rFont val="Tahoma"/>
            <family val="2"/>
          </rPr>
          <t>DLA - Detection Limit adjusted for required dilution
DL = 0.060mg/L</t>
        </r>
      </text>
    </comment>
    <comment ref="E6" authorId="0" shapeId="0" xr:uid="{00000000-0006-0000-2800-000028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800-000029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6" authorId="0" shapeId="0" xr:uid="{00000000-0006-0000-2800-00002A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6" authorId="0" shapeId="0" xr:uid="{00000000-0006-0000-2800-00002B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6" authorId="0" shapeId="0" xr:uid="{00000000-0006-0000-2800-00002C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6" authorId="0" shapeId="0" xr:uid="{00000000-0006-0000-2800-00002D000000}">
      <text>
        <r>
          <rPr>
            <sz val="8"/>
            <color indexed="81"/>
            <rFont val="Tahoma"/>
            <family val="2"/>
          </rPr>
          <t>DLM - Detection Limit Adjusted due to sample matrix effects.
DL = 0.050mg/L</t>
        </r>
      </text>
    </comment>
    <comment ref="L6" authorId="0" shapeId="0" xr:uid="{00000000-0006-0000-2800-00002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6" authorId="0" shapeId="0" xr:uid="{00000000-0006-0000-2800-00002F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800-00003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800-000031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6" authorId="0" shapeId="0" xr:uid="{00000000-0006-0000-2800-000032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7" authorId="0" shapeId="0" xr:uid="{00000000-0006-0000-2800-000033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800-000034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7" authorId="0" shapeId="0" xr:uid="{00000000-0006-0000-2800-000035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800-000036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7" authorId="0" shapeId="0" xr:uid="{00000000-0006-0000-2800-000037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7" authorId="0" shapeId="0" xr:uid="{00000000-0006-0000-2800-000038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7" authorId="0" shapeId="0" xr:uid="{00000000-0006-0000-2800-000039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800-00003A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800-00003B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7" authorId="0" shapeId="0" xr:uid="{00000000-0006-0000-2800-00003C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G8" authorId="0" shapeId="0" xr:uid="{00000000-0006-0000-2800-00003D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8" authorId="0" shapeId="0" xr:uid="{00000000-0006-0000-2800-00003E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8" authorId="0" shapeId="0" xr:uid="{00000000-0006-0000-2800-00003F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8" authorId="0" shapeId="0" xr:uid="{00000000-0006-0000-2800-000040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8" authorId="0" shapeId="0" xr:uid="{00000000-0006-0000-2800-000041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8" authorId="0" shapeId="0" xr:uid="{00000000-0006-0000-2800-000042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800-00004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800-000044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8" authorId="0" shapeId="0" xr:uid="{00000000-0006-0000-2800-000045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9" authorId="0" shapeId="0" xr:uid="{00000000-0006-0000-2800-000046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800-000047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9" authorId="0" shapeId="0" xr:uid="{00000000-0006-0000-2800-00004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800-000049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9" authorId="0" shapeId="0" xr:uid="{00000000-0006-0000-2800-00004A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9" authorId="0" shapeId="0" xr:uid="{00000000-0006-0000-2800-00004B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9" authorId="0" shapeId="0" xr:uid="{00000000-0006-0000-2800-00004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9" authorId="0" shapeId="0" xr:uid="{00000000-0006-0000-2800-00004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800-00004E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9" authorId="0" shapeId="0" xr:uid="{00000000-0006-0000-2800-00004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0" authorId="0" shapeId="0" xr:uid="{00000000-0006-0000-2800-000050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800-00005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0" authorId="0" shapeId="0" xr:uid="{00000000-0006-0000-2800-00005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0" authorId="0" shapeId="0" xr:uid="{00000000-0006-0000-2800-00005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0" authorId="0" shapeId="0" xr:uid="{00000000-0006-0000-2800-000054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10" authorId="0" shapeId="0" xr:uid="{00000000-0006-0000-2800-000055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10" authorId="0" shapeId="0" xr:uid="{00000000-0006-0000-2800-000056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0" authorId="0" shapeId="0" xr:uid="{00000000-0006-0000-2800-00005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800-000058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0" authorId="0" shapeId="0" xr:uid="{00000000-0006-0000-2800-000059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11" authorId="0" shapeId="0" xr:uid="{00000000-0006-0000-2800-00005A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1" authorId="0" shapeId="0" xr:uid="{00000000-0006-0000-2800-00005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1" authorId="0" shapeId="0" xr:uid="{00000000-0006-0000-2800-00005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800-00005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800-00005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1" authorId="0" shapeId="0" xr:uid="{00000000-0006-0000-2800-00005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1" authorId="0" shapeId="0" xr:uid="{00000000-0006-0000-2800-00006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800-00006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800-00006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1" authorId="0" shapeId="0" xr:uid="{00000000-0006-0000-2800-000063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12" authorId="0" shapeId="0" xr:uid="{00000000-0006-0000-2800-00006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800-000065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2" authorId="0" shapeId="0" xr:uid="{00000000-0006-0000-2800-00006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800-00006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2" authorId="0" shapeId="0" xr:uid="{00000000-0006-0000-2800-000068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12" authorId="0" shapeId="0" xr:uid="{00000000-0006-0000-2800-000069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12" authorId="0" shapeId="0" xr:uid="{00000000-0006-0000-2800-00006A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2" authorId="0" shapeId="0" xr:uid="{00000000-0006-0000-2800-00006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800-00006C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2" authorId="0" shapeId="0" xr:uid="{00000000-0006-0000-2800-00006D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3" authorId="0" shapeId="0" xr:uid="{00000000-0006-0000-2800-00006E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800-00006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3" authorId="0" shapeId="0" xr:uid="{00000000-0006-0000-2800-000070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800-000071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3" authorId="0" shapeId="0" xr:uid="{00000000-0006-0000-2800-000072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L13" authorId="0" shapeId="0" xr:uid="{00000000-0006-0000-2800-000073000000}">
      <text>
        <r>
          <rPr>
            <sz val="8"/>
            <color indexed="81"/>
            <rFont val="Tahoma"/>
            <family val="2"/>
          </rPr>
          <t>DL = 0.010mg/L</t>
        </r>
      </text>
    </comment>
    <comment ref="M13" authorId="0" shapeId="0" xr:uid="{00000000-0006-0000-2800-000074000000}">
      <text>
        <r>
          <rPr>
            <sz val="8"/>
            <color indexed="81"/>
            <rFont val="Tahoma"/>
            <family val="2"/>
          </rPr>
          <t>DL = 130mg/L</t>
        </r>
      </text>
    </comment>
    <comment ref="N13" authorId="0" shapeId="0" xr:uid="{00000000-0006-0000-2800-000075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800-000076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3" authorId="0" shapeId="0" xr:uid="{00000000-0006-0000-2800-000077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9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2900-00000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2" authorId="0" shapeId="0" xr:uid="{00000000-0006-0000-2900-000003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2" authorId="0" shapeId="0" xr:uid="{00000000-0006-0000-29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900-00000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2" authorId="0" shapeId="0" xr:uid="{00000000-0006-0000-2900-00000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2" authorId="0" shapeId="0" xr:uid="{00000000-0006-0000-29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9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9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900-00000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G3" authorId="0" shapeId="0" xr:uid="{00000000-0006-0000-2900-00000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3" authorId="0" shapeId="0" xr:uid="{00000000-0006-0000-29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9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900-00000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3" authorId="0" shapeId="0" xr:uid="{00000000-0006-0000-2900-00000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3" authorId="0" shapeId="0" xr:uid="{00000000-0006-0000-2900-000010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29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9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900-000013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E4" authorId="0" shapeId="0" xr:uid="{00000000-0006-0000-29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900-000015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4" authorId="0" shapeId="0" xr:uid="{00000000-0006-0000-2900-000016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I4" authorId="0" shapeId="0" xr:uid="{00000000-0006-0000-29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4" authorId="0" shapeId="0" xr:uid="{00000000-0006-0000-2900-00001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4" authorId="0" shapeId="0" xr:uid="{00000000-0006-0000-2900-00001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4" authorId="0" shapeId="0" xr:uid="{00000000-0006-0000-2900-00001A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2900-00001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900-00001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4" authorId="0" shapeId="0" xr:uid="{00000000-0006-0000-2900-00001D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5" authorId="0" shapeId="0" xr:uid="{00000000-0006-0000-2900-00001E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2900-00001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5" authorId="0" shapeId="0" xr:uid="{00000000-0006-0000-2900-000020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2900-000021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5" authorId="0" shapeId="0" xr:uid="{00000000-0006-0000-2900-00002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5" authorId="0" shapeId="0" xr:uid="{00000000-0006-0000-2900-000023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5" authorId="0" shapeId="0" xr:uid="{00000000-0006-0000-2900-000024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900-000025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900-000026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5" authorId="0" shapeId="0" xr:uid="{00000000-0006-0000-2900-000027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6" authorId="0" shapeId="0" xr:uid="{00000000-0006-0000-2900-000028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900-000029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6" authorId="0" shapeId="0" xr:uid="{00000000-0006-0000-2900-00002A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6" authorId="0" shapeId="0" xr:uid="{00000000-0006-0000-2900-00002B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6" authorId="0" shapeId="0" xr:uid="{00000000-0006-0000-2900-00002C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6" authorId="0" shapeId="0" xr:uid="{00000000-0006-0000-2900-00002D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6" authorId="0" shapeId="0" xr:uid="{00000000-0006-0000-2900-00002E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900-00002F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900-000030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6" authorId="0" shapeId="0" xr:uid="{00000000-0006-0000-2900-000031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7" authorId="0" shapeId="0" xr:uid="{00000000-0006-0000-2900-000032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900-000033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7" authorId="0" shapeId="0" xr:uid="{00000000-0006-0000-2900-000034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900-000035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7" authorId="0" shapeId="0" xr:uid="{00000000-0006-0000-2900-00003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7" authorId="0" shapeId="0" xr:uid="{00000000-0006-0000-2900-000037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7" authorId="0" shapeId="0" xr:uid="{00000000-0006-0000-2900-00003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7" authorId="0" shapeId="0" xr:uid="{00000000-0006-0000-2900-000039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900-00003A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900-00003B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7" authorId="0" shapeId="0" xr:uid="{00000000-0006-0000-2900-00003C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G8" authorId="0" shapeId="0" xr:uid="{00000000-0006-0000-2900-00003D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8" authorId="0" shapeId="0" xr:uid="{00000000-0006-0000-2900-00003E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8" authorId="0" shapeId="0" xr:uid="{00000000-0006-0000-2900-00003F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8" authorId="0" shapeId="0" xr:uid="{00000000-0006-0000-2900-00004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8" authorId="0" shapeId="0" xr:uid="{00000000-0006-0000-2900-00004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8" authorId="0" shapeId="0" xr:uid="{00000000-0006-0000-2900-000042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900-00004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900-000044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8" authorId="0" shapeId="0" xr:uid="{00000000-0006-0000-2900-000045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9" authorId="0" shapeId="0" xr:uid="{00000000-0006-0000-2900-000046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900-000047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9" authorId="0" shapeId="0" xr:uid="{00000000-0006-0000-2900-00004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900-000049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9" authorId="0" shapeId="0" xr:uid="{00000000-0006-0000-2900-00004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9" authorId="0" shapeId="0" xr:uid="{00000000-0006-0000-2900-00004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9" authorId="0" shapeId="0" xr:uid="{00000000-0006-0000-2900-00004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9" authorId="0" shapeId="0" xr:uid="{00000000-0006-0000-2900-00004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900-00004E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9" authorId="0" shapeId="0" xr:uid="{00000000-0006-0000-2900-00004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0" authorId="0" shapeId="0" xr:uid="{00000000-0006-0000-2900-000050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900-00005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0" authorId="0" shapeId="0" xr:uid="{00000000-0006-0000-2900-00005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0" authorId="0" shapeId="0" xr:uid="{00000000-0006-0000-2900-00005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0" authorId="0" shapeId="0" xr:uid="{00000000-0006-0000-2900-00005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0" authorId="0" shapeId="0" xr:uid="{00000000-0006-0000-2900-000055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0" authorId="0" shapeId="0" xr:uid="{00000000-0006-0000-2900-00005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0" authorId="0" shapeId="0" xr:uid="{00000000-0006-0000-2900-000057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0" authorId="0" shapeId="0" xr:uid="{00000000-0006-0000-2900-00005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900-00005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0" authorId="0" shapeId="0" xr:uid="{00000000-0006-0000-2900-00005A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1" authorId="0" shapeId="0" xr:uid="{00000000-0006-0000-2900-00005B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1" authorId="0" shapeId="0" xr:uid="{00000000-0006-0000-2900-00005C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1" authorId="0" shapeId="0" xr:uid="{00000000-0006-0000-2900-00005D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900-00005E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900-00005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1" authorId="0" shapeId="0" xr:uid="{00000000-0006-0000-2900-00006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1" authorId="0" shapeId="0" xr:uid="{00000000-0006-0000-2900-000061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900-00006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900-00006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1" authorId="0" shapeId="0" xr:uid="{00000000-0006-0000-2900-000064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2" authorId="0" shapeId="0" xr:uid="{00000000-0006-0000-2900-000065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900-000066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2" authorId="0" shapeId="0" xr:uid="{00000000-0006-0000-2900-00006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900-000068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2" authorId="0" shapeId="0" xr:uid="{00000000-0006-0000-2900-00006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2" authorId="0" shapeId="0" xr:uid="{00000000-0006-0000-2900-00006A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2" authorId="0" shapeId="0" xr:uid="{00000000-0006-0000-2900-00006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2" authorId="0" shapeId="0" xr:uid="{00000000-0006-0000-2900-00006C000000}">
      <text>
        <r>
          <rPr>
            <sz val="8"/>
            <color indexed="81"/>
            <rFont val="Tahoma"/>
            <family val="2"/>
          </rPr>
          <t>DL = 20mg/L</t>
        </r>
      </text>
    </comment>
    <comment ref="N12" authorId="0" shapeId="0" xr:uid="{00000000-0006-0000-2900-00006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900-00006E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2" authorId="0" shapeId="0" xr:uid="{00000000-0006-0000-2900-00006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3" authorId="0" shapeId="0" xr:uid="{00000000-0006-0000-2900-000070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900-00007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3" authorId="0" shapeId="0" xr:uid="{00000000-0006-0000-2900-00007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900-00007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3" authorId="0" shapeId="0" xr:uid="{00000000-0006-0000-2900-00007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3" authorId="0" shapeId="0" xr:uid="{00000000-0006-0000-2900-000075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3" authorId="0" shapeId="0" xr:uid="{00000000-0006-0000-2900-00007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3" authorId="0" shapeId="0" xr:uid="{00000000-0006-0000-2900-000077000000}">
      <text>
        <r>
          <rPr>
            <sz val="8"/>
            <color indexed="81"/>
            <rFont val="Tahoma"/>
            <family val="2"/>
          </rPr>
          <t>DL = 100mg/L</t>
        </r>
      </text>
    </comment>
    <comment ref="N13" authorId="0" shapeId="0" xr:uid="{00000000-0006-0000-2900-00007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900-00007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3" authorId="0" shapeId="0" xr:uid="{00000000-0006-0000-2900-00007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A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2A00-00000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2" authorId="0" shapeId="0" xr:uid="{00000000-0006-0000-2A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2A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A00-00000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2" authorId="0" shapeId="0" xr:uid="{00000000-0006-0000-2A00-00000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2" authorId="0" shapeId="0" xr:uid="{00000000-0006-0000-2A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A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A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A00-00000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G3" authorId="0" shapeId="0" xr:uid="{00000000-0006-0000-2A00-00000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3" authorId="0" shapeId="0" xr:uid="{00000000-0006-0000-2A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A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A00-00000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3" authorId="0" shapeId="0" xr:uid="{00000000-0006-0000-2A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2A00-000010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2A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A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A00-000013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E4" authorId="0" shapeId="0" xr:uid="{00000000-0006-0000-2A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A00-000015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4" authorId="0" shapeId="0" xr:uid="{00000000-0006-0000-2A00-00001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2A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4" authorId="0" shapeId="0" xr:uid="{00000000-0006-0000-2A00-00001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" authorId="0" shapeId="0" xr:uid="{00000000-0006-0000-2A00-000019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4" authorId="0" shapeId="0" xr:uid="{00000000-0006-0000-2A00-00001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2A00-00001B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2A00-00001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A00-00001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4" authorId="0" shapeId="0" xr:uid="{00000000-0006-0000-2A00-00001E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5" authorId="0" shapeId="0" xr:uid="{00000000-0006-0000-2A00-00001F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5" authorId="0" shapeId="0" xr:uid="{00000000-0006-0000-2A00-000020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5" authorId="0" shapeId="0" xr:uid="{00000000-0006-0000-2A00-000021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2A00-000022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5" authorId="0" shapeId="0" xr:uid="{00000000-0006-0000-2A00-00002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5" authorId="0" shapeId="0" xr:uid="{00000000-0006-0000-2A00-000024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5" authorId="0" shapeId="0" xr:uid="{00000000-0006-0000-2A00-00002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5" authorId="0" shapeId="0" xr:uid="{00000000-0006-0000-2A00-000026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5" authorId="0" shapeId="0" xr:uid="{00000000-0006-0000-2A00-00002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A00-000028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5" authorId="0" shapeId="0" xr:uid="{00000000-0006-0000-2A00-00002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0.090mg/L</t>
        </r>
      </text>
    </comment>
    <comment ref="E6" authorId="0" shapeId="0" xr:uid="{00000000-0006-0000-2A00-00002A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A00-00002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6" authorId="0" shapeId="0" xr:uid="{00000000-0006-0000-2A00-00002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6" authorId="0" shapeId="0" xr:uid="{00000000-0006-0000-2A00-00002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6" authorId="0" shapeId="0" xr:uid="{00000000-0006-0000-2A00-00002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6" authorId="0" shapeId="0" xr:uid="{00000000-0006-0000-2A00-00002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6" authorId="0" shapeId="0" xr:uid="{00000000-0006-0000-2A00-000030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6" authorId="0" shapeId="0" xr:uid="{00000000-0006-0000-2A00-00003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A00-000032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6" authorId="0" shapeId="0" xr:uid="{00000000-0006-0000-2A00-000033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7" authorId="0" shapeId="0" xr:uid="{00000000-0006-0000-2A00-00003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A00-000035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7" authorId="0" shapeId="0" xr:uid="{00000000-0006-0000-2A00-00003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A00-00003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7" authorId="0" shapeId="0" xr:uid="{00000000-0006-0000-2A00-00003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7" authorId="0" shapeId="0" xr:uid="{00000000-0006-0000-2A00-00003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7" authorId="0" shapeId="0" xr:uid="{00000000-0006-0000-2A00-00003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A00-00003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A00-00003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7" authorId="0" shapeId="0" xr:uid="{00000000-0006-0000-2A00-00003D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G8" authorId="0" shapeId="0" xr:uid="{00000000-0006-0000-2A00-00003E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8" authorId="0" shapeId="0" xr:uid="{00000000-0006-0000-2A00-00003F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8" authorId="0" shapeId="0" xr:uid="{00000000-0006-0000-2A00-000040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8" authorId="0" shapeId="0" xr:uid="{00000000-0006-0000-2A00-000041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8" authorId="0" shapeId="0" xr:uid="{00000000-0006-0000-2A00-00004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8" authorId="0" shapeId="0" xr:uid="{00000000-0006-0000-2A00-000043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8" authorId="0" shapeId="0" xr:uid="{00000000-0006-0000-2A00-000044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A00-000045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8" authorId="0" shapeId="0" xr:uid="{00000000-0006-0000-2A00-000046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9" authorId="0" shapeId="0" xr:uid="{00000000-0006-0000-2A00-000047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A00-000048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9" authorId="0" shapeId="0" xr:uid="{00000000-0006-0000-2A00-000049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A00-00004A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9" authorId="0" shapeId="0" xr:uid="{00000000-0006-0000-2A00-00004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9" authorId="0" shapeId="0" xr:uid="{00000000-0006-0000-2A00-00004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9" authorId="0" shapeId="0" xr:uid="{00000000-0006-0000-2A00-00004D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9" authorId="0" shapeId="0" xr:uid="{00000000-0006-0000-2A00-00004E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A00-00004F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9" authorId="0" shapeId="0" xr:uid="{00000000-0006-0000-2A00-000050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0" authorId="0" shapeId="0" xr:uid="{00000000-0006-0000-2A00-000051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A00-000052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0" authorId="0" shapeId="0" xr:uid="{00000000-0006-0000-2A00-00005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0" authorId="0" shapeId="0" xr:uid="{00000000-0006-0000-2A00-00005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0" authorId="0" shapeId="0" xr:uid="{00000000-0006-0000-2A00-00005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0" authorId="0" shapeId="0" xr:uid="{00000000-0006-0000-2A00-00005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0" authorId="0" shapeId="0" xr:uid="{00000000-0006-0000-2A00-00005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10" authorId="0" shapeId="0" xr:uid="{00000000-0006-0000-2A00-00005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A00-000059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0" authorId="0" shapeId="0" xr:uid="{00000000-0006-0000-2A00-00005A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1" authorId="0" shapeId="0" xr:uid="{00000000-0006-0000-2A00-00005B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1" authorId="0" shapeId="0" xr:uid="{00000000-0006-0000-2A00-00005C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1" authorId="0" shapeId="0" xr:uid="{00000000-0006-0000-2A00-00005D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A00-00005E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A00-00005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1" authorId="0" shapeId="0" xr:uid="{00000000-0006-0000-2A00-00006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1" authorId="0" shapeId="0" xr:uid="{00000000-0006-0000-2A00-000061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11" authorId="0" shapeId="0" xr:uid="{00000000-0006-0000-2A00-00006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A00-000063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1" authorId="0" shapeId="0" xr:uid="{00000000-0006-0000-2A00-000064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0.090mg/L</t>
        </r>
      </text>
    </comment>
    <comment ref="E12" authorId="0" shapeId="0" xr:uid="{00000000-0006-0000-2A00-000065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A00-000066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2" authorId="0" shapeId="0" xr:uid="{00000000-0006-0000-2A00-00006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A00-000068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2" authorId="0" shapeId="0" xr:uid="{00000000-0006-0000-2A00-00006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2" authorId="0" shapeId="0" xr:uid="{00000000-0006-0000-2A00-00006A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2" authorId="0" shapeId="0" xr:uid="{00000000-0006-0000-2A00-00006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2" authorId="0" shapeId="0" xr:uid="{00000000-0006-0000-2A00-00006C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12" authorId="0" shapeId="0" xr:uid="{00000000-0006-0000-2A00-00006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A00-00006E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2" authorId="0" shapeId="0" xr:uid="{00000000-0006-0000-2A00-00006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3" authorId="0" shapeId="0" xr:uid="{00000000-0006-0000-2A00-000070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A00-00007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H13" authorId="0" shapeId="0" xr:uid="{00000000-0006-0000-2A00-00007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A00-00007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3" authorId="0" shapeId="0" xr:uid="{00000000-0006-0000-2A00-00007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3" authorId="0" shapeId="0" xr:uid="{00000000-0006-0000-2A00-000075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3" authorId="0" shapeId="0" xr:uid="{00000000-0006-0000-2A00-00007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3" authorId="0" shapeId="0" xr:uid="{00000000-0006-0000-2A00-00007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13" authorId="0" shapeId="0" xr:uid="{00000000-0006-0000-2A00-00007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A00-00007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3" authorId="0" shapeId="0" xr:uid="{00000000-0006-0000-2A00-00007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B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2B00-000002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2" authorId="0" shapeId="0" xr:uid="{00000000-0006-0000-2B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2B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B00-00000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2" authorId="0" shapeId="0" xr:uid="{00000000-0006-0000-2B00-00000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2" authorId="0" shapeId="0" xr:uid="{00000000-0006-0000-2B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B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B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B00-00000A000000}">
      <text>
        <r>
          <rPr>
            <sz val="8"/>
            <color indexed="81"/>
            <rFont val="Tahoma"/>
            <family val="2"/>
          </rPr>
          <t>DL = 0.090mg/L</t>
        </r>
      </text>
    </comment>
    <comment ref="G3" authorId="0" shapeId="0" xr:uid="{00000000-0006-0000-2B00-00000B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3" authorId="0" shapeId="0" xr:uid="{00000000-0006-0000-2B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B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B00-00000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3" authorId="0" shapeId="0" xr:uid="{00000000-0006-0000-2B00-00000F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3" authorId="0" shapeId="0" xr:uid="{00000000-0006-0000-2B00-000010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2B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B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B00-000013000000}">
      <text>
        <r>
          <rPr>
            <sz val="8"/>
            <color indexed="81"/>
            <rFont val="Tahoma"/>
            <family val="2"/>
          </rPr>
          <t>DLA - Detection Limit adjusted for required dilution
DL = 0.060mg/L</t>
        </r>
      </text>
    </comment>
    <comment ref="E4" authorId="0" shapeId="0" xr:uid="{00000000-0006-0000-2B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B00-000015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4" authorId="0" shapeId="0" xr:uid="{00000000-0006-0000-2B00-00001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2B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4" authorId="0" shapeId="0" xr:uid="{00000000-0006-0000-2B00-000018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4" authorId="0" shapeId="0" xr:uid="{00000000-0006-0000-2B00-000019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4" authorId="0" shapeId="0" xr:uid="{00000000-0006-0000-2B00-00001A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2B00-00001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B00-00001C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4" authorId="0" shapeId="0" xr:uid="{00000000-0006-0000-2B00-00001D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G5" authorId="0" shapeId="0" xr:uid="{00000000-0006-0000-2B00-00001E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5" authorId="0" shapeId="0" xr:uid="{00000000-0006-0000-2B00-00001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5" authorId="0" shapeId="0" xr:uid="{00000000-0006-0000-2B00-00002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5" authorId="0" shapeId="0" xr:uid="{00000000-0006-0000-2B00-00002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5" authorId="0" shapeId="0" xr:uid="{00000000-0006-0000-2B00-000022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5" authorId="0" shapeId="0" xr:uid="{00000000-0006-0000-2B00-000023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B00-000024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5" authorId="0" shapeId="0" xr:uid="{00000000-0006-0000-2B00-000025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E6" authorId="0" shapeId="0" xr:uid="{00000000-0006-0000-2B00-000026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B00-000027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6" authorId="0" shapeId="0" xr:uid="{00000000-0006-0000-2B00-000028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6" authorId="0" shapeId="0" xr:uid="{00000000-0006-0000-2B00-000029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6" authorId="0" shapeId="0" xr:uid="{00000000-0006-0000-2B00-00002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6" authorId="0" shapeId="0" xr:uid="{00000000-0006-0000-2B00-00002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6" authorId="0" shapeId="0" xr:uid="{00000000-0006-0000-2B00-00002C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B00-00002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B00-00002E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6" authorId="0" shapeId="0" xr:uid="{00000000-0006-0000-2B00-00002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7" authorId="0" shapeId="0" xr:uid="{00000000-0006-0000-2B00-000030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B00-000031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7" authorId="0" shapeId="0" xr:uid="{00000000-0006-0000-2B00-00003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B00-00003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7" authorId="0" shapeId="0" xr:uid="{00000000-0006-0000-2B00-00003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7" authorId="0" shapeId="0" xr:uid="{00000000-0006-0000-2B00-00003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7" authorId="0" shapeId="0" xr:uid="{00000000-0006-0000-2B00-000036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B00-00003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B00-000038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7" authorId="0" shapeId="0" xr:uid="{00000000-0006-0000-2B00-00003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G8" authorId="0" shapeId="0" xr:uid="{00000000-0006-0000-2B00-00003A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8" authorId="0" shapeId="0" xr:uid="{00000000-0006-0000-2B00-00003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I8" authorId="0" shapeId="0" xr:uid="{00000000-0006-0000-2B00-00003C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8" authorId="0" shapeId="0" xr:uid="{00000000-0006-0000-2B00-00003D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8" authorId="0" shapeId="0" xr:uid="{00000000-0006-0000-2B00-00003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8" authorId="0" shapeId="0" xr:uid="{00000000-0006-0000-2B00-00003F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B00-00004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B00-000041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E9" authorId="0" shapeId="0" xr:uid="{00000000-0006-0000-2B00-000042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B00-000043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9" authorId="0" shapeId="0" xr:uid="{00000000-0006-0000-2B00-000044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B00-000045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9" authorId="0" shapeId="0" xr:uid="{00000000-0006-0000-2B00-000046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9" authorId="0" shapeId="0" xr:uid="{00000000-0006-0000-2B00-000047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9" authorId="0" shapeId="0" xr:uid="{00000000-0006-0000-2B00-00004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9" authorId="0" shapeId="0" xr:uid="{00000000-0006-0000-2B00-000049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B00-00004A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9" authorId="0" shapeId="0" xr:uid="{00000000-0006-0000-2B00-00004B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0" authorId="0" shapeId="0" xr:uid="{00000000-0006-0000-2B00-00004C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B00-00004D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0" authorId="0" shapeId="0" xr:uid="{00000000-0006-0000-2B00-00004E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10" authorId="0" shapeId="0" xr:uid="{00000000-0006-0000-2B00-00004F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0" authorId="0" shapeId="0" xr:uid="{00000000-0006-0000-2B00-00005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0" authorId="0" shapeId="0" xr:uid="{00000000-0006-0000-2B00-000051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0" authorId="0" shapeId="0" xr:uid="{00000000-0006-0000-2B00-000052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0" authorId="0" shapeId="0" xr:uid="{00000000-0006-0000-2B00-00005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B00-000054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0" authorId="0" shapeId="0" xr:uid="{00000000-0006-0000-2B00-000055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1" authorId="0" shapeId="0" xr:uid="{00000000-0006-0000-2B00-000056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1" authorId="0" shapeId="0" xr:uid="{00000000-0006-0000-2B00-000057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1" authorId="0" shapeId="0" xr:uid="{00000000-0006-0000-2B00-00005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B00-000059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B00-00005A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1" authorId="0" shapeId="0" xr:uid="{00000000-0006-0000-2B00-00005B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1" authorId="0" shapeId="0" xr:uid="{00000000-0006-0000-2B00-00005C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B00-00005D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B00-00005E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1" authorId="0" shapeId="0" xr:uid="{00000000-0006-0000-2B00-00005F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0.090mg/L</t>
        </r>
      </text>
    </comment>
    <comment ref="E12" authorId="0" shapeId="0" xr:uid="{00000000-0006-0000-2B00-000060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B00-000061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2" authorId="0" shapeId="0" xr:uid="{00000000-0006-0000-2B00-00006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B00-000063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2" authorId="0" shapeId="0" xr:uid="{00000000-0006-0000-2B00-000064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L12" authorId="0" shapeId="0" xr:uid="{00000000-0006-0000-2B00-000065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2" authorId="0" shapeId="0" xr:uid="{00000000-0006-0000-2B00-000066000000}">
      <text>
        <r>
          <rPr>
            <sz val="8"/>
            <color indexed="81"/>
            <rFont val="Tahoma"/>
            <family val="2"/>
          </rPr>
          <t>DL = 130mg/L</t>
        </r>
      </text>
    </comment>
    <comment ref="N12" authorId="0" shapeId="0" xr:uid="{00000000-0006-0000-2B00-00006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B00-000068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2" authorId="0" shapeId="0" xr:uid="{00000000-0006-0000-2B00-00006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3" authorId="0" shapeId="0" xr:uid="{00000000-0006-0000-2B00-00006A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B00-00006B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3" authorId="0" shapeId="0" xr:uid="{00000000-0006-0000-2B00-00006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B00-00006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3" authorId="0" shapeId="0" xr:uid="{00000000-0006-0000-2B00-00006E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K13" authorId="0" shapeId="0" xr:uid="{00000000-0006-0000-2B00-00006F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0.050mg/L</t>
        </r>
      </text>
    </comment>
    <comment ref="L13" authorId="0" shapeId="0" xr:uid="{00000000-0006-0000-2B00-000070000000}">
      <text>
        <r>
          <rPr>
            <sz val="8"/>
            <color indexed="81"/>
            <rFont val="Tahoma"/>
            <family val="2"/>
          </rPr>
          <t>DL = 0.050mg/L</t>
        </r>
      </text>
    </comment>
    <comment ref="M13" authorId="0" shapeId="0" xr:uid="{00000000-0006-0000-2B00-000071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3" authorId="0" shapeId="0" xr:uid="{00000000-0006-0000-2B00-00007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B00-00007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3" authorId="0" shapeId="0" xr:uid="{00000000-0006-0000-2B00-000074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C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2C00-000002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2" authorId="0" shapeId="0" xr:uid="{00000000-0006-0000-2C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2C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C00-00000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2" authorId="0" shapeId="0" xr:uid="{00000000-0006-0000-2C00-00000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2" authorId="0" shapeId="0" xr:uid="{00000000-0006-0000-2C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C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C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C00-00000A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  <comment ref="G3" authorId="0" shapeId="0" xr:uid="{00000000-0006-0000-2C00-00000B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3" authorId="0" shapeId="0" xr:uid="{00000000-0006-0000-2C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C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C00-00000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3" authorId="0" shapeId="0" xr:uid="{00000000-0006-0000-2C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2C00-00001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3" authorId="0" shapeId="0" xr:uid="{00000000-0006-0000-2C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C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C00-000013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4" authorId="0" shapeId="0" xr:uid="{00000000-0006-0000-2C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C00-000015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4" authorId="0" shapeId="0" xr:uid="{00000000-0006-0000-2C00-00001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4" authorId="0" shapeId="0" xr:uid="{00000000-0006-0000-2C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4" authorId="0" shapeId="0" xr:uid="{00000000-0006-0000-2C00-00001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" authorId="0" shapeId="0" xr:uid="{00000000-0006-0000-2C00-000019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4" authorId="0" shapeId="0" xr:uid="{00000000-0006-0000-2C00-00001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2C00-00001B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2C00-00001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C00-00001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4" authorId="0" shapeId="0" xr:uid="{00000000-0006-0000-2C00-00001E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5" authorId="0" shapeId="0" xr:uid="{00000000-0006-0000-2C00-00001F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2C00-000020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5" authorId="0" shapeId="0" xr:uid="{00000000-0006-0000-2C00-000021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5" authorId="0" shapeId="0" xr:uid="{00000000-0006-0000-2C00-000022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5" authorId="0" shapeId="0" xr:uid="{00000000-0006-0000-2C00-00002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5" authorId="0" shapeId="0" xr:uid="{00000000-0006-0000-2C00-000024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5" authorId="0" shapeId="0" xr:uid="{00000000-0006-0000-2C00-00002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5" authorId="0" shapeId="0" xr:uid="{00000000-0006-0000-2C00-000026000000}">
      <text>
        <r>
          <rPr>
            <sz val="8"/>
            <color indexed="81"/>
            <rFont val="Tahoma"/>
            <family val="2"/>
          </rPr>
          <t>SP - Sample was Preserved at the laboratory
DL = 25mg/L</t>
        </r>
      </text>
    </comment>
    <comment ref="N5" authorId="0" shapeId="0" xr:uid="{00000000-0006-0000-2C00-00002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C00-000028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5" authorId="0" shapeId="0" xr:uid="{00000000-0006-0000-2C00-00002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6" authorId="0" shapeId="0" xr:uid="{00000000-0006-0000-2C00-00002A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C00-00002B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6" authorId="0" shapeId="0" xr:uid="{00000000-0006-0000-2C00-00002C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6" authorId="0" shapeId="0" xr:uid="{00000000-0006-0000-2C00-00002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6" authorId="0" shapeId="0" xr:uid="{00000000-0006-0000-2C00-00002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6" authorId="0" shapeId="0" xr:uid="{00000000-0006-0000-2C00-00002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6" authorId="0" shapeId="0" xr:uid="{00000000-0006-0000-2C00-00003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C00-00003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C00-00003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6" authorId="0" shapeId="0" xr:uid="{00000000-0006-0000-2C00-000033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7" authorId="0" shapeId="0" xr:uid="{00000000-0006-0000-2C00-00003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C00-000035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7" authorId="0" shapeId="0" xr:uid="{00000000-0006-0000-2C00-000036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C00-00003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7" authorId="0" shapeId="0" xr:uid="{00000000-0006-0000-2C00-00003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7" authorId="0" shapeId="0" xr:uid="{00000000-0006-0000-2C00-00003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7" authorId="0" shapeId="0" xr:uid="{00000000-0006-0000-2C00-00003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C00-00003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C00-00003C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7" authorId="0" shapeId="0" xr:uid="{00000000-0006-0000-2C00-00003D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G8" authorId="0" shapeId="0" xr:uid="{00000000-0006-0000-2C00-00003E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8" authorId="0" shapeId="0" xr:uid="{00000000-0006-0000-2C00-00003F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8" authorId="0" shapeId="0" xr:uid="{00000000-0006-0000-2C00-000040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8" authorId="0" shapeId="0" xr:uid="{00000000-0006-0000-2C00-000041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8" authorId="0" shapeId="0" xr:uid="{00000000-0006-0000-2C00-000042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8" authorId="0" shapeId="0" xr:uid="{00000000-0006-0000-2C00-000043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C00-000044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C00-000045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8" authorId="0" shapeId="0" xr:uid="{00000000-0006-0000-2C00-000046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9" authorId="0" shapeId="0" xr:uid="{00000000-0006-0000-2C00-000047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C00-000048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9" authorId="0" shapeId="0" xr:uid="{00000000-0006-0000-2C00-000049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C00-00004A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9" authorId="0" shapeId="0" xr:uid="{00000000-0006-0000-2C00-00004B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9" authorId="0" shapeId="0" xr:uid="{00000000-0006-0000-2C00-00004C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0.10mg/L</t>
        </r>
      </text>
    </comment>
    <comment ref="L9" authorId="0" shapeId="0" xr:uid="{00000000-0006-0000-2C00-00004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9" authorId="0" shapeId="0" xr:uid="{00000000-0006-0000-2C00-00004E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9" authorId="0" shapeId="0" xr:uid="{00000000-0006-0000-2C00-00004F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C00-000050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9" authorId="0" shapeId="0" xr:uid="{00000000-0006-0000-2C00-000051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0" authorId="0" shapeId="0" xr:uid="{00000000-0006-0000-2C00-000052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C00-000053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0" authorId="0" shapeId="0" xr:uid="{00000000-0006-0000-2C00-000054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10" authorId="0" shapeId="0" xr:uid="{00000000-0006-0000-2C00-000055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0" authorId="0" shapeId="0" xr:uid="{00000000-0006-0000-2C00-00005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0" authorId="0" shapeId="0" xr:uid="{00000000-0006-0000-2C00-00005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0" authorId="0" shapeId="0" xr:uid="{00000000-0006-0000-2C00-00005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0" authorId="0" shapeId="0" xr:uid="{00000000-0006-0000-2C00-000059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C00-00005A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0" authorId="0" shapeId="0" xr:uid="{00000000-0006-0000-2C00-00005B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1" authorId="0" shapeId="0" xr:uid="{00000000-0006-0000-2C00-00005C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1" authorId="0" shapeId="0" xr:uid="{00000000-0006-0000-2C00-00005D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1" authorId="0" shapeId="0" xr:uid="{00000000-0006-0000-2C00-00005E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C00-00005F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1" authorId="0" shapeId="0" xr:uid="{00000000-0006-0000-2C00-00006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1" authorId="0" shapeId="0" xr:uid="{00000000-0006-0000-2C00-000061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1" authorId="0" shapeId="0" xr:uid="{00000000-0006-0000-2C00-000062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C00-000063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C00-000064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1" authorId="0" shapeId="0" xr:uid="{00000000-0006-0000-2C00-000065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2" authorId="0" shapeId="0" xr:uid="{00000000-0006-0000-2C00-000066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C00-000067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2" authorId="0" shapeId="0" xr:uid="{00000000-0006-0000-2C00-00006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C00-000069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2" authorId="0" shapeId="0" xr:uid="{00000000-0006-0000-2C00-00006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2" authorId="0" shapeId="0" xr:uid="{00000000-0006-0000-2C00-00006B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2" authorId="0" shapeId="0" xr:uid="{00000000-0006-0000-2C00-00006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2" authorId="0" shapeId="0" xr:uid="{00000000-0006-0000-2C00-00006D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2" authorId="0" shapeId="0" xr:uid="{00000000-0006-0000-2C00-00006E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C00-00006F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2" authorId="0" shapeId="0" xr:uid="{00000000-0006-0000-2C00-000070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3" authorId="0" shapeId="0" xr:uid="{00000000-0006-0000-2C00-00007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C00-000072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13" authorId="0" shapeId="0" xr:uid="{00000000-0006-0000-2C00-00007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C00-00007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3" authorId="0" shapeId="0" xr:uid="{00000000-0006-0000-2C00-00007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3" authorId="0" shapeId="0" xr:uid="{00000000-0006-0000-2C00-000076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3" authorId="0" shapeId="0" xr:uid="{00000000-0006-0000-2C00-00007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3" authorId="0" shapeId="0" xr:uid="{00000000-0006-0000-2C00-00007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3" authorId="0" shapeId="0" xr:uid="{00000000-0006-0000-2C00-000079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C00-00007A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3" authorId="0" shapeId="0" xr:uid="{00000000-0006-0000-2C00-00007B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E2" authorId="0" shapeId="0" xr:uid="{00000000-0006-0000-2D00-000001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2" authorId="0" shapeId="0" xr:uid="{00000000-0006-0000-2D00-000002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2" authorId="0" shapeId="0" xr:uid="{00000000-0006-0000-2D00-000003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2" authorId="0" shapeId="0" xr:uid="{00000000-0006-0000-2D00-000004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2" authorId="0" shapeId="0" xr:uid="{00000000-0006-0000-2D00-00000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2" authorId="0" shapeId="0" xr:uid="{00000000-0006-0000-2D00-00000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2" authorId="0" shapeId="0" xr:uid="{00000000-0006-0000-2D00-000007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2" authorId="0" shapeId="0" xr:uid="{00000000-0006-0000-2D00-000008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2" authorId="0" shapeId="0" xr:uid="{00000000-0006-0000-2D00-000009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2" authorId="0" shapeId="0" xr:uid="{00000000-0006-0000-2D00-00000A000000}">
      <text>
        <r>
          <rPr>
            <sz val="8"/>
            <color indexed="81"/>
            <rFont val="Tahoma"/>
            <family val="2"/>
          </rPr>
          <t>DL = 0.090mg/L</t>
        </r>
      </text>
    </comment>
    <comment ref="G3" authorId="0" shapeId="0" xr:uid="{00000000-0006-0000-2D00-00000B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3" authorId="0" shapeId="0" xr:uid="{00000000-0006-0000-2D00-00000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3" authorId="0" shapeId="0" xr:uid="{00000000-0006-0000-2D00-00000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3" authorId="0" shapeId="0" xr:uid="{00000000-0006-0000-2D00-00000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3" authorId="0" shapeId="0" xr:uid="{00000000-0006-0000-2D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2D00-000010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3" authorId="0" shapeId="0" xr:uid="{00000000-0006-0000-2D00-000011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3" authorId="0" shapeId="0" xr:uid="{00000000-0006-0000-2D00-000012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3" authorId="0" shapeId="0" xr:uid="{00000000-0006-0000-2D00-000013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4" authorId="0" shapeId="0" xr:uid="{00000000-0006-0000-2D00-000014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4" authorId="0" shapeId="0" xr:uid="{00000000-0006-0000-2D00-000015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4" authorId="0" shapeId="0" xr:uid="{00000000-0006-0000-2D00-000016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I4" authorId="0" shapeId="0" xr:uid="{00000000-0006-0000-2D00-000017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4" authorId="0" shapeId="0" xr:uid="{00000000-0006-0000-2D00-000018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4" authorId="0" shapeId="0" xr:uid="{00000000-0006-0000-2D00-000019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4" authorId="0" shapeId="0" xr:uid="{00000000-0006-0000-2D00-00001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2D00-00001B000000}">
      <text>
        <r>
          <rPr>
            <sz val="8"/>
            <color indexed="81"/>
            <rFont val="Tahoma"/>
            <family val="2"/>
          </rPr>
          <t>DL = 50mg/L</t>
        </r>
      </text>
    </comment>
    <comment ref="N4" authorId="0" shapeId="0" xr:uid="{00000000-0006-0000-2D00-00001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4" authorId="0" shapeId="0" xr:uid="{00000000-0006-0000-2D00-00001D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4" authorId="0" shapeId="0" xr:uid="{00000000-0006-0000-2D00-00001E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5" authorId="0" shapeId="0" xr:uid="{00000000-0006-0000-2D00-00001F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5" authorId="0" shapeId="0" xr:uid="{00000000-0006-0000-2D00-000020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5" authorId="0" shapeId="0" xr:uid="{00000000-0006-0000-2D00-000021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5" authorId="0" shapeId="0" xr:uid="{00000000-0006-0000-2D00-000022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5" authorId="0" shapeId="0" xr:uid="{00000000-0006-0000-2D00-00002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5" authorId="0" shapeId="0" xr:uid="{00000000-0006-0000-2D00-000024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5" authorId="0" shapeId="0" xr:uid="{00000000-0006-0000-2D00-000025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5" authorId="0" shapeId="0" xr:uid="{00000000-0006-0000-2D00-000026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D00-000027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D00-000028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5" authorId="0" shapeId="0" xr:uid="{00000000-0006-0000-2D00-000029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6" authorId="0" shapeId="0" xr:uid="{00000000-0006-0000-2D00-00002A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6" authorId="0" shapeId="0" xr:uid="{00000000-0006-0000-2D00-00002B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6" authorId="0" shapeId="0" xr:uid="{00000000-0006-0000-2D00-00002C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6" authorId="0" shapeId="0" xr:uid="{00000000-0006-0000-2D00-00002D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6" authorId="0" shapeId="0" xr:uid="{00000000-0006-0000-2D00-00002E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6" authorId="0" shapeId="0" xr:uid="{00000000-0006-0000-2D00-00002F000000}">
      <text>
        <r>
          <rPr>
            <sz val="8"/>
            <color indexed="81"/>
            <rFont val="Tahoma"/>
            <family val="2"/>
          </rPr>
          <t>DLM - Detection Limit Adjusted due to sample matrix effects.
DL = 0.50mg/L</t>
        </r>
      </text>
    </comment>
    <comment ref="L6" authorId="0" shapeId="0" xr:uid="{00000000-0006-0000-2D00-000030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6" authorId="0" shapeId="0" xr:uid="{00000000-0006-0000-2D00-000031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D00-00003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6" authorId="0" shapeId="0" xr:uid="{00000000-0006-0000-2D00-00003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6" authorId="0" shapeId="0" xr:uid="{00000000-0006-0000-2D00-000034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7" authorId="0" shapeId="0" xr:uid="{00000000-0006-0000-2D00-000035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7" authorId="0" shapeId="0" xr:uid="{00000000-0006-0000-2D00-000036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7" authorId="0" shapeId="0" xr:uid="{00000000-0006-0000-2D00-000037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7" authorId="0" shapeId="0" xr:uid="{00000000-0006-0000-2D00-000038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7" authorId="0" shapeId="0" xr:uid="{00000000-0006-0000-2D00-00003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7" authorId="0" shapeId="0" xr:uid="{00000000-0006-0000-2D00-00003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7" authorId="0" shapeId="0" xr:uid="{00000000-0006-0000-2D00-00003B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D00-00003C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D00-00003D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7" authorId="0" shapeId="0" xr:uid="{00000000-0006-0000-2D00-00003E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G8" authorId="0" shapeId="0" xr:uid="{00000000-0006-0000-2D00-00003F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8" authorId="0" shapeId="0" xr:uid="{00000000-0006-0000-2D00-000040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0.25mg/L</t>
        </r>
      </text>
    </comment>
    <comment ref="I8" authorId="0" shapeId="0" xr:uid="{00000000-0006-0000-2D00-000041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8" authorId="0" shapeId="0" xr:uid="{00000000-0006-0000-2D00-000042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8" authorId="0" shapeId="0" xr:uid="{00000000-0006-0000-2D00-000043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0.50mg/L</t>
        </r>
      </text>
    </comment>
    <comment ref="L8" authorId="0" shapeId="0" xr:uid="{00000000-0006-0000-2D00-000044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8" authorId="0" shapeId="0" xr:uid="{00000000-0006-0000-2D00-000045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D00-00004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8" authorId="0" shapeId="0" xr:uid="{00000000-0006-0000-2D00-000047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8" authorId="0" shapeId="0" xr:uid="{00000000-0006-0000-2D00-000048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9" authorId="0" shapeId="0" xr:uid="{00000000-0006-0000-2D00-000049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9" authorId="0" shapeId="0" xr:uid="{00000000-0006-0000-2D00-00004A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9" authorId="0" shapeId="0" xr:uid="{00000000-0006-0000-2D00-00004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9" authorId="0" shapeId="0" xr:uid="{00000000-0006-0000-2D00-00004C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9" authorId="0" shapeId="0" xr:uid="{00000000-0006-0000-2D00-00004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9" authorId="0" shapeId="0" xr:uid="{00000000-0006-0000-2D00-00004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9" authorId="0" shapeId="0" xr:uid="{00000000-0006-0000-2D00-00004F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9" authorId="0" shapeId="0" xr:uid="{00000000-0006-0000-2D00-00005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9" authorId="0" shapeId="0" xr:uid="{00000000-0006-0000-2D00-000051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9" authorId="0" shapeId="0" xr:uid="{00000000-0006-0000-2D00-000052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10" authorId="0" shapeId="0" xr:uid="{00000000-0006-0000-2D00-000053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0" authorId="0" shapeId="0" xr:uid="{00000000-0006-0000-2D00-000054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0" authorId="0" shapeId="0" xr:uid="{00000000-0006-0000-2D00-000055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0.50mg/L</t>
        </r>
      </text>
    </comment>
    <comment ref="I10" authorId="0" shapeId="0" xr:uid="{00000000-0006-0000-2D00-000056000000}">
      <text>
        <r>
          <rPr>
            <sz val="8"/>
            <color indexed="81"/>
            <rFont val="Tahoma"/>
            <family val="2"/>
          </rPr>
          <t>DL = 30mg/L</t>
        </r>
      </text>
    </comment>
    <comment ref="J10" authorId="0" shapeId="0" xr:uid="{00000000-0006-0000-2D00-000057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10" authorId="0" shapeId="0" xr:uid="{00000000-0006-0000-2D00-000058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0.50mg/L</t>
        </r>
      </text>
    </comment>
    <comment ref="L10" authorId="0" shapeId="0" xr:uid="{00000000-0006-0000-2D00-000059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10" authorId="0" shapeId="0" xr:uid="{00000000-0006-0000-2D00-00005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0" authorId="0" shapeId="0" xr:uid="{00000000-0006-0000-2D00-00005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0" authorId="0" shapeId="0" xr:uid="{00000000-0006-0000-2D00-00005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0" authorId="0" shapeId="0" xr:uid="{00000000-0006-0000-2D00-00005D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0.060mg/L</t>
        </r>
      </text>
    </comment>
    <comment ref="E11" authorId="0" shapeId="0" xr:uid="{00000000-0006-0000-2D00-00005E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1" authorId="0" shapeId="0" xr:uid="{00000000-0006-0000-2D00-00005F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1" authorId="0" shapeId="0" xr:uid="{00000000-0006-0000-2D00-000060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1" authorId="0" shapeId="0" xr:uid="{00000000-0006-0000-2D00-000061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1" authorId="0" shapeId="0" xr:uid="{00000000-0006-0000-2D00-000062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11" authorId="0" shapeId="0" xr:uid="{00000000-0006-0000-2D00-000063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0.50mg/L</t>
        </r>
      </text>
    </comment>
    <comment ref="L11" authorId="0" shapeId="0" xr:uid="{00000000-0006-0000-2D00-000064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11" authorId="0" shapeId="0" xr:uid="{00000000-0006-0000-2D00-000065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1" authorId="0" shapeId="0" xr:uid="{00000000-0006-0000-2D00-000066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1" authorId="0" shapeId="0" xr:uid="{00000000-0006-0000-2D00-000067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1" authorId="0" shapeId="0" xr:uid="{00000000-0006-0000-2D00-000068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12" authorId="0" shapeId="0" xr:uid="{00000000-0006-0000-2D00-000069000000}">
      <text>
        <r>
          <rPr>
            <sz val="8"/>
            <color indexed="81"/>
            <rFont val="Tahoma"/>
            <family val="2"/>
          </rPr>
          <t>DL = 0.86mg/L</t>
        </r>
      </text>
    </comment>
    <comment ref="G12" authorId="0" shapeId="0" xr:uid="{00000000-0006-0000-2D00-00006A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2" authorId="0" shapeId="0" xr:uid="{00000000-0006-0000-2D00-00006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2" authorId="0" shapeId="0" xr:uid="{00000000-0006-0000-2D00-00006C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K12" authorId="0" shapeId="0" xr:uid="{00000000-0006-0000-2D00-00006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2" authorId="0" shapeId="0" xr:uid="{00000000-0006-0000-2D00-00006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2" authorId="0" shapeId="0" xr:uid="{00000000-0006-0000-2D00-00006F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2" authorId="0" shapeId="0" xr:uid="{00000000-0006-0000-2D00-000070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2" authorId="0" shapeId="0" xr:uid="{00000000-0006-0000-2D00-000071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P12" authorId="0" shapeId="0" xr:uid="{00000000-0006-0000-2D00-000072000000}">
      <text>
        <r>
          <rPr>
            <sz val="8"/>
            <color indexed="81"/>
            <rFont val="Tahoma"/>
            <family val="2"/>
          </rPr>
          <t>DL = 0.060mg/L</t>
        </r>
      </text>
    </comment>
    <comment ref="E13" authorId="0" shapeId="0" xr:uid="{00000000-0006-0000-2D00-000073000000}">
      <text>
        <r>
          <rPr>
            <sz val="8"/>
            <color indexed="81"/>
            <rFont val="Tahoma"/>
            <family val="2"/>
          </rPr>
          <t>DL = 1.3mg/L</t>
        </r>
      </text>
    </comment>
    <comment ref="G13" authorId="0" shapeId="0" xr:uid="{00000000-0006-0000-2D00-000074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3" authorId="0" shapeId="0" xr:uid="{00000000-0006-0000-2D00-000075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0.25mg/L</t>
        </r>
      </text>
    </comment>
    <comment ref="I13" authorId="0" shapeId="0" xr:uid="{00000000-0006-0000-2D00-000076000000}">
      <text>
        <r>
          <rPr>
            <sz val="8"/>
            <color indexed="81"/>
            <rFont val="Tahoma"/>
            <family val="2"/>
          </rPr>
          <t>DL = 15mg/L</t>
        </r>
      </text>
    </comment>
    <comment ref="J13" authorId="0" shapeId="0" xr:uid="{00000000-0006-0000-2D00-000077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13" authorId="0" shapeId="0" xr:uid="{00000000-0006-0000-2D00-000078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0.50mg/L</t>
        </r>
      </text>
    </comment>
    <comment ref="L13" authorId="0" shapeId="0" xr:uid="{00000000-0006-0000-2D00-000079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13" authorId="0" shapeId="0" xr:uid="{00000000-0006-0000-2D00-00007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13" authorId="0" shapeId="0" xr:uid="{00000000-0006-0000-2D00-00007B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13" authorId="0" shapeId="0" xr:uid="{00000000-0006-0000-2D00-00007C000000}">
      <text>
        <r>
          <rPr>
            <sz val="8"/>
            <color indexed="81"/>
            <rFont val="Tahoma"/>
            <family val="2"/>
          </rPr>
          <t>DL = 0.0010mg/L</t>
        </r>
      </text>
    </comment>
    <comment ref="P13" authorId="0" shapeId="0" xr:uid="{00000000-0006-0000-2D00-00007D000000}">
      <text>
        <r>
          <rPr>
            <sz val="8"/>
            <color indexed="81"/>
            <rFont val="Tahoma"/>
            <family val="2"/>
          </rPr>
          <t>DLA - Detection Limit adjusted for required dilution
DL = 0.090mg/L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</author>
  </authors>
  <commentList>
    <comment ref="G2" authorId="0" shapeId="0" xr:uid="{00000000-0006-0000-2E00-000001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2" authorId="0" shapeId="0" xr:uid="{00000000-0006-0000-2E00-00000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2" authorId="0" shapeId="0" xr:uid="{00000000-0006-0000-2E00-00000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2" authorId="0" shapeId="0" xr:uid="{00000000-0006-0000-2E00-00000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2" authorId="0" shapeId="0" xr:uid="{00000000-0006-0000-2E00-000005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2" authorId="0" shapeId="0" xr:uid="{00000000-0006-0000-2E00-00000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2" authorId="0" shapeId="0" xr:uid="{00000000-0006-0000-2E00-000007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2" authorId="0" shapeId="0" xr:uid="{00000000-0006-0000-2E00-00000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2" authorId="0" shapeId="0" xr:uid="{00000000-0006-0000-2E00-000009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3" authorId="0" shapeId="0" xr:uid="{00000000-0006-0000-2E00-00000A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3" authorId="0" shapeId="0" xr:uid="{00000000-0006-0000-2E00-00000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3" authorId="0" shapeId="0" xr:uid="{00000000-0006-0000-2E00-00000C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3" authorId="0" shapeId="0" xr:uid="{00000000-0006-0000-2E00-00000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3" authorId="0" shapeId="0" xr:uid="{00000000-0006-0000-2E00-00000E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3" authorId="0" shapeId="0" xr:uid="{00000000-0006-0000-2E00-00000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3" authorId="0" shapeId="0" xr:uid="{00000000-0006-0000-2E00-000010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3" authorId="0" shapeId="0" xr:uid="{00000000-0006-0000-2E00-00001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3" authorId="0" shapeId="0" xr:uid="{00000000-0006-0000-2E00-000012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4" authorId="0" shapeId="0" xr:uid="{00000000-0006-0000-2E00-000013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4" authorId="0" shapeId="0" xr:uid="{00000000-0006-0000-2E00-000014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4" authorId="0" shapeId="0" xr:uid="{00000000-0006-0000-2E00-000015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4" authorId="0" shapeId="0" xr:uid="{00000000-0006-0000-2E00-00001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4" authorId="0" shapeId="0" xr:uid="{00000000-0006-0000-2E00-00001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4" authorId="0" shapeId="0" xr:uid="{00000000-0006-0000-2E00-000018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4" authorId="0" shapeId="0" xr:uid="{00000000-0006-0000-2E00-000019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4" authorId="0" shapeId="0" xr:uid="{00000000-0006-0000-2E00-00001A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5" authorId="0" shapeId="0" xr:uid="{00000000-0006-0000-2E00-00001B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5" authorId="0" shapeId="0" xr:uid="{00000000-0006-0000-2E00-00001C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5" authorId="0" shapeId="0" xr:uid="{00000000-0006-0000-2E00-00001D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5" authorId="0" shapeId="0" xr:uid="{00000000-0006-0000-2E00-00001E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5" authorId="0" shapeId="0" xr:uid="{00000000-0006-0000-2E00-00001F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5" authorId="0" shapeId="0" xr:uid="{00000000-0006-0000-2E00-000020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5" authorId="0" shapeId="0" xr:uid="{00000000-0006-0000-2E00-000021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5" authorId="0" shapeId="0" xr:uid="{00000000-0006-0000-2E00-000022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5" authorId="0" shapeId="0" xr:uid="{00000000-0006-0000-2E00-000023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G6" authorId="0" shapeId="0" xr:uid="{00000000-0006-0000-2E00-000024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6" authorId="0" shapeId="0" xr:uid="{00000000-0006-0000-2E00-000025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I6" authorId="0" shapeId="0" xr:uid="{00000000-0006-0000-2E00-000026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6" authorId="0" shapeId="0" xr:uid="{00000000-0006-0000-2E00-000027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6" authorId="0" shapeId="0" xr:uid="{00000000-0006-0000-2E00-000028000000}">
      <text>
        <r>
          <rPr>
            <sz val="8"/>
            <color indexed="81"/>
            <rFont val="Tahoma"/>
            <family val="2"/>
          </rPr>
          <t>DLM - Detection Limit Adjusted due to sample matrix effects.
DL = 0.10mg/L</t>
        </r>
      </text>
    </comment>
    <comment ref="L6" authorId="0" shapeId="0" xr:uid="{00000000-0006-0000-2E00-00002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6" authorId="0" shapeId="0" xr:uid="{00000000-0006-0000-2E00-00002A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6" authorId="0" shapeId="0" xr:uid="{00000000-0006-0000-2E00-00002B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6" authorId="0" shapeId="0" xr:uid="{00000000-0006-0000-2E00-00002C000000}">
      <text>
        <r>
          <rPr>
            <sz val="8"/>
            <color indexed="81"/>
            <rFont val="Tahoma"/>
            <family val="2"/>
          </rPr>
          <t>DL = 0.00040mg/L</t>
        </r>
      </text>
    </comment>
    <comment ref="G7" authorId="0" shapeId="0" xr:uid="{00000000-0006-0000-2E00-00002D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7" authorId="0" shapeId="0" xr:uid="{00000000-0006-0000-2E00-00002E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I7" authorId="0" shapeId="0" xr:uid="{00000000-0006-0000-2E00-00002F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7" authorId="0" shapeId="0" xr:uid="{00000000-0006-0000-2E00-000030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7" authorId="0" shapeId="0" xr:uid="{00000000-0006-0000-2E00-000031000000}">
      <text>
        <r>
          <rPr>
            <sz val="8"/>
            <color indexed="81"/>
            <rFont val="Tahoma"/>
            <family val="2"/>
          </rPr>
          <t>DLM - Detection Limit Adjusted due to sample matrix effects.
DL = 0.50mg/L</t>
        </r>
      </text>
    </comment>
    <comment ref="L7" authorId="0" shapeId="0" xr:uid="{00000000-0006-0000-2E00-000032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7" authorId="0" shapeId="0" xr:uid="{00000000-0006-0000-2E00-000033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7" authorId="0" shapeId="0" xr:uid="{00000000-0006-0000-2E00-000034000000}">
      <text>
        <r>
          <rPr>
            <sz val="8"/>
            <color indexed="81"/>
            <rFont val="Tahoma"/>
            <family val="2"/>
          </rPr>
          <t>DL = 0.00050mg/L</t>
        </r>
      </text>
    </comment>
    <comment ref="O7" authorId="0" shapeId="0" xr:uid="{00000000-0006-0000-2E00-000035000000}">
      <text>
        <r>
          <rPr>
            <sz val="8"/>
            <color indexed="81"/>
            <rFont val="Tahoma"/>
            <family val="2"/>
          </rPr>
          <t>DLA - Detection Limit adjusted for required dilution
DL = 0.0010mg/L</t>
        </r>
      </text>
    </comment>
    <comment ref="G8" authorId="0" shapeId="0" xr:uid="{00000000-0006-0000-2E00-000036000000}">
      <text>
        <r>
          <rPr>
            <sz val="8"/>
            <color indexed="81"/>
            <rFont val="Tahoma"/>
            <family val="2"/>
          </rPr>
          <t>DL = 0.25mg/L</t>
        </r>
      </text>
    </comment>
    <comment ref="H8" authorId="0" shapeId="0" xr:uid="{00000000-0006-0000-2E00-000037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I8" authorId="0" shapeId="0" xr:uid="{00000000-0006-0000-2E00-000038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8" authorId="0" shapeId="0" xr:uid="{00000000-0006-0000-2E00-000039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8" authorId="0" shapeId="0" xr:uid="{00000000-0006-0000-2E00-00003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8" authorId="0" shapeId="0" xr:uid="{00000000-0006-0000-2E00-00003B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8" authorId="0" shapeId="0" xr:uid="{00000000-0006-0000-2E00-00003C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8" authorId="0" shapeId="0" xr:uid="{00000000-0006-0000-2E00-00003D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9" authorId="0" shapeId="0" xr:uid="{00000000-0006-0000-2E00-00003E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9" authorId="0" shapeId="0" xr:uid="{00000000-0006-0000-2E00-00003F000000}">
      <text>
        <r>
          <rPr>
            <sz val="8"/>
            <color indexed="81"/>
            <rFont val="Tahoma"/>
            <family val="2"/>
          </rPr>
          <t>HTD - Hold time exceeded for re-analysis or dilution, but initial testing was conducted within hold time.
DL = 0.10mg/L</t>
        </r>
      </text>
    </comment>
    <comment ref="I9" authorId="0" shapeId="0" xr:uid="{00000000-0006-0000-2E00-000040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9" authorId="0" shapeId="0" xr:uid="{00000000-0006-0000-2E00-000041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9" authorId="0" shapeId="0" xr:uid="{00000000-0006-0000-2E00-000042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9" authorId="0" shapeId="0" xr:uid="{00000000-0006-0000-2E00-00004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9" authorId="0" shapeId="0" xr:uid="{00000000-0006-0000-2E00-000044000000}">
      <text>
        <r>
          <rPr>
            <sz val="8"/>
            <color indexed="81"/>
            <rFont val="Tahoma"/>
            <family val="2"/>
          </rPr>
          <t>DL = 25mg/L</t>
        </r>
      </text>
    </comment>
    <comment ref="N9" authorId="0" shapeId="0" xr:uid="{00000000-0006-0000-2E00-000045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9" authorId="0" shapeId="0" xr:uid="{00000000-0006-0000-2E00-000046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10" authorId="0" shapeId="0" xr:uid="{00000000-0006-0000-2E00-000047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0" authorId="0" shapeId="0" xr:uid="{00000000-0006-0000-2E00-000048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10" authorId="0" shapeId="0" xr:uid="{00000000-0006-0000-2E00-000049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0" authorId="0" shapeId="0" xr:uid="{00000000-0006-0000-2E00-00004A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0" authorId="0" shapeId="0" xr:uid="{00000000-0006-0000-2E00-00004B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0.10mg/L</t>
        </r>
      </text>
    </comment>
    <comment ref="L10" authorId="0" shapeId="0" xr:uid="{00000000-0006-0000-2E00-00004C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0" authorId="0" shapeId="0" xr:uid="{00000000-0006-0000-2E00-00004D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10" authorId="0" shapeId="0" xr:uid="{00000000-0006-0000-2E00-00004E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0" authorId="0" shapeId="0" xr:uid="{00000000-0006-0000-2E00-00004F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11" authorId="0" shapeId="0" xr:uid="{00000000-0006-0000-2E00-000050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1" authorId="0" shapeId="0" xr:uid="{00000000-0006-0000-2E00-000051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11" authorId="0" shapeId="0" xr:uid="{00000000-0006-0000-2E00-000052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K11" authorId="0" shapeId="0" xr:uid="{00000000-0006-0000-2E00-000053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L11" authorId="0" shapeId="0" xr:uid="{00000000-0006-0000-2E00-00005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1" authorId="0" shapeId="0" xr:uid="{00000000-0006-0000-2E00-000055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11" authorId="0" shapeId="0" xr:uid="{00000000-0006-0000-2E00-000056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1" authorId="0" shapeId="0" xr:uid="{00000000-0006-0000-2E00-000057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12" authorId="0" shapeId="0" xr:uid="{00000000-0006-0000-2E00-000058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2" authorId="0" shapeId="0" xr:uid="{00000000-0006-0000-2E00-000059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12" authorId="0" shapeId="0" xr:uid="{00000000-0006-0000-2E00-00005A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2" authorId="0" shapeId="0" xr:uid="{00000000-0006-0000-2E00-00005B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K12" authorId="0" shapeId="0" xr:uid="{00000000-0006-0000-2E00-00005C000000}">
      <text>
        <r>
          <rPr>
            <sz val="8"/>
            <color indexed="81"/>
            <rFont val="Tahoma"/>
            <family val="2"/>
          </rPr>
          <t>DLHC - Detection Limit Raised: Dilution required due to high concentration of test analyte(s).
DL = 0.50mg/L</t>
        </r>
      </text>
    </comment>
    <comment ref="L12" authorId="0" shapeId="0" xr:uid="{00000000-0006-0000-2E00-00005D000000}">
      <text>
        <r>
          <rPr>
            <sz val="8"/>
            <color indexed="81"/>
            <rFont val="Tahoma"/>
            <family val="2"/>
          </rPr>
          <t>DL = 0.50mg/L</t>
        </r>
      </text>
    </comment>
    <comment ref="M12" authorId="0" shapeId="0" xr:uid="{00000000-0006-0000-2E00-00005E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12" authorId="0" shapeId="0" xr:uid="{00000000-0006-0000-2E00-00005F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2" authorId="0" shapeId="0" xr:uid="{00000000-0006-0000-2E00-000060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13" authorId="0" shapeId="0" xr:uid="{00000000-0006-0000-2E00-000061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3" authorId="0" shapeId="0" xr:uid="{00000000-0006-0000-2E00-000062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13" authorId="0" shapeId="0" xr:uid="{00000000-0006-0000-2E00-000063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3" authorId="0" shapeId="0" xr:uid="{00000000-0006-0000-2E00-000064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3" authorId="0" shapeId="0" xr:uid="{00000000-0006-0000-2E00-000065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3" authorId="0" shapeId="0" xr:uid="{00000000-0006-0000-2E00-000066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3" authorId="0" shapeId="0" xr:uid="{00000000-0006-0000-2E00-000067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13" authorId="0" shapeId="0" xr:uid="{00000000-0006-0000-2E00-000068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3" authorId="0" shapeId="0" xr:uid="{00000000-0006-0000-2E00-000069000000}">
      <text>
        <r>
          <rPr>
            <sz val="8"/>
            <color indexed="81"/>
            <rFont val="Tahoma"/>
            <family val="2"/>
          </rPr>
          <t>DLA - Detection Limit adjusted for required dilution
DL = 0.00040mg/L</t>
        </r>
      </text>
    </comment>
    <comment ref="G14" authorId="0" shapeId="0" xr:uid="{00000000-0006-0000-2E00-00006A000000}">
      <text>
        <r>
          <rPr>
            <sz val="8"/>
            <color indexed="81"/>
            <rFont val="Tahoma"/>
            <family val="2"/>
          </rPr>
          <t>DL = 0.13mg/L</t>
        </r>
      </text>
    </comment>
    <comment ref="H14" authorId="0" shapeId="0" xr:uid="{00000000-0006-0000-2E00-00006B000000}">
      <text>
        <r>
          <rPr>
            <sz val="8"/>
            <color indexed="81"/>
            <rFont val="Tahoma"/>
            <family val="2"/>
          </rPr>
          <t>DLDS - Detection Limit Raised: Dilution required due to high Dissolved Solids / Electrical Conductivity.
DL = 0.10mg/L</t>
        </r>
      </text>
    </comment>
    <comment ref="I14" authorId="0" shapeId="0" xr:uid="{00000000-0006-0000-2E00-00006C000000}">
      <text>
        <r>
          <rPr>
            <sz val="8"/>
            <color indexed="81"/>
            <rFont val="Tahoma"/>
            <family val="2"/>
          </rPr>
          <t>DL = 6.0mg/L</t>
        </r>
      </text>
    </comment>
    <comment ref="J14" authorId="0" shapeId="0" xr:uid="{00000000-0006-0000-2E00-00006D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K14" authorId="0" shapeId="0" xr:uid="{00000000-0006-0000-2E00-00006E000000}">
      <text>
        <r>
          <rPr>
            <sz val="8"/>
            <color indexed="81"/>
            <rFont val="Tahoma"/>
            <family val="2"/>
          </rPr>
          <t>DLM - Detection Limit Adjusted due to sample matrix effects (e.g. chemical interference, colour, turbidity).
DL = 0.10mg/L</t>
        </r>
      </text>
    </comment>
    <comment ref="L14" authorId="0" shapeId="0" xr:uid="{00000000-0006-0000-2E00-00006F000000}">
      <text>
        <r>
          <rPr>
            <sz val="8"/>
            <color indexed="81"/>
            <rFont val="Tahoma"/>
            <family val="2"/>
          </rPr>
          <t>DL = 0.10mg/L</t>
        </r>
      </text>
    </comment>
    <comment ref="M14" authorId="0" shapeId="0" xr:uid="{00000000-0006-0000-2E00-000070000000}">
      <text>
        <r>
          <rPr>
            <sz val="8"/>
            <color indexed="81"/>
            <rFont val="Tahoma"/>
            <family val="2"/>
          </rPr>
          <t>DL = 10mg/L</t>
        </r>
      </text>
    </comment>
    <comment ref="N14" authorId="0" shapeId="0" xr:uid="{00000000-0006-0000-2E00-000071000000}">
      <text>
        <r>
          <rPr>
            <sz val="8"/>
            <color indexed="81"/>
            <rFont val="Tahoma"/>
            <family val="2"/>
          </rPr>
          <t>DL = 0.00020mg/L</t>
        </r>
      </text>
    </comment>
    <comment ref="O14" authorId="0" shapeId="0" xr:uid="{00000000-0006-0000-2E00-000072000000}">
      <text>
        <r>
          <rPr>
            <sz val="8"/>
            <color indexed="81"/>
            <rFont val="Tahoma"/>
            <family val="2"/>
          </rPr>
          <t>DL = 0.00040mg/L</t>
        </r>
      </text>
    </comment>
  </commentList>
</comments>
</file>

<file path=xl/sharedStrings.xml><?xml version="1.0" encoding="utf-8"?>
<sst xmlns="http://schemas.openxmlformats.org/spreadsheetml/2006/main" count="2408" uniqueCount="145">
  <si>
    <t>pH</t>
  </si>
  <si>
    <t>CAHILL-3</t>
  </si>
  <si>
    <t>CAHILL-2</t>
  </si>
  <si>
    <t>CAHILL-4</t>
  </si>
  <si>
    <t>NPM CREEK</t>
  </si>
  <si>
    <t>W1</t>
  </si>
  <si>
    <t>BARGE PUMP</t>
  </si>
  <si>
    <t>REDTOP</t>
  </si>
  <si>
    <t>CAHILL-1</t>
  </si>
  <si>
    <t>CPFLOOR</t>
  </si>
  <si>
    <t>SUNSET</t>
  </si>
  <si>
    <t>RT-WEST</t>
  </si>
  <si>
    <t>D1</t>
  </si>
  <si>
    <t>W3_WELL</t>
  </si>
  <si>
    <t>W4_WELL</t>
  </si>
  <si>
    <t>W5_WELL</t>
  </si>
  <si>
    <t>W6_WELL</t>
  </si>
  <si>
    <t>W7_WELL</t>
  </si>
  <si>
    <t>W8_WELL</t>
  </si>
  <si>
    <t>W11_WELL</t>
  </si>
  <si>
    <t>CENTRALS</t>
  </si>
  <si>
    <t>EASTSUMP</t>
  </si>
  <si>
    <t>P16</t>
  </si>
  <si>
    <t>P17</t>
  </si>
  <si>
    <t>P32</t>
  </si>
  <si>
    <t>P33</t>
  </si>
  <si>
    <t>P34</t>
  </si>
  <si>
    <t>P35</t>
  </si>
  <si>
    <t>P38</t>
  </si>
  <si>
    <t>P40</t>
  </si>
  <si>
    <t>P41</t>
  </si>
  <si>
    <t>P44</t>
  </si>
  <si>
    <t>UPPER-SS</t>
  </si>
  <si>
    <t>ac</t>
  </si>
  <si>
    <t>Date</t>
  </si>
  <si>
    <t>Flow (m3/day)</t>
  </si>
  <si>
    <t>Temperature (◦C)</t>
  </si>
  <si>
    <t>Conductivity (umhos/cm)</t>
  </si>
  <si>
    <t>Hardness</t>
  </si>
  <si>
    <t>TSS (mg/L)</t>
  </si>
  <si>
    <t>TDS (mg/L)</t>
  </si>
  <si>
    <t>Turbidity (NTU)</t>
  </si>
  <si>
    <t>NH3 (mg/L)</t>
  </si>
  <si>
    <t>Nitrate-N (mg/L)</t>
  </si>
  <si>
    <t>Nitrite-N (mg/L)</t>
  </si>
  <si>
    <t>D-SO4 (mg/L)</t>
  </si>
  <si>
    <t>CN (WAD) (mg/L)</t>
  </si>
  <si>
    <t>T-CN (mg/L)</t>
  </si>
  <si>
    <t>SCN (mg/L)</t>
  </si>
  <si>
    <t>CN (SAD + SCN) (mg/L)</t>
  </si>
  <si>
    <t>T-Al (mg/L)</t>
  </si>
  <si>
    <t>T-As (mg/L)</t>
  </si>
  <si>
    <t>T-B (mg/L)</t>
  </si>
  <si>
    <t>T-Cd (mg/L)</t>
  </si>
  <si>
    <t>T-Cr (mg/L)</t>
  </si>
  <si>
    <t>T-Co (mg/L)</t>
  </si>
  <si>
    <t>T-Cu (mg/L)</t>
  </si>
  <si>
    <t>T-Fe (mg/L)</t>
  </si>
  <si>
    <t>T-Pb (mg/L)</t>
  </si>
  <si>
    <t>T-Mn (mg/L)</t>
  </si>
  <si>
    <t>T-Hg (mg/L)</t>
  </si>
  <si>
    <t>T-Mo (mg/L)</t>
  </si>
  <si>
    <t>T-Ni (mg/L)</t>
  </si>
  <si>
    <t>T-Se (mg/L)</t>
  </si>
  <si>
    <t>T-Ag (mg/L)</t>
  </si>
  <si>
    <t>T-U (mg/L)</t>
  </si>
  <si>
    <t>T-Zn (mg/L)</t>
  </si>
  <si>
    <t>D-Al (mg/L)</t>
  </si>
  <si>
    <t>D-As (mg/L)</t>
  </si>
  <si>
    <t>D-Cd (mg/L)</t>
  </si>
  <si>
    <t>D-Cr (mg/L)</t>
  </si>
  <si>
    <t>D-Co (mg/L)</t>
  </si>
  <si>
    <t>D-Cu (mg/L)</t>
  </si>
  <si>
    <t>D-Fe (mg/L)</t>
  </si>
  <si>
    <t>D-Pb (mg/L)</t>
  </si>
  <si>
    <t>D-Mo (mg/L)</t>
  </si>
  <si>
    <t>D-Ni (mg/L)</t>
  </si>
  <si>
    <t>D-Se (mg/L)</t>
  </si>
  <si>
    <t>D-Ag (mg/L)</t>
  </si>
  <si>
    <t>D-Na (mg/L)</t>
  </si>
  <si>
    <t>D-Zn (mg/L)</t>
  </si>
  <si>
    <t>Chlorophyll-A</t>
  </si>
  <si>
    <t>DISCHARGE TO HEDLEY CREEK</t>
  </si>
  <si>
    <t>HEDLEY CREEK D/S DIFFUSER</t>
  </si>
  <si>
    <t>HEDLEY CREEK U/S DIFFUSER</t>
  </si>
  <si>
    <r>
      <t>Nitrate+Nitrite -N (mg/L)</t>
    </r>
    <r>
      <rPr>
        <vertAlign val="superscript"/>
        <sz val="12"/>
        <color indexed="8"/>
        <rFont val="Calibri"/>
        <family val="2"/>
      </rPr>
      <t>1</t>
    </r>
  </si>
  <si>
    <r>
      <t>CN (SAD) (mg/L)</t>
    </r>
    <r>
      <rPr>
        <vertAlign val="superscript"/>
        <sz val="12"/>
        <color indexed="8"/>
        <rFont val="Calibri"/>
        <family val="2"/>
      </rPr>
      <t>2</t>
    </r>
  </si>
  <si>
    <t>Minimum</t>
  </si>
  <si>
    <t>Maximum</t>
  </si>
  <si>
    <t>Average</t>
  </si>
  <si>
    <t>Std Dev</t>
  </si>
  <si>
    <t xml:space="preserve">           “-“ indicate not analyzed.</t>
  </si>
  <si>
    <r>
      <t xml:space="preserve">          </t>
    </r>
    <r>
      <rPr>
        <vertAlign val="superscript"/>
        <sz val="8"/>
        <color theme="1"/>
        <rFont val="Times New Roman"/>
        <family val="1"/>
      </rPr>
      <t>1.</t>
    </r>
    <r>
      <rPr>
        <sz val="8"/>
        <color theme="1"/>
        <rFont val="Times New Roman"/>
        <family val="1"/>
      </rPr>
      <t xml:space="preserve"> N+N Values are calculated by the sum of nitrite and nitrate concentrations.  Where one or both values are less than the MDL, the bolded value is considered to be zero.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</si>
  <si>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considered to be zero.</t>
    </r>
  </si>
  <si>
    <r>
      <t xml:space="preserve">           </t>
    </r>
    <r>
      <rPr>
        <b/>
        <sz val="8"/>
        <color theme="1"/>
        <rFont val="Times New Roman"/>
        <family val="1"/>
      </rPr>
      <t>Bold</t>
    </r>
    <r>
      <rPr>
        <sz val="8"/>
        <color theme="1"/>
        <rFont val="Times New Roman"/>
        <family val="1"/>
      </rPr>
      <t xml:space="preserve"> and </t>
    </r>
    <r>
      <rPr>
        <i/>
        <sz val="8"/>
        <color theme="1"/>
        <rFont val="Times New Roman"/>
        <family val="1"/>
      </rPr>
      <t>italic</t>
    </r>
    <r>
      <rPr>
        <sz val="8"/>
        <color theme="1"/>
        <rFont val="Times New Roman"/>
        <family val="1"/>
      </rPr>
      <t xml:space="preserve"> indicates result less than detection limit.</t>
    </r>
  </si>
  <si>
    <t>-</t>
  </si>
  <si>
    <t>Dry</t>
  </si>
  <si>
    <t>October</t>
  </si>
  <si>
    <t>February</t>
  </si>
  <si>
    <t>May</t>
  </si>
  <si>
    <t>August</t>
  </si>
  <si>
    <t>November</t>
  </si>
  <si>
    <t>Not running</t>
  </si>
  <si>
    <t>Frozen</t>
  </si>
  <si>
    <t>6-Se-16</t>
  </si>
  <si>
    <t>Broken at ground</t>
  </si>
  <si>
    <t>Phreatic (f)</t>
  </si>
  <si>
    <t>Phreatic (ft)</t>
  </si>
  <si>
    <r>
      <t xml:space="preserve">Notes: </t>
    </r>
    <r>
      <rPr>
        <b/>
        <sz val="8"/>
        <color theme="1"/>
        <rFont val="Times New Roman"/>
        <family val="1"/>
      </rPr>
      <t>Bold</t>
    </r>
    <r>
      <rPr>
        <sz val="8"/>
        <color theme="1"/>
        <rFont val="Times New Roman"/>
        <family val="1"/>
      </rPr>
      <t xml:space="preserve"> and </t>
    </r>
    <r>
      <rPr>
        <i/>
        <sz val="8"/>
        <color theme="1"/>
        <rFont val="Times New Roman"/>
        <family val="1"/>
      </rPr>
      <t>italic</t>
    </r>
    <r>
      <rPr>
        <sz val="8"/>
        <color theme="1"/>
        <rFont val="Times New Roman"/>
        <family val="1"/>
      </rPr>
      <t xml:space="preserve"> indicates result less than detection limit.</t>
    </r>
  </si>
  <si>
    <t xml:space="preserve">Notes: RT-EAST flows irregularly throughout the year and requires a wier to measure flow.  </t>
  </si>
  <si>
    <r>
      <t>CN (SAD) (mg/L)</t>
    </r>
    <r>
      <rPr>
        <vertAlign val="superscript"/>
        <sz val="12"/>
        <color indexed="8"/>
        <rFont val="Times New Roman"/>
        <family val="1"/>
      </rPr>
      <t>2</t>
    </r>
  </si>
  <si>
    <t>n/a</t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</si>
  <si>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
          considered to be zero.</t>
    </r>
  </si>
  <si>
    <t>Notes: Statistical calculations based on shown data only. Full data set may yield different results.  Where value is &lt;MDL, half the value is shown and used in calculations</t>
  </si>
  <si>
    <t>Notes: Statistical calculations based on shown data only. Full data set may yield different results.  Where value is &lt;MDL, half the value is shown and used in calculations.</t>
  </si>
  <si>
    <t>Notes: Statistical calculations based on shown data only. Full data set may yield different results.  Where value is &lt;MDL, half the value is shown and used in 
          calculations.</t>
  </si>
  <si>
    <t>Notes: Statistical calculations based on shown data only. Full data set may yield different results.  Where value is &lt;MDL, half the value is shown and used in
          calculations.</t>
  </si>
  <si>
    <t>Notes: Statistical calculations based on shown data only. Full data set may yield different 
          results.  Where value is &lt;MDL, half the value is shown and used in calculations.</t>
  </si>
  <si>
    <t xml:space="preserve">           No discharge from CPFLOOR, surface water sample only.</t>
  </si>
  <si>
    <r>
      <t xml:space="preserve">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considered to be zero.</t>
    </r>
  </si>
  <si>
    <t xml:space="preserve"> “-“ indicate not analyzed.</t>
  </si>
  <si>
    <r>
      <rPr>
        <b/>
        <sz val="8"/>
        <color theme="1"/>
        <rFont val="Times New Roman"/>
        <family val="1"/>
      </rPr>
      <t>Bold</t>
    </r>
    <r>
      <rPr>
        <sz val="8"/>
        <color theme="1"/>
        <rFont val="Times New Roman"/>
        <family val="1"/>
      </rPr>
      <t xml:space="preserve"> and </t>
    </r>
    <r>
      <rPr>
        <i/>
        <sz val="8"/>
        <color theme="1"/>
        <rFont val="Times New Roman"/>
        <family val="1"/>
      </rPr>
      <t>italic</t>
    </r>
    <r>
      <rPr>
        <sz val="8"/>
        <color theme="1"/>
        <rFont val="Times New Roman"/>
        <family val="1"/>
      </rPr>
      <t xml:space="preserve"> indicates result less than detection limit.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</si>
  <si>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
              considered to be zero.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</si>
  <si>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
             considered to be zero.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</si>
  <si>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
             value is considered to be zero.</t>
    </r>
  </si>
  <si>
    <t xml:space="preserve">       “-“ indicate not analyzed.</t>
  </si>
  <si>
    <r>
      <t xml:space="preserve">       </t>
    </r>
    <r>
      <rPr>
        <b/>
        <sz val="8"/>
        <color theme="1"/>
        <rFont val="Times New Roman"/>
        <family val="1"/>
      </rPr>
      <t>Bold</t>
    </r>
    <r>
      <rPr>
        <sz val="8"/>
        <color theme="1"/>
        <rFont val="Times New Roman"/>
        <family val="1"/>
      </rPr>
      <t xml:space="preserve"> and </t>
    </r>
    <r>
      <rPr>
        <i/>
        <sz val="8"/>
        <color theme="1"/>
        <rFont val="Times New Roman"/>
        <family val="1"/>
      </rPr>
      <t>italic</t>
    </r>
    <r>
      <rPr>
        <sz val="8"/>
        <color theme="1"/>
        <rFont val="Times New Roman"/>
        <family val="1"/>
      </rPr>
      <t xml:space="preserve"> indicates result less than detection limit.</t>
    </r>
  </si>
  <si>
    <t xml:space="preserve">             W3, W4, W6, W8, and W11_WELLs are not pumping wells, no flow rates measured.</t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</si>
  <si>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
             value is considered to be zero.</t>
    </r>
  </si>
  <si>
    <t>Notes: Statistical calculations based on shown data only. Full data set may yield different results.  
            Where value is &lt;MDL, half the value is shown and used in calculations</t>
  </si>
  <si>
    <t>Notes: Statistical calculations based on shown data only. Full data set may yield 
            different results.  Where value is &lt;MDL, half the value is shown and 
            used in calculations.</t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</si>
  <si>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considered to 
             be zero.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</si>
  <si>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
              is considered to be zero.</t>
    </r>
  </si>
  <si>
    <r>
      <t xml:space="preserve">           </t>
    </r>
    <r>
      <rPr>
        <sz val="8"/>
        <color theme="1"/>
        <rFont val="Calibri"/>
        <family val="2"/>
      </rPr>
      <t>²</t>
    </r>
    <r>
      <rPr>
        <sz val="8"/>
        <color theme="1"/>
        <rFont val="Times New Roman"/>
        <family val="1"/>
      </rPr>
      <t xml:space="preserve">  CN SAD values are calculated by the difference between T-CN and WAD concentrations. 
               Where one or both values are less than the MDL, the bolded value is considered to be zero.   </t>
    </r>
  </si>
  <si>
    <r>
      <t xml:space="preserve">            </t>
    </r>
    <r>
      <rPr>
        <sz val="8"/>
        <color theme="1"/>
        <rFont val="Calibri"/>
        <family val="2"/>
      </rPr>
      <t>²</t>
    </r>
    <r>
      <rPr>
        <sz val="8"/>
        <color theme="1"/>
        <rFont val="Times New Roman"/>
        <family val="1"/>
      </rPr>
      <t xml:space="preserve">. CN SAD values are calculated by the difference between T-CN and WAD concentrations.  Where one or both values are less than the MDL, the bolded value 
                is considered to be zero.  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</si>
  <si>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
              is considered to be zero.</t>
    </r>
  </si>
  <si>
    <r>
      <t xml:space="preserve">      </t>
    </r>
    <r>
      <rPr>
        <sz val="8"/>
        <color theme="1"/>
        <rFont val="Calibri"/>
        <family val="2"/>
      </rPr>
      <t>²</t>
    </r>
    <r>
      <rPr>
        <sz val="8"/>
        <color theme="1"/>
        <rFont val="Times New Roman"/>
        <family val="1"/>
      </rPr>
      <t>. CN SAD values are calculated by the difference between T-CN and WAD concentrations.  Where one or both values are less than the MDL, the bolded value is considered to be zero.</t>
    </r>
  </si>
  <si>
    <r>
      <t xml:space="preserve"> 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is 
               considered to be zero.</t>
    </r>
  </si>
  <si>
    <t xml:space="preserve">               W3, W4, W6, W8, and W11_WELLs are not pumping wells, no flow rates measured.</t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</si>
  <si>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one or both values are less than the MDL, the bolded value 
             is considered to be zero.</t>
    </r>
  </si>
  <si>
    <t>No discharge to Hedley Creek 18-Oct-16 to date of report issuance</t>
  </si>
  <si>
    <t>value is &lt;MDL, half the value is shown and used in calculations.</t>
  </si>
  <si>
    <t xml:space="preserve">Notes: Statistical calculations based on shown data only. Full data set may yield different results.  Where </t>
  </si>
  <si>
    <r>
      <t xml:space="preserve">          </t>
    </r>
    <r>
      <rPr>
        <sz val="8"/>
        <color theme="1"/>
        <rFont val="Times New Roman"/>
        <family val="1"/>
      </rPr>
      <t>one or both values are less than the MDL, the bolded value is considered to be zero.</t>
    </r>
  </si>
  <si>
    <r>
      <t xml:space="preserve">          </t>
    </r>
    <r>
      <rPr>
        <vertAlign val="superscript"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CN SAD values are calculated by the difference between T-CN and WAD concentrations.  Where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</si>
</sst>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[$-409]d/mmm/yy;@"/>
    <numFmt numFmtId="165" formatCode="#,##0.000_);[Red]\(#,##0.000\)"/>
    <numFmt numFmtId="166" formatCode="#,##0.0000_);[Red]\(#,##0.0000\)"/>
    <numFmt numFmtId="167" formatCode="#,##0.00000_);[Red]\(#,##0.00000\)"/>
    <numFmt numFmtId="168" formatCode="#,##0.000000_);[Red]\(#,##0.000000\)"/>
    <numFmt numFmtId="169" formatCode="#,##0.0000000_);[Red]\(#,##0.0000000\)"/>
    <numFmt numFmtId="171" formatCode="#,##0.0_);[Red]\(#,##0.0\)"/>
    <numFmt numFmtId="174" formatCode="0.000"/>
    <numFmt numFmtId="175" formatCode="0.0000"/>
    <numFmt numFmtId="176" formatCode="0.00000"/>
    <numFmt numFmtId="177" formatCode="0.000000"/>
    <numFmt numFmtId="178" formatCode="0.0"/>
    <numFmt numFmtId="179" formatCode="0.0000000"/>
    <numFmt numFmtId="180" formatCode="0.00000000"/>
  </numFmts>
  <fonts count="4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8"/>
      <color indexed="81"/>
      <name val="Tahoma"/>
      <family val="2"/>
    </font>
    <font>
      <sz val="11"/>
      <color theme="1"/>
      <name val="Lucida Sans"/>
      <family val="2"/>
    </font>
    <font>
      <sz val="10"/>
      <color indexed="8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Arial"/>
      <family val="2"/>
    </font>
    <font>
      <sz val="12"/>
      <color theme="1"/>
      <name val="Ariel"/>
    </font>
    <font>
      <b/>
      <sz val="12"/>
      <color theme="1"/>
      <name val="Arial"/>
      <family val="2"/>
    </font>
    <font>
      <vertAlign val="superscript"/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0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21" fillId="0" borderId="0"/>
  </cellStyleXfs>
  <cellXfs count="238">
    <xf numFmtId="0" fontId="0" fillId="0" borderId="0" xfId="0"/>
    <xf numFmtId="164" fontId="30" fillId="0" borderId="10" xfId="0" applyNumberFormat="1" applyFont="1" applyFill="1" applyBorder="1" applyAlignment="1">
      <alignment horizontal="center" vertical="center"/>
    </xf>
    <xf numFmtId="40" fontId="23" fillId="0" borderId="10" xfId="0" applyNumberFormat="1" applyFont="1" applyFill="1" applyBorder="1" applyAlignment="1">
      <alignment horizontal="center" vertical="center"/>
    </xf>
    <xf numFmtId="40" fontId="23" fillId="0" borderId="10" xfId="0" quotePrefix="1" applyNumberFormat="1" applyFont="1" applyFill="1" applyBorder="1" applyAlignment="1">
      <alignment horizontal="center" vertical="center"/>
    </xf>
    <xf numFmtId="164" fontId="26" fillId="24" borderId="10" xfId="0" applyNumberFormat="1" applyFont="1" applyFill="1" applyBorder="1" applyAlignment="1">
      <alignment horizontal="center" textRotation="90"/>
    </xf>
    <xf numFmtId="40" fontId="26" fillId="24" borderId="10" xfId="0" applyNumberFormat="1" applyFont="1" applyFill="1" applyBorder="1" applyAlignment="1">
      <alignment horizontal="center" textRotation="90"/>
    </xf>
    <xf numFmtId="40" fontId="26" fillId="0" borderId="10" xfId="0" applyNumberFormat="1" applyFont="1" applyBorder="1" applyAlignment="1">
      <alignment horizontal="center" textRotation="90"/>
    </xf>
    <xf numFmtId="40" fontId="29" fillId="0" borderId="10" xfId="0" applyNumberFormat="1" applyFont="1" applyFill="1" applyBorder="1" applyAlignment="1">
      <alignment horizontal="center"/>
    </xf>
    <xf numFmtId="40" fontId="29" fillId="0" borderId="10" xfId="0" applyNumberFormat="1" applyFont="1" applyFill="1" applyBorder="1" applyAlignment="1">
      <alignment horizontal="center" vertical="center"/>
    </xf>
    <xf numFmtId="40" fontId="29" fillId="0" borderId="10" xfId="0" applyNumberFormat="1" applyFont="1" applyFill="1" applyBorder="1" applyAlignment="1">
      <alignment horizontal="left"/>
    </xf>
    <xf numFmtId="40" fontId="31" fillId="0" borderId="10" xfId="0" applyNumberFormat="1" applyFont="1" applyFill="1" applyBorder="1" applyAlignment="1">
      <alignment horizontal="center"/>
    </xf>
    <xf numFmtId="164" fontId="30" fillId="0" borderId="10" xfId="43" applyNumberFormat="1" applyFont="1" applyFill="1" applyBorder="1" applyAlignment="1">
      <alignment horizontal="center" vertical="center"/>
    </xf>
    <xf numFmtId="40" fontId="30" fillId="0" borderId="10" xfId="0" applyNumberFormat="1" applyFont="1" applyBorder="1" applyAlignment="1">
      <alignment horizontal="center" vertical="center" wrapText="1"/>
    </xf>
    <xf numFmtId="165" fontId="26" fillId="24" borderId="10" xfId="0" applyNumberFormat="1" applyFont="1" applyFill="1" applyBorder="1" applyAlignment="1">
      <alignment horizontal="center" textRotation="90"/>
    </xf>
    <xf numFmtId="165" fontId="23" fillId="0" borderId="10" xfId="0" applyNumberFormat="1" applyFont="1" applyFill="1" applyBorder="1" applyAlignment="1">
      <alignment horizontal="center" vertical="center"/>
    </xf>
    <xf numFmtId="165" fontId="23" fillId="0" borderId="10" xfId="0" quotePrefix="1" applyNumberFormat="1" applyFont="1" applyFill="1" applyBorder="1" applyAlignment="1">
      <alignment horizontal="center" vertical="center"/>
    </xf>
    <xf numFmtId="166" fontId="26" fillId="24" borderId="10" xfId="0" applyNumberFormat="1" applyFont="1" applyFill="1" applyBorder="1" applyAlignment="1">
      <alignment horizontal="center" textRotation="90"/>
    </xf>
    <xf numFmtId="166" fontId="23" fillId="0" borderId="10" xfId="0" applyNumberFormat="1" applyFont="1" applyFill="1" applyBorder="1" applyAlignment="1">
      <alignment horizontal="center" vertical="center"/>
    </xf>
    <xf numFmtId="166" fontId="23" fillId="0" borderId="10" xfId="0" quotePrefix="1" applyNumberFormat="1" applyFont="1" applyFill="1" applyBorder="1" applyAlignment="1">
      <alignment horizontal="center" vertical="center"/>
    </xf>
    <xf numFmtId="167" fontId="26" fillId="24" borderId="10" xfId="0" applyNumberFormat="1" applyFont="1" applyFill="1" applyBorder="1" applyAlignment="1">
      <alignment horizontal="center" textRotation="90"/>
    </xf>
    <xf numFmtId="167" fontId="23" fillId="0" borderId="10" xfId="0" applyNumberFormat="1" applyFont="1" applyFill="1" applyBorder="1" applyAlignment="1">
      <alignment horizontal="center" vertical="center"/>
    </xf>
    <xf numFmtId="167" fontId="23" fillId="0" borderId="10" xfId="0" quotePrefix="1" applyNumberFormat="1" applyFont="1" applyFill="1" applyBorder="1" applyAlignment="1">
      <alignment horizontal="center" vertical="center"/>
    </xf>
    <xf numFmtId="168" fontId="26" fillId="24" borderId="10" xfId="0" applyNumberFormat="1" applyFont="1" applyFill="1" applyBorder="1" applyAlignment="1">
      <alignment horizontal="center" textRotation="90"/>
    </xf>
    <xf numFmtId="168" fontId="23" fillId="0" borderId="10" xfId="0" applyNumberFormat="1" applyFont="1" applyFill="1" applyBorder="1" applyAlignment="1">
      <alignment horizontal="center" vertical="center"/>
    </xf>
    <xf numFmtId="168" fontId="23" fillId="0" borderId="10" xfId="0" quotePrefix="1" applyNumberFormat="1" applyFont="1" applyFill="1" applyBorder="1" applyAlignment="1">
      <alignment horizontal="center" vertical="center"/>
    </xf>
    <xf numFmtId="169" fontId="26" fillId="24" borderId="10" xfId="0" applyNumberFormat="1" applyFont="1" applyFill="1" applyBorder="1" applyAlignment="1">
      <alignment horizontal="center" textRotation="90"/>
    </xf>
    <xf numFmtId="169" fontId="23" fillId="0" borderId="10" xfId="0" applyNumberFormat="1" applyFont="1" applyFill="1" applyBorder="1" applyAlignment="1">
      <alignment horizontal="center" vertical="center"/>
    </xf>
    <xf numFmtId="169" fontId="23" fillId="0" borderId="10" xfId="0" quotePrefix="1" applyNumberFormat="1" applyFont="1" applyFill="1" applyBorder="1" applyAlignment="1">
      <alignment horizontal="center" vertical="center"/>
    </xf>
    <xf numFmtId="171" fontId="26" fillId="24" borderId="10" xfId="0" applyNumberFormat="1" applyFont="1" applyFill="1" applyBorder="1" applyAlignment="1">
      <alignment horizontal="center" textRotation="90"/>
    </xf>
    <xf numFmtId="171" fontId="23" fillId="0" borderId="10" xfId="0" applyNumberFormat="1" applyFont="1" applyFill="1" applyBorder="1" applyAlignment="1">
      <alignment horizontal="center" vertical="center"/>
    </xf>
    <xf numFmtId="38" fontId="26" fillId="24" borderId="10" xfId="0" applyNumberFormat="1" applyFont="1" applyFill="1" applyBorder="1" applyAlignment="1">
      <alignment horizontal="center" textRotation="90"/>
    </xf>
    <xf numFmtId="38" fontId="23" fillId="0" borderId="10" xfId="0" applyNumberFormat="1" applyFont="1" applyFill="1" applyBorder="1" applyAlignment="1">
      <alignment horizontal="center" vertical="center"/>
    </xf>
    <xf numFmtId="171" fontId="23" fillId="0" borderId="10" xfId="0" quotePrefix="1" applyNumberFormat="1" applyFont="1" applyFill="1" applyBorder="1" applyAlignment="1">
      <alignment horizontal="center" vertical="center"/>
    </xf>
    <xf numFmtId="38" fontId="23" fillId="0" borderId="10" xfId="0" quotePrefix="1" applyNumberFormat="1" applyFont="1" applyFill="1" applyBorder="1" applyAlignment="1">
      <alignment horizontal="center" vertical="center"/>
    </xf>
    <xf numFmtId="40" fontId="25" fillId="0" borderId="10" xfId="0" applyNumberFormat="1" applyFont="1" applyFill="1" applyBorder="1" applyAlignment="1">
      <alignment horizontal="center" textRotation="90"/>
    </xf>
    <xf numFmtId="40" fontId="26" fillId="0" borderId="10" xfId="0" applyNumberFormat="1" applyFont="1" applyBorder="1" applyAlignment="1">
      <alignment horizontal="center"/>
    </xf>
    <xf numFmtId="40" fontId="26" fillId="0" borderId="10" xfId="0" applyNumberFormat="1" applyFont="1" applyFill="1" applyBorder="1" applyAlignment="1">
      <alignment horizontal="center"/>
    </xf>
    <xf numFmtId="164" fontId="29" fillId="26" borderId="10" xfId="0" applyNumberFormat="1" applyFont="1" applyFill="1" applyBorder="1" applyAlignment="1">
      <alignment horizontal="center"/>
    </xf>
    <xf numFmtId="38" fontId="29" fillId="26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8" fontId="29" fillId="0" borderId="10" xfId="0" applyNumberFormat="1" applyFont="1" applyFill="1" applyBorder="1" applyAlignment="1">
      <alignment horizontal="center"/>
    </xf>
    <xf numFmtId="171" fontId="29" fillId="0" borderId="10" xfId="0" applyNumberFormat="1" applyFont="1" applyFill="1" applyBorder="1" applyAlignment="1">
      <alignment horizontal="center"/>
    </xf>
    <xf numFmtId="165" fontId="29" fillId="0" borderId="10" xfId="0" applyNumberFormat="1" applyFont="1" applyFill="1" applyBorder="1" applyAlignment="1">
      <alignment horizontal="center"/>
    </xf>
    <xf numFmtId="166" fontId="29" fillId="0" borderId="10" xfId="0" applyNumberFormat="1" applyFont="1" applyFill="1" applyBorder="1" applyAlignment="1">
      <alignment horizontal="center"/>
    </xf>
    <xf numFmtId="168" fontId="29" fillId="0" borderId="10" xfId="0" applyNumberFormat="1" applyFont="1" applyFill="1" applyBorder="1" applyAlignment="1">
      <alignment horizontal="center"/>
    </xf>
    <xf numFmtId="169" fontId="29" fillId="0" borderId="10" xfId="0" applyNumberFormat="1" applyFont="1" applyFill="1" applyBorder="1" applyAlignment="1">
      <alignment horizontal="center"/>
    </xf>
    <xf numFmtId="167" fontId="29" fillId="0" borderId="10" xfId="0" applyNumberFormat="1" applyFont="1" applyFill="1" applyBorder="1" applyAlignment="1">
      <alignment horizontal="center"/>
    </xf>
    <xf numFmtId="167" fontId="35" fillId="0" borderId="10" xfId="0" applyNumberFormat="1" applyFont="1" applyFill="1" applyBorder="1" applyAlignment="1">
      <alignment horizontal="center" vertical="center"/>
    </xf>
    <xf numFmtId="169" fontId="35" fillId="0" borderId="10" xfId="0" applyNumberFormat="1" applyFont="1" applyFill="1" applyBorder="1" applyAlignment="1">
      <alignment horizontal="center" vertical="center"/>
    </xf>
    <xf numFmtId="40" fontId="35" fillId="0" borderId="10" xfId="0" applyNumberFormat="1" applyFont="1" applyFill="1" applyBorder="1" applyAlignment="1">
      <alignment horizontal="center" vertical="center"/>
    </xf>
    <xf numFmtId="166" fontId="35" fillId="0" borderId="10" xfId="0" applyNumberFormat="1" applyFont="1" applyFill="1" applyBorder="1" applyAlignment="1">
      <alignment horizontal="center" vertical="center"/>
    </xf>
    <xf numFmtId="165" fontId="35" fillId="0" borderId="10" xfId="0" applyNumberFormat="1" applyFont="1" applyFill="1" applyBorder="1" applyAlignment="1">
      <alignment horizontal="center" vertical="center"/>
    </xf>
    <xf numFmtId="168" fontId="35" fillId="0" borderId="10" xfId="0" applyNumberFormat="1" applyFont="1" applyFill="1" applyBorder="1" applyAlignment="1">
      <alignment horizontal="center" vertical="center"/>
    </xf>
    <xf numFmtId="40" fontId="28" fillId="0" borderId="10" xfId="44" applyNumberFormat="1" applyFont="1" applyFill="1" applyBorder="1" applyAlignment="1">
      <alignment horizontal="center" wrapText="1"/>
    </xf>
    <xf numFmtId="38" fontId="26" fillId="0" borderId="10" xfId="0" applyNumberFormat="1" applyFont="1" applyFill="1" applyBorder="1" applyAlignment="1">
      <alignment horizontal="center"/>
    </xf>
    <xf numFmtId="38" fontId="26" fillId="0" borderId="10" xfId="0" quotePrefix="1" applyNumberFormat="1" applyFont="1" applyFill="1" applyBorder="1" applyAlignment="1">
      <alignment horizontal="center"/>
    </xf>
    <xf numFmtId="40" fontId="29" fillId="24" borderId="10" xfId="0" applyNumberFormat="1" applyFont="1" applyFill="1" applyBorder="1" applyAlignment="1">
      <alignment horizontal="center"/>
    </xf>
    <xf numFmtId="164" fontId="26" fillId="27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38" fontId="28" fillId="24" borderId="10" xfId="44" applyNumberFormat="1" applyFont="1" applyFill="1" applyBorder="1" applyAlignment="1">
      <alignment horizontal="center" textRotation="90" wrapText="1"/>
    </xf>
    <xf numFmtId="171" fontId="29" fillId="26" borderId="10" xfId="0" applyNumberFormat="1" applyFont="1" applyFill="1" applyBorder="1" applyAlignment="1">
      <alignment horizontal="center"/>
    </xf>
    <xf numFmtId="40" fontId="29" fillId="0" borderId="17" xfId="0" applyNumberFormat="1" applyFont="1" applyFill="1" applyBorder="1" applyAlignment="1">
      <alignment horizontal="left"/>
    </xf>
    <xf numFmtId="40" fontId="29" fillId="0" borderId="19" xfId="0" applyNumberFormat="1" applyFont="1" applyFill="1" applyBorder="1" applyAlignment="1">
      <alignment horizontal="center"/>
    </xf>
    <xf numFmtId="164" fontId="29" fillId="0" borderId="19" xfId="0" applyNumberFormat="1" applyFont="1" applyFill="1" applyBorder="1" applyAlignment="1">
      <alignment horizontal="center"/>
    </xf>
    <xf numFmtId="171" fontId="29" fillId="0" borderId="19" xfId="0" applyNumberFormat="1" applyFont="1" applyFill="1" applyBorder="1" applyAlignment="1">
      <alignment horizontal="center"/>
    </xf>
    <xf numFmtId="38" fontId="29" fillId="0" borderId="19" xfId="0" applyNumberFormat="1" applyFont="1" applyFill="1" applyBorder="1" applyAlignment="1">
      <alignment horizontal="center"/>
    </xf>
    <xf numFmtId="2" fontId="23" fillId="0" borderId="10" xfId="0" quotePrefix="1" applyNumberFormat="1" applyFont="1" applyFill="1" applyBorder="1" applyAlignment="1">
      <alignment horizontal="center" vertical="center"/>
    </xf>
    <xf numFmtId="2" fontId="29" fillId="26" borderId="10" xfId="0" applyNumberFormat="1" applyFont="1" applyFill="1" applyBorder="1" applyAlignment="1">
      <alignment horizontal="center"/>
    </xf>
    <xf numFmtId="2" fontId="26" fillId="24" borderId="10" xfId="0" applyNumberFormat="1" applyFont="1" applyFill="1" applyBorder="1" applyAlignment="1">
      <alignment horizontal="center" textRotation="90"/>
    </xf>
    <xf numFmtId="2" fontId="29" fillId="0" borderId="10" xfId="0" applyNumberFormat="1" applyFont="1" applyFill="1" applyBorder="1" applyAlignment="1">
      <alignment horizontal="center"/>
    </xf>
    <xf numFmtId="40" fontId="30" fillId="0" borderId="20" xfId="0" applyNumberFormat="1" applyFont="1" applyBorder="1" applyAlignment="1">
      <alignment horizontal="center" vertical="center" wrapText="1"/>
    </xf>
    <xf numFmtId="40" fontId="30" fillId="0" borderId="0" xfId="0" applyNumberFormat="1" applyFont="1" applyBorder="1" applyAlignment="1">
      <alignment horizontal="left" vertical="center" wrapText="1"/>
    </xf>
    <xf numFmtId="40" fontId="29" fillId="0" borderId="0" xfId="0" applyNumberFormat="1" applyFont="1" applyFill="1" applyBorder="1" applyAlignment="1">
      <alignment horizontal="left"/>
    </xf>
    <xf numFmtId="165" fontId="29" fillId="26" borderId="10" xfId="0" applyNumberFormat="1" applyFont="1" applyFill="1" applyBorder="1" applyAlignment="1">
      <alignment horizontal="center"/>
    </xf>
    <xf numFmtId="40" fontId="29" fillId="26" borderId="10" xfId="0" applyNumberFormat="1" applyFont="1" applyFill="1" applyBorder="1" applyAlignment="1">
      <alignment horizontal="center"/>
    </xf>
    <xf numFmtId="167" fontId="29" fillId="26" borderId="10" xfId="0" applyNumberFormat="1" applyFont="1" applyFill="1" applyBorder="1" applyAlignment="1">
      <alignment horizontal="center"/>
    </xf>
    <xf numFmtId="166" fontId="29" fillId="26" borderId="10" xfId="0" applyNumberFormat="1" applyFont="1" applyFill="1" applyBorder="1" applyAlignment="1">
      <alignment horizontal="center"/>
    </xf>
    <xf numFmtId="171" fontId="35" fillId="0" borderId="10" xfId="0" applyNumberFormat="1" applyFont="1" applyFill="1" applyBorder="1" applyAlignment="1">
      <alignment horizontal="center" vertical="center"/>
    </xf>
    <xf numFmtId="168" fontId="29" fillId="26" borderId="10" xfId="0" applyNumberFormat="1" applyFont="1" applyFill="1" applyBorder="1" applyAlignment="1">
      <alignment horizontal="center"/>
    </xf>
    <xf numFmtId="165" fontId="36" fillId="0" borderId="10" xfId="0" applyNumberFormat="1" applyFont="1" applyFill="1" applyBorder="1" applyAlignment="1">
      <alignment horizontal="center" wrapText="1"/>
    </xf>
    <xf numFmtId="174" fontId="26" fillId="24" borderId="10" xfId="0" applyNumberFormat="1" applyFont="1" applyFill="1" applyBorder="1" applyAlignment="1">
      <alignment horizontal="center" textRotation="90"/>
    </xf>
    <xf numFmtId="174" fontId="23" fillId="0" borderId="10" xfId="0" quotePrefix="1" applyNumberFormat="1" applyFont="1" applyFill="1" applyBorder="1" applyAlignment="1">
      <alignment horizontal="center" vertical="center"/>
    </xf>
    <xf numFmtId="174" fontId="23" fillId="0" borderId="10" xfId="0" applyNumberFormat="1" applyFont="1" applyFill="1" applyBorder="1" applyAlignment="1">
      <alignment horizontal="center" vertical="center"/>
    </xf>
    <xf numFmtId="174" fontId="35" fillId="0" borderId="10" xfId="0" applyNumberFormat="1" applyFont="1" applyFill="1" applyBorder="1" applyAlignment="1">
      <alignment horizontal="center" vertical="center"/>
    </xf>
    <xf numFmtId="174" fontId="29" fillId="26" borderId="10" xfId="0" applyNumberFormat="1" applyFont="1" applyFill="1" applyBorder="1" applyAlignment="1">
      <alignment horizontal="center"/>
    </xf>
    <xf numFmtId="174" fontId="29" fillId="0" borderId="10" xfId="0" applyNumberFormat="1" applyFont="1" applyFill="1" applyBorder="1" applyAlignment="1">
      <alignment horizontal="center"/>
    </xf>
    <xf numFmtId="175" fontId="26" fillId="24" borderId="10" xfId="0" applyNumberFormat="1" applyFont="1" applyFill="1" applyBorder="1" applyAlignment="1">
      <alignment horizontal="center" textRotation="90"/>
    </xf>
    <xf numFmtId="175" fontId="23" fillId="0" borderId="10" xfId="0" quotePrefix="1" applyNumberFormat="1" applyFont="1" applyFill="1" applyBorder="1" applyAlignment="1">
      <alignment horizontal="center" vertical="center"/>
    </xf>
    <xf numFmtId="175" fontId="23" fillId="0" borderId="10" xfId="0" applyNumberFormat="1" applyFont="1" applyFill="1" applyBorder="1" applyAlignment="1">
      <alignment horizontal="center" vertical="center"/>
    </xf>
    <xf numFmtId="175" fontId="35" fillId="0" borderId="10" xfId="0" applyNumberFormat="1" applyFont="1" applyFill="1" applyBorder="1" applyAlignment="1">
      <alignment horizontal="center" vertical="center"/>
    </xf>
    <xf numFmtId="175" fontId="29" fillId="26" borderId="10" xfId="0" applyNumberFormat="1" applyFont="1" applyFill="1" applyBorder="1" applyAlignment="1">
      <alignment horizontal="center"/>
    </xf>
    <xf numFmtId="175" fontId="29" fillId="0" borderId="10" xfId="0" applyNumberFormat="1" applyFont="1" applyFill="1" applyBorder="1" applyAlignment="1">
      <alignment horizontal="center"/>
    </xf>
    <xf numFmtId="176" fontId="26" fillId="24" borderId="10" xfId="0" applyNumberFormat="1" applyFont="1" applyFill="1" applyBorder="1" applyAlignment="1">
      <alignment horizontal="center" textRotation="90"/>
    </xf>
    <xf numFmtId="176" fontId="23" fillId="0" borderId="10" xfId="0" quotePrefix="1" applyNumberFormat="1" applyFont="1" applyFill="1" applyBorder="1" applyAlignment="1">
      <alignment horizontal="center" vertical="center"/>
    </xf>
    <xf numFmtId="176" fontId="23" fillId="0" borderId="10" xfId="0" applyNumberFormat="1" applyFont="1" applyFill="1" applyBorder="1" applyAlignment="1">
      <alignment horizontal="center" vertical="center"/>
    </xf>
    <xf numFmtId="176" fontId="35" fillId="0" borderId="10" xfId="0" applyNumberFormat="1" applyFont="1" applyFill="1" applyBorder="1" applyAlignment="1">
      <alignment horizontal="center" vertical="center"/>
    </xf>
    <xf numFmtId="176" fontId="29" fillId="26" borderId="10" xfId="0" applyNumberFormat="1" applyFont="1" applyFill="1" applyBorder="1" applyAlignment="1">
      <alignment horizontal="center"/>
    </xf>
    <xf numFmtId="176" fontId="29" fillId="0" borderId="10" xfId="0" applyNumberFormat="1" applyFont="1" applyFill="1" applyBorder="1" applyAlignment="1">
      <alignment horizontal="center"/>
    </xf>
    <xf numFmtId="177" fontId="26" fillId="24" borderId="10" xfId="0" applyNumberFormat="1" applyFont="1" applyFill="1" applyBorder="1" applyAlignment="1">
      <alignment horizontal="center" textRotation="90"/>
    </xf>
    <xf numFmtId="177" fontId="23" fillId="0" borderId="10" xfId="0" quotePrefix="1" applyNumberFormat="1" applyFont="1" applyFill="1" applyBorder="1" applyAlignment="1">
      <alignment horizontal="center" vertical="center"/>
    </xf>
    <xf numFmtId="177" fontId="23" fillId="0" borderId="10" xfId="0" applyNumberFormat="1" applyFont="1" applyFill="1" applyBorder="1" applyAlignment="1">
      <alignment horizontal="center" vertical="center"/>
    </xf>
    <xf numFmtId="177" fontId="35" fillId="0" borderId="10" xfId="0" applyNumberFormat="1" applyFont="1" applyFill="1" applyBorder="1" applyAlignment="1">
      <alignment horizontal="center" vertical="center"/>
    </xf>
    <xf numFmtId="177" fontId="29" fillId="26" borderId="10" xfId="0" applyNumberFormat="1" applyFont="1" applyFill="1" applyBorder="1" applyAlignment="1">
      <alignment horizontal="center"/>
    </xf>
    <xf numFmtId="177" fontId="29" fillId="0" borderId="10" xfId="0" applyNumberFormat="1" applyFont="1" applyFill="1" applyBorder="1" applyAlignment="1">
      <alignment horizontal="center"/>
    </xf>
    <xf numFmtId="178" fontId="26" fillId="24" borderId="10" xfId="0" applyNumberFormat="1" applyFont="1" applyFill="1" applyBorder="1" applyAlignment="1">
      <alignment horizontal="center" textRotation="90"/>
    </xf>
    <xf numFmtId="178" fontId="23" fillId="0" borderId="10" xfId="0" quotePrefix="1" applyNumberFormat="1" applyFont="1" applyFill="1" applyBorder="1" applyAlignment="1">
      <alignment horizontal="center" vertical="center"/>
    </xf>
    <xf numFmtId="178" fontId="29" fillId="26" borderId="10" xfId="0" applyNumberFormat="1" applyFont="1" applyFill="1" applyBorder="1" applyAlignment="1">
      <alignment horizontal="center"/>
    </xf>
    <xf numFmtId="178" fontId="29" fillId="0" borderId="10" xfId="0" applyNumberFormat="1" applyFont="1" applyFill="1" applyBorder="1" applyAlignment="1">
      <alignment horizontal="center"/>
    </xf>
    <xf numFmtId="2" fontId="23" fillId="0" borderId="10" xfId="0" applyNumberFormat="1" applyFont="1" applyFill="1" applyBorder="1" applyAlignment="1">
      <alignment horizontal="center" vertical="center"/>
    </xf>
    <xf numFmtId="178" fontId="23" fillId="0" borderId="10" xfId="0" applyNumberFormat="1" applyFont="1" applyFill="1" applyBorder="1" applyAlignment="1">
      <alignment horizontal="center" vertical="center"/>
    </xf>
    <xf numFmtId="1" fontId="26" fillId="24" borderId="10" xfId="0" applyNumberFormat="1" applyFont="1" applyFill="1" applyBorder="1" applyAlignment="1">
      <alignment horizontal="center" textRotation="90"/>
    </xf>
    <xf numFmtId="1" fontId="23" fillId="0" borderId="10" xfId="0" applyNumberFormat="1" applyFont="1" applyFill="1" applyBorder="1" applyAlignment="1">
      <alignment horizontal="center" vertical="center"/>
    </xf>
    <xf numFmtId="1" fontId="23" fillId="0" borderId="10" xfId="0" quotePrefix="1" applyNumberFormat="1" applyFont="1" applyFill="1" applyBorder="1" applyAlignment="1">
      <alignment horizontal="center" vertical="center"/>
    </xf>
    <xf numFmtId="1" fontId="29" fillId="26" borderId="10" xfId="0" applyNumberFormat="1" applyFont="1" applyFill="1" applyBorder="1" applyAlignment="1">
      <alignment horizontal="center"/>
    </xf>
    <xf numFmtId="1" fontId="29" fillId="0" borderId="10" xfId="0" applyNumberFormat="1" applyFont="1" applyFill="1" applyBorder="1" applyAlignment="1">
      <alignment horizontal="center"/>
    </xf>
    <xf numFmtId="2" fontId="35" fillId="0" borderId="10" xfId="0" applyNumberFormat="1" applyFont="1" applyFill="1" applyBorder="1" applyAlignment="1">
      <alignment horizontal="center" vertical="center"/>
    </xf>
    <xf numFmtId="178" fontId="35" fillId="0" borderId="10" xfId="0" applyNumberFormat="1" applyFont="1" applyFill="1" applyBorder="1" applyAlignment="1">
      <alignment horizontal="center" vertical="center"/>
    </xf>
    <xf numFmtId="1" fontId="35" fillId="0" borderId="10" xfId="0" applyNumberFormat="1" applyFont="1" applyFill="1" applyBorder="1" applyAlignment="1">
      <alignment horizontal="center" vertical="center"/>
    </xf>
    <xf numFmtId="179" fontId="26" fillId="24" borderId="10" xfId="0" applyNumberFormat="1" applyFont="1" applyFill="1" applyBorder="1" applyAlignment="1">
      <alignment horizontal="center" textRotation="90"/>
    </xf>
    <xf numFmtId="179" fontId="23" fillId="0" borderId="10" xfId="0" quotePrefix="1" applyNumberFormat="1" applyFont="1" applyFill="1" applyBorder="1" applyAlignment="1">
      <alignment horizontal="center" vertical="center"/>
    </xf>
    <xf numFmtId="179" fontId="35" fillId="0" borderId="10" xfId="0" applyNumberFormat="1" applyFont="1" applyFill="1" applyBorder="1" applyAlignment="1">
      <alignment horizontal="center" vertical="center"/>
    </xf>
    <xf numFmtId="179" fontId="23" fillId="0" borderId="10" xfId="0" applyNumberFormat="1" applyFont="1" applyFill="1" applyBorder="1" applyAlignment="1">
      <alignment horizontal="center" vertical="center"/>
    </xf>
    <xf numFmtId="179" fontId="29" fillId="26" borderId="10" xfId="0" applyNumberFormat="1" applyFont="1" applyFill="1" applyBorder="1" applyAlignment="1">
      <alignment horizontal="center"/>
    </xf>
    <xf numFmtId="179" fontId="29" fillId="0" borderId="10" xfId="0" applyNumberFormat="1" applyFont="1" applyFill="1" applyBorder="1" applyAlignment="1">
      <alignment horizontal="center"/>
    </xf>
    <xf numFmtId="180" fontId="26" fillId="24" borderId="10" xfId="0" applyNumberFormat="1" applyFont="1" applyFill="1" applyBorder="1" applyAlignment="1">
      <alignment horizontal="center" textRotation="90"/>
    </xf>
    <xf numFmtId="180" fontId="23" fillId="0" borderId="10" xfId="0" quotePrefix="1" applyNumberFormat="1" applyFont="1" applyFill="1" applyBorder="1" applyAlignment="1">
      <alignment horizontal="center" vertical="center"/>
    </xf>
    <xf numFmtId="180" fontId="35" fillId="0" borderId="10" xfId="0" applyNumberFormat="1" applyFont="1" applyFill="1" applyBorder="1" applyAlignment="1">
      <alignment horizontal="center" vertical="center"/>
    </xf>
    <xf numFmtId="180" fontId="23" fillId="0" borderId="10" xfId="0" applyNumberFormat="1" applyFont="1" applyFill="1" applyBorder="1" applyAlignment="1">
      <alignment horizontal="center" vertical="center"/>
    </xf>
    <xf numFmtId="180" fontId="29" fillId="26" borderId="10" xfId="0" applyNumberFormat="1" applyFont="1" applyFill="1" applyBorder="1" applyAlignment="1">
      <alignment horizontal="center"/>
    </xf>
    <xf numFmtId="180" fontId="29" fillId="0" borderId="10" xfId="0" applyNumberFormat="1" applyFont="1" applyFill="1" applyBorder="1" applyAlignment="1">
      <alignment horizontal="center"/>
    </xf>
    <xf numFmtId="169" fontId="29" fillId="26" borderId="10" xfId="0" applyNumberFormat="1" applyFont="1" applyFill="1" applyBorder="1" applyAlignment="1">
      <alignment horizontal="center"/>
    </xf>
    <xf numFmtId="174" fontId="23" fillId="0" borderId="10" xfId="43" quotePrefix="1" applyNumberFormat="1" applyFont="1" applyFill="1" applyBorder="1" applyAlignment="1">
      <alignment horizontal="center" vertical="center"/>
    </xf>
    <xf numFmtId="174" fontId="35" fillId="0" borderId="10" xfId="43" applyNumberFormat="1" applyFont="1" applyFill="1" applyBorder="1" applyAlignment="1">
      <alignment horizontal="center" vertical="center"/>
    </xf>
    <xf numFmtId="175" fontId="23" fillId="0" borderId="10" xfId="43" applyNumberFormat="1" applyFont="1" applyFill="1" applyBorder="1" applyAlignment="1">
      <alignment horizontal="center" vertical="center"/>
    </xf>
    <xf numFmtId="175" fontId="35" fillId="0" borderId="10" xfId="43" applyNumberFormat="1" applyFont="1" applyFill="1" applyBorder="1" applyAlignment="1">
      <alignment horizontal="center" vertical="center"/>
    </xf>
    <xf numFmtId="176" fontId="23" fillId="0" borderId="10" xfId="43" applyNumberFormat="1" applyFont="1" applyFill="1" applyBorder="1" applyAlignment="1">
      <alignment horizontal="center" vertical="center"/>
    </xf>
    <xf numFmtId="176" fontId="35" fillId="0" borderId="10" xfId="43" applyNumberFormat="1" applyFont="1" applyFill="1" applyBorder="1" applyAlignment="1">
      <alignment horizontal="center" vertical="center"/>
    </xf>
    <xf numFmtId="177" fontId="23" fillId="0" borderId="10" xfId="43" applyNumberFormat="1" applyFont="1" applyFill="1" applyBorder="1" applyAlignment="1">
      <alignment horizontal="center" vertical="center"/>
    </xf>
    <xf numFmtId="177" fontId="35" fillId="0" borderId="10" xfId="43" applyNumberFormat="1" applyFont="1" applyFill="1" applyBorder="1" applyAlignment="1">
      <alignment horizontal="center" vertical="center"/>
    </xf>
    <xf numFmtId="179" fontId="35" fillId="0" borderId="10" xfId="43" applyNumberFormat="1" applyFont="1" applyFill="1" applyBorder="1" applyAlignment="1">
      <alignment horizontal="center" vertical="center"/>
    </xf>
    <xf numFmtId="180" fontId="23" fillId="0" borderId="10" xfId="43" applyNumberFormat="1" applyFont="1" applyFill="1" applyBorder="1" applyAlignment="1">
      <alignment horizontal="center" vertical="center"/>
    </xf>
    <xf numFmtId="178" fontId="23" fillId="0" borderId="10" xfId="43" quotePrefix="1" applyNumberFormat="1" applyFont="1" applyFill="1" applyBorder="1" applyAlignment="1">
      <alignment horizontal="center" vertical="center"/>
    </xf>
    <xf numFmtId="2" fontId="23" fillId="0" borderId="10" xfId="43" applyNumberFormat="1" applyFont="1" applyFill="1" applyBorder="1" applyAlignment="1">
      <alignment horizontal="center" vertical="center"/>
    </xf>
    <xf numFmtId="178" fontId="23" fillId="0" borderId="10" xfId="43" applyNumberFormat="1" applyFont="1" applyFill="1" applyBorder="1" applyAlignment="1">
      <alignment horizontal="center" vertical="center"/>
    </xf>
    <xf numFmtId="1" fontId="23" fillId="0" borderId="10" xfId="43" applyNumberFormat="1" applyFont="1" applyFill="1" applyBorder="1" applyAlignment="1">
      <alignment horizontal="center" vertical="center"/>
    </xf>
    <xf numFmtId="178" fontId="35" fillId="0" borderId="10" xfId="43" applyNumberFormat="1" applyFont="1" applyFill="1" applyBorder="1" applyAlignment="1">
      <alignment horizontal="center" vertical="center"/>
    </xf>
    <xf numFmtId="40" fontId="37" fillId="0" borderId="10" xfId="0" applyNumberFormat="1" applyFont="1" applyFill="1" applyBorder="1" applyAlignment="1">
      <alignment horizontal="center" textRotation="90"/>
    </xf>
    <xf numFmtId="164" fontId="23" fillId="24" borderId="10" xfId="0" applyNumberFormat="1" applyFont="1" applyFill="1" applyBorder="1" applyAlignment="1">
      <alignment horizontal="center" textRotation="90"/>
    </xf>
    <xf numFmtId="38" fontId="23" fillId="24" borderId="10" xfId="0" applyNumberFormat="1" applyFont="1" applyFill="1" applyBorder="1" applyAlignment="1">
      <alignment horizontal="center" textRotation="90"/>
    </xf>
    <xf numFmtId="40" fontId="23" fillId="24" borderId="10" xfId="0" applyNumberFormat="1" applyFont="1" applyFill="1" applyBorder="1" applyAlignment="1">
      <alignment horizontal="center" textRotation="90"/>
    </xf>
    <xf numFmtId="165" fontId="23" fillId="24" borderId="10" xfId="0" applyNumberFormat="1" applyFont="1" applyFill="1" applyBorder="1" applyAlignment="1">
      <alignment horizontal="center" textRotation="90"/>
    </xf>
    <xf numFmtId="167" fontId="23" fillId="24" borderId="10" xfId="0" applyNumberFormat="1" applyFont="1" applyFill="1" applyBorder="1" applyAlignment="1">
      <alignment horizontal="center" textRotation="90"/>
    </xf>
    <xf numFmtId="40" fontId="23" fillId="0" borderId="10" xfId="0" applyNumberFormat="1" applyFont="1" applyBorder="1" applyAlignment="1">
      <alignment horizontal="center" textRotation="90"/>
    </xf>
    <xf numFmtId="40" fontId="39" fillId="0" borderId="10" xfId="44" applyNumberFormat="1" applyFont="1" applyFill="1" applyBorder="1" applyAlignment="1">
      <alignment horizontal="center" wrapText="1"/>
    </xf>
    <xf numFmtId="164" fontId="23" fillId="0" borderId="10" xfId="0" applyNumberFormat="1" applyFont="1" applyFill="1" applyBorder="1" applyAlignment="1">
      <alignment horizontal="center" vertical="center"/>
    </xf>
    <xf numFmtId="40" fontId="23" fillId="0" borderId="10" xfId="0" applyNumberFormat="1" applyFont="1" applyFill="1" applyBorder="1" applyAlignment="1">
      <alignment horizontal="center"/>
    </xf>
    <xf numFmtId="40" fontId="24" fillId="0" borderId="10" xfId="0" applyNumberFormat="1" applyFont="1" applyFill="1" applyBorder="1" applyAlignment="1">
      <alignment horizontal="center"/>
    </xf>
    <xf numFmtId="38" fontId="23" fillId="0" borderId="10" xfId="0" applyNumberFormat="1" applyFont="1" applyFill="1" applyBorder="1" applyAlignment="1">
      <alignment horizontal="center"/>
    </xf>
    <xf numFmtId="40" fontId="23" fillId="0" borderId="10" xfId="0" applyNumberFormat="1" applyFont="1" applyBorder="1" applyAlignment="1">
      <alignment horizontal="center" vertical="center" wrapText="1"/>
    </xf>
    <xf numFmtId="164" fontId="23" fillId="26" borderId="10" xfId="0" applyNumberFormat="1" applyFont="1" applyFill="1" applyBorder="1" applyAlignment="1">
      <alignment horizontal="center"/>
    </xf>
    <xf numFmtId="38" fontId="23" fillId="26" borderId="10" xfId="0" applyNumberFormat="1" applyFont="1" applyFill="1" applyBorder="1" applyAlignment="1">
      <alignment horizontal="center"/>
    </xf>
    <xf numFmtId="40" fontId="23" fillId="26" borderId="10" xfId="0" applyNumberFormat="1" applyFont="1" applyFill="1" applyBorder="1" applyAlignment="1">
      <alignment horizontal="center"/>
    </xf>
    <xf numFmtId="165" fontId="23" fillId="26" borderId="10" xfId="0" applyNumberFormat="1" applyFont="1" applyFill="1" applyBorder="1" applyAlignment="1">
      <alignment horizontal="center"/>
    </xf>
    <xf numFmtId="167" fontId="23" fillId="26" borderId="10" xfId="0" applyNumberFormat="1" applyFont="1" applyFill="1" applyBorder="1" applyAlignment="1">
      <alignment horizontal="center"/>
    </xf>
    <xf numFmtId="40" fontId="30" fillId="25" borderId="10" xfId="0" applyNumberFormat="1" applyFont="1" applyFill="1" applyBorder="1" applyAlignment="1">
      <alignment horizontal="center" vertical="center" wrapText="1"/>
    </xf>
    <xf numFmtId="165" fontId="29" fillId="0" borderId="19" xfId="0" applyNumberFormat="1" applyFont="1" applyFill="1" applyBorder="1" applyAlignment="1">
      <alignment horizontal="center"/>
    </xf>
    <xf numFmtId="166" fontId="29" fillId="0" borderId="19" xfId="0" applyNumberFormat="1" applyFont="1" applyFill="1" applyBorder="1" applyAlignment="1">
      <alignment horizontal="center"/>
    </xf>
    <xf numFmtId="40" fontId="29" fillId="0" borderId="0" xfId="0" applyNumberFormat="1" applyFont="1" applyFill="1" applyBorder="1" applyAlignment="1">
      <alignment horizontal="center"/>
    </xf>
    <xf numFmtId="164" fontId="29" fillId="0" borderId="0" xfId="0" applyNumberFormat="1" applyFont="1" applyFill="1" applyBorder="1" applyAlignment="1">
      <alignment horizontal="center"/>
    </xf>
    <xf numFmtId="171" fontId="29" fillId="0" borderId="0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167" fontId="29" fillId="0" borderId="0" xfId="0" applyNumberFormat="1" applyFont="1" applyFill="1" applyBorder="1" applyAlignment="1">
      <alignment horizontal="center"/>
    </xf>
    <xf numFmtId="166" fontId="29" fillId="0" borderId="0" xfId="0" applyNumberFormat="1" applyFont="1" applyFill="1" applyBorder="1" applyAlignment="1">
      <alignment horizontal="center"/>
    </xf>
    <xf numFmtId="40" fontId="30" fillId="0" borderId="15" xfId="0" applyNumberFormat="1" applyFont="1" applyBorder="1" applyAlignment="1">
      <alignment horizontal="left" vertical="center" wrapText="1"/>
    </xf>
    <xf numFmtId="40" fontId="29" fillId="0" borderId="15" xfId="0" applyNumberFormat="1" applyFont="1" applyFill="1" applyBorder="1" applyAlignment="1">
      <alignment horizontal="center"/>
    </xf>
    <xf numFmtId="40" fontId="29" fillId="0" borderId="17" xfId="0" applyNumberFormat="1" applyFont="1" applyFill="1" applyBorder="1" applyAlignment="1">
      <alignment horizontal="center"/>
    </xf>
    <xf numFmtId="40" fontId="29" fillId="0" borderId="15" xfId="0" applyNumberFormat="1" applyFont="1" applyFill="1" applyBorder="1" applyAlignment="1">
      <alignment horizontal="left"/>
    </xf>
    <xf numFmtId="38" fontId="29" fillId="0" borderId="0" xfId="0" applyNumberFormat="1" applyFont="1" applyFill="1" applyBorder="1" applyAlignment="1">
      <alignment horizontal="center"/>
    </xf>
    <xf numFmtId="40" fontId="30" fillId="28" borderId="10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vertical="center"/>
    </xf>
    <xf numFmtId="0" fontId="22" fillId="0" borderId="12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14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40" fontId="30" fillId="28" borderId="15" xfId="0" applyNumberFormat="1" applyFont="1" applyFill="1" applyBorder="1" applyAlignment="1">
      <alignment horizontal="left" vertical="center" wrapText="1"/>
    </xf>
    <xf numFmtId="40" fontId="29" fillId="28" borderId="15" xfId="0" applyNumberFormat="1" applyFont="1" applyFill="1" applyBorder="1" applyAlignment="1">
      <alignment horizontal="left"/>
    </xf>
    <xf numFmtId="164" fontId="29" fillId="26" borderId="20" xfId="0" applyNumberFormat="1" applyFont="1" applyFill="1" applyBorder="1" applyAlignment="1">
      <alignment horizontal="center"/>
    </xf>
    <xf numFmtId="178" fontId="29" fillId="0" borderId="19" xfId="0" applyNumberFormat="1" applyFont="1" applyFill="1" applyBorder="1" applyAlignment="1">
      <alignment horizontal="center"/>
    </xf>
    <xf numFmtId="1" fontId="29" fillId="0" borderId="19" xfId="0" applyNumberFormat="1" applyFont="1" applyFill="1" applyBorder="1" applyAlignment="1">
      <alignment horizontal="center"/>
    </xf>
    <xf numFmtId="2" fontId="29" fillId="0" borderId="19" xfId="0" applyNumberFormat="1" applyFont="1" applyFill="1" applyBorder="1" applyAlignment="1">
      <alignment horizontal="center"/>
    </xf>
    <xf numFmtId="175" fontId="29" fillId="0" borderId="19" xfId="0" applyNumberFormat="1" applyFont="1" applyFill="1" applyBorder="1" applyAlignment="1">
      <alignment horizontal="center"/>
    </xf>
    <xf numFmtId="174" fontId="29" fillId="0" borderId="19" xfId="0" applyNumberFormat="1" applyFont="1" applyFill="1" applyBorder="1" applyAlignment="1">
      <alignment horizontal="center"/>
    </xf>
    <xf numFmtId="177" fontId="29" fillId="0" borderId="19" xfId="0" applyNumberFormat="1" applyFont="1" applyFill="1" applyBorder="1" applyAlignment="1">
      <alignment horizontal="center"/>
    </xf>
    <xf numFmtId="176" fontId="29" fillId="0" borderId="19" xfId="0" applyNumberFormat="1" applyFont="1" applyFill="1" applyBorder="1" applyAlignment="1">
      <alignment horizontal="center"/>
    </xf>
    <xf numFmtId="180" fontId="29" fillId="0" borderId="19" xfId="0" applyNumberFormat="1" applyFont="1" applyFill="1" applyBorder="1" applyAlignment="1">
      <alignment horizontal="center"/>
    </xf>
    <xf numFmtId="167" fontId="29" fillId="0" borderId="19" xfId="0" applyNumberFormat="1" applyFont="1" applyFill="1" applyBorder="1" applyAlignment="1">
      <alignment horizontal="center"/>
    </xf>
    <xf numFmtId="168" fontId="29" fillId="0" borderId="19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vertical="center"/>
    </xf>
    <xf numFmtId="179" fontId="29" fillId="0" borderId="19" xfId="0" applyNumberFormat="1" applyFont="1" applyFill="1" applyBorder="1" applyAlignment="1">
      <alignment horizontal="center"/>
    </xf>
    <xf numFmtId="40" fontId="23" fillId="0" borderId="20" xfId="0" applyNumberFormat="1" applyFont="1" applyBorder="1" applyAlignment="1">
      <alignment horizontal="center" vertical="center" wrapText="1"/>
    </xf>
    <xf numFmtId="40" fontId="28" fillId="0" borderId="20" xfId="44" applyNumberFormat="1" applyFont="1" applyFill="1" applyBorder="1" applyAlignment="1">
      <alignment horizontal="center" wrapText="1"/>
    </xf>
    <xf numFmtId="40" fontId="30" fillId="0" borderId="20" xfId="0" applyNumberFormat="1" applyFont="1" applyBorder="1" applyAlignment="1">
      <alignment horizontal="left" vertical="center" wrapText="1"/>
    </xf>
    <xf numFmtId="40" fontId="26" fillId="0" borderId="17" xfId="0" applyNumberFormat="1" applyFont="1" applyBorder="1" applyAlignment="1">
      <alignment horizontal="center" textRotation="90"/>
    </xf>
    <xf numFmtId="167" fontId="23" fillId="0" borderId="20" xfId="0" applyNumberFormat="1" applyFont="1" applyFill="1" applyBorder="1" applyAlignment="1">
      <alignment horizontal="center" vertical="center"/>
    </xf>
    <xf numFmtId="40" fontId="26" fillId="0" borderId="0" xfId="0" applyNumberFormat="1" applyFont="1" applyBorder="1" applyAlignment="1">
      <alignment horizontal="center" textRotation="90"/>
    </xf>
    <xf numFmtId="166" fontId="23" fillId="26" borderId="10" xfId="0" applyNumberFormat="1" applyFont="1" applyFill="1" applyBorder="1" applyAlignment="1">
      <alignment horizontal="center"/>
    </xf>
    <xf numFmtId="171" fontId="23" fillId="26" borderId="10" xfId="0" applyNumberFormat="1" applyFont="1" applyFill="1" applyBorder="1" applyAlignment="1">
      <alignment horizontal="center"/>
    </xf>
    <xf numFmtId="40" fontId="23" fillId="0" borderId="0" xfId="0" applyNumberFormat="1" applyFont="1" applyFill="1" applyBorder="1" applyAlignment="1">
      <alignment horizontal="left"/>
    </xf>
    <xf numFmtId="164" fontId="23" fillId="0" borderId="19" xfId="0" applyNumberFormat="1" applyFont="1" applyFill="1" applyBorder="1" applyAlignment="1">
      <alignment horizontal="center"/>
    </xf>
    <xf numFmtId="164" fontId="23" fillId="0" borderId="10" xfId="0" applyNumberFormat="1" applyFont="1" applyFill="1" applyBorder="1" applyAlignment="1">
      <alignment horizontal="center"/>
    </xf>
    <xf numFmtId="168" fontId="29" fillId="0" borderId="15" xfId="0" applyNumberFormat="1" applyFont="1" applyFill="1" applyBorder="1" applyAlignment="1"/>
    <xf numFmtId="168" fontId="29" fillId="0" borderId="16" xfId="0" applyNumberFormat="1" applyFont="1" applyFill="1" applyBorder="1" applyAlignment="1"/>
    <xf numFmtId="168" fontId="29" fillId="0" borderId="17" xfId="0" applyNumberFormat="1" applyFont="1" applyFill="1" applyBorder="1" applyAlignment="1"/>
    <xf numFmtId="0" fontId="22" fillId="0" borderId="11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38" fontId="23" fillId="0" borderId="15" xfId="0" quotePrefix="1" applyNumberFormat="1" applyFont="1" applyFill="1" applyBorder="1" applyAlignment="1">
      <alignment horizontal="center" vertical="center"/>
    </xf>
    <xf numFmtId="38" fontId="23" fillId="0" borderId="16" xfId="0" quotePrefix="1" applyNumberFormat="1" applyFont="1" applyFill="1" applyBorder="1" applyAlignment="1">
      <alignment horizontal="center" vertical="center"/>
    </xf>
    <xf numFmtId="38" fontId="23" fillId="0" borderId="17" xfId="0" quotePrefix="1" applyNumberFormat="1" applyFont="1" applyFill="1" applyBorder="1" applyAlignment="1">
      <alignment horizontal="center" vertical="center"/>
    </xf>
    <xf numFmtId="171" fontId="23" fillId="0" borderId="15" xfId="0" applyNumberFormat="1" applyFont="1" applyFill="1" applyBorder="1" applyAlignment="1">
      <alignment horizontal="center" vertical="center"/>
    </xf>
    <xf numFmtId="171" fontId="23" fillId="0" borderId="16" xfId="0" applyNumberFormat="1" applyFont="1" applyFill="1" applyBorder="1" applyAlignment="1">
      <alignment horizontal="center" vertical="center"/>
    </xf>
    <xf numFmtId="171" fontId="23" fillId="0" borderId="17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vertical="center" wrapText="1"/>
    </xf>
    <xf numFmtId="169" fontId="26" fillId="0" borderId="15" xfId="0" applyNumberFormat="1" applyFont="1" applyFill="1" applyBorder="1" applyAlignment="1">
      <alignment horizontal="center"/>
    </xf>
    <xf numFmtId="169" fontId="26" fillId="0" borderId="16" xfId="0" applyNumberFormat="1" applyFont="1" applyFill="1" applyBorder="1" applyAlignment="1">
      <alignment horizontal="center"/>
    </xf>
    <xf numFmtId="169" fontId="26" fillId="0" borderId="17" xfId="0" applyNumberFormat="1" applyFont="1" applyFill="1" applyBorder="1" applyAlignment="1">
      <alignment horizontal="center"/>
    </xf>
    <xf numFmtId="40" fontId="26" fillId="0" borderId="15" xfId="0" applyNumberFormat="1" applyFont="1" applyFill="1" applyBorder="1" applyAlignment="1">
      <alignment horizontal="center"/>
    </xf>
    <xf numFmtId="40" fontId="26" fillId="0" borderId="16" xfId="0" applyNumberFormat="1" applyFont="1" applyFill="1" applyBorder="1" applyAlignment="1">
      <alignment horizontal="center"/>
    </xf>
    <xf numFmtId="40" fontId="26" fillId="0" borderId="17" xfId="0" applyNumberFormat="1" applyFont="1" applyFill="1" applyBorder="1" applyAlignment="1">
      <alignment horizontal="center"/>
    </xf>
    <xf numFmtId="38" fontId="26" fillId="0" borderId="15" xfId="0" applyNumberFormat="1" applyFont="1" applyFill="1" applyBorder="1" applyAlignment="1">
      <alignment horizontal="center"/>
    </xf>
    <xf numFmtId="38" fontId="26" fillId="0" borderId="16" xfId="0" applyNumberFormat="1" applyFont="1" applyFill="1" applyBorder="1" applyAlignment="1">
      <alignment horizontal="center"/>
    </xf>
    <xf numFmtId="38" fontId="26" fillId="0" borderId="17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 vertical="center"/>
    </xf>
    <xf numFmtId="38" fontId="26" fillId="27" borderId="15" xfId="0" applyNumberFormat="1" applyFont="1" applyFill="1" applyBorder="1" applyAlignment="1">
      <alignment horizontal="center"/>
    </xf>
    <xf numFmtId="38" fontId="26" fillId="27" borderId="16" xfId="0" applyNumberFormat="1" applyFont="1" applyFill="1" applyBorder="1" applyAlignment="1">
      <alignment horizontal="center"/>
    </xf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2 2" xfId="43" xr:uid="{00000000-0005-0000-0000-000026000000}"/>
    <cellStyle name="Normal_Sheet4" xfId="44" xr:uid="{00000000-0005-0000-0000-000027000000}"/>
    <cellStyle name="Note 2" xfId="38" xr:uid="{00000000-0005-0000-0000-000028000000}"/>
    <cellStyle name="Output 2" xfId="39" xr:uid="{00000000-0005-0000-0000-000029000000}"/>
    <cellStyle name="Title 2" xfId="40" xr:uid="{00000000-0005-0000-0000-00002B000000}"/>
    <cellStyle name="Total 2" xfId="41" xr:uid="{00000000-0005-0000-0000-00002C000000}"/>
    <cellStyle name="Warning Text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I53"/>
  <sheetViews>
    <sheetView topLeftCell="A25" zoomScaleNormal="100" workbookViewId="0">
      <selection activeCell="P55" sqref="P55"/>
    </sheetView>
  </sheetViews>
  <sheetFormatPr defaultColWidth="11.265625" defaultRowHeight="15"/>
  <cols>
    <col min="1" max="1" width="3.86328125" style="7" bestFit="1" customWidth="1"/>
    <col min="2" max="2" width="12" style="39" bestFit="1" customWidth="1"/>
    <col min="3" max="3" width="3.86328125" style="40" bestFit="1" customWidth="1"/>
    <col min="4" max="4" width="3.86328125" style="41" bestFit="1" customWidth="1"/>
    <col min="5" max="5" width="3.86328125" style="40" bestFit="1" customWidth="1"/>
    <col min="6" max="6" width="3.86328125" style="7" bestFit="1" customWidth="1"/>
    <col min="7" max="7" width="3.86328125" style="42" bestFit="1" customWidth="1"/>
    <col min="8" max="8" width="3.86328125" style="43" bestFit="1" customWidth="1"/>
    <col min="9" max="9" width="3.86328125" style="41" bestFit="1" customWidth="1"/>
    <col min="10" max="10" width="4.265625" style="43" bestFit="1" customWidth="1"/>
    <col min="11" max="12" width="3.86328125" style="43" bestFit="1" customWidth="1"/>
    <col min="13" max="13" width="3.86328125" style="7" bestFit="1" customWidth="1"/>
    <col min="14" max="14" width="3.86328125" style="46" bestFit="1" customWidth="1"/>
    <col min="15" max="15" width="3.86328125" style="45" bestFit="1" customWidth="1"/>
    <col min="16" max="16384" width="11.265625" style="7"/>
  </cols>
  <sheetData>
    <row r="1" spans="1:87" s="6" customFormat="1" ht="129.75">
      <c r="A1" s="34" t="s">
        <v>33</v>
      </c>
      <c r="B1" s="4" t="s">
        <v>34</v>
      </c>
      <c r="C1" s="30" t="s">
        <v>35</v>
      </c>
      <c r="D1" s="28" t="s">
        <v>37</v>
      </c>
      <c r="E1" s="30" t="s">
        <v>38</v>
      </c>
      <c r="F1" s="5" t="s">
        <v>0</v>
      </c>
      <c r="G1" s="13" t="s">
        <v>42</v>
      </c>
      <c r="H1" s="16" t="s">
        <v>43</v>
      </c>
      <c r="I1" s="28" t="s">
        <v>45</v>
      </c>
      <c r="J1" s="16" t="s">
        <v>86</v>
      </c>
      <c r="K1" s="16" t="s">
        <v>46</v>
      </c>
      <c r="L1" s="16" t="s">
        <v>47</v>
      </c>
      <c r="M1" s="5" t="s">
        <v>48</v>
      </c>
      <c r="N1" s="19" t="s">
        <v>68</v>
      </c>
      <c r="O1" s="25" t="s">
        <v>71</v>
      </c>
    </row>
    <row r="2" spans="1:87" ht="15.75">
      <c r="A2" s="53"/>
      <c r="B2" s="1">
        <v>42374</v>
      </c>
      <c r="C2" s="216" t="s">
        <v>96</v>
      </c>
      <c r="D2" s="217"/>
      <c r="E2" s="217"/>
      <c r="F2" s="218"/>
      <c r="G2" s="217"/>
      <c r="H2" s="217"/>
      <c r="I2" s="217"/>
      <c r="J2" s="217"/>
      <c r="K2" s="217"/>
      <c r="L2" s="217"/>
      <c r="M2" s="217"/>
      <c r="N2" s="217"/>
      <c r="O2" s="218"/>
      <c r="CB2" s="36"/>
      <c r="CC2" s="36"/>
      <c r="CD2" s="36"/>
      <c r="CE2" s="36"/>
      <c r="CF2" s="36"/>
    </row>
    <row r="3" spans="1:87" ht="15.75">
      <c r="A3" s="53"/>
      <c r="B3" s="1">
        <v>42381</v>
      </c>
      <c r="C3" s="216" t="s">
        <v>96</v>
      </c>
      <c r="D3" s="217"/>
      <c r="E3" s="217"/>
      <c r="F3" s="218"/>
      <c r="G3" s="217"/>
      <c r="H3" s="217"/>
      <c r="I3" s="217"/>
      <c r="J3" s="217"/>
      <c r="K3" s="217"/>
      <c r="L3" s="217"/>
      <c r="M3" s="217"/>
      <c r="N3" s="217"/>
      <c r="O3" s="218"/>
      <c r="CI3" s="36"/>
    </row>
    <row r="4" spans="1:87" ht="15.75">
      <c r="A4" s="53"/>
      <c r="B4" s="1">
        <v>42389</v>
      </c>
      <c r="C4" s="216" t="s">
        <v>96</v>
      </c>
      <c r="D4" s="217"/>
      <c r="E4" s="217"/>
      <c r="F4" s="218"/>
      <c r="G4" s="217"/>
      <c r="H4" s="217"/>
      <c r="I4" s="217"/>
      <c r="J4" s="217"/>
      <c r="K4" s="217"/>
      <c r="L4" s="217"/>
      <c r="M4" s="217"/>
      <c r="N4" s="217"/>
      <c r="O4" s="218"/>
      <c r="CG4" s="36"/>
      <c r="CH4" s="36"/>
      <c r="CI4" s="36"/>
    </row>
    <row r="5" spans="1:87" ht="15.75">
      <c r="A5" s="53"/>
      <c r="B5" s="1">
        <v>42395</v>
      </c>
      <c r="C5" s="216" t="s">
        <v>96</v>
      </c>
      <c r="D5" s="217"/>
      <c r="E5" s="217"/>
      <c r="F5" s="218"/>
      <c r="G5" s="217"/>
      <c r="H5" s="217"/>
      <c r="I5" s="217"/>
      <c r="J5" s="217"/>
      <c r="K5" s="217"/>
      <c r="L5" s="217"/>
      <c r="M5" s="217"/>
      <c r="N5" s="217"/>
      <c r="O5" s="218"/>
      <c r="CG5" s="36"/>
      <c r="CH5" s="36"/>
      <c r="CI5" s="36"/>
    </row>
    <row r="6" spans="1:87" ht="15.75">
      <c r="A6" s="53"/>
      <c r="B6" s="1">
        <v>42402</v>
      </c>
      <c r="C6" s="216" t="s">
        <v>96</v>
      </c>
      <c r="D6" s="217"/>
      <c r="E6" s="217"/>
      <c r="F6" s="218"/>
      <c r="G6" s="217"/>
      <c r="H6" s="217"/>
      <c r="I6" s="217"/>
      <c r="J6" s="217"/>
      <c r="K6" s="217"/>
      <c r="L6" s="217"/>
      <c r="M6" s="217"/>
      <c r="N6" s="217"/>
      <c r="O6" s="218"/>
      <c r="CG6" s="36"/>
      <c r="CH6" s="36"/>
      <c r="CI6" s="36"/>
    </row>
    <row r="7" spans="1:87" ht="15.75">
      <c r="A7" s="53"/>
      <c r="B7" s="1">
        <v>42409</v>
      </c>
      <c r="C7" s="216" t="s">
        <v>96</v>
      </c>
      <c r="D7" s="217"/>
      <c r="E7" s="217"/>
      <c r="F7" s="218"/>
      <c r="G7" s="217"/>
      <c r="H7" s="217"/>
      <c r="I7" s="217"/>
      <c r="J7" s="217"/>
      <c r="K7" s="217"/>
      <c r="L7" s="217"/>
      <c r="M7" s="217"/>
      <c r="N7" s="217"/>
      <c r="O7" s="218"/>
      <c r="CG7" s="36"/>
      <c r="CH7" s="36"/>
    </row>
    <row r="8" spans="1:87" ht="15.75">
      <c r="A8" s="53"/>
      <c r="B8" s="1">
        <v>42416</v>
      </c>
      <c r="C8" s="216" t="s">
        <v>96</v>
      </c>
      <c r="D8" s="217"/>
      <c r="E8" s="217"/>
      <c r="F8" s="218"/>
      <c r="G8" s="217"/>
      <c r="H8" s="217"/>
      <c r="I8" s="217"/>
      <c r="J8" s="217"/>
      <c r="K8" s="217"/>
      <c r="L8" s="217"/>
      <c r="M8" s="217"/>
      <c r="N8" s="217"/>
      <c r="O8" s="218"/>
      <c r="CG8" s="36"/>
      <c r="CH8" s="36"/>
    </row>
    <row r="9" spans="1:87" ht="15.75">
      <c r="A9" s="53"/>
      <c r="B9" s="1">
        <v>42423</v>
      </c>
      <c r="C9" s="216" t="s">
        <v>96</v>
      </c>
      <c r="D9" s="217"/>
      <c r="E9" s="217"/>
      <c r="F9" s="218"/>
      <c r="G9" s="217"/>
      <c r="H9" s="217"/>
      <c r="I9" s="217"/>
      <c r="J9" s="217"/>
      <c r="K9" s="217"/>
      <c r="L9" s="217"/>
      <c r="M9" s="217"/>
      <c r="N9" s="217"/>
      <c r="O9" s="218"/>
      <c r="CG9" s="36"/>
      <c r="CH9" s="36"/>
    </row>
    <row r="10" spans="1:87" ht="15.75">
      <c r="A10" s="53"/>
      <c r="B10" s="1">
        <v>42430</v>
      </c>
      <c r="C10" s="216" t="s">
        <v>96</v>
      </c>
      <c r="D10" s="217"/>
      <c r="E10" s="217"/>
      <c r="F10" s="218"/>
      <c r="G10" s="217"/>
      <c r="H10" s="217"/>
      <c r="I10" s="217"/>
      <c r="J10" s="217"/>
      <c r="K10" s="217"/>
      <c r="L10" s="217"/>
      <c r="M10" s="217"/>
      <c r="N10" s="217"/>
      <c r="O10" s="218"/>
      <c r="P10" s="10"/>
      <c r="CG10" s="36"/>
      <c r="CH10" s="36"/>
    </row>
    <row r="11" spans="1:87" ht="15.75">
      <c r="A11" s="53"/>
      <c r="B11" s="1">
        <v>42437</v>
      </c>
      <c r="C11" s="216" t="s">
        <v>96</v>
      </c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8"/>
      <c r="CG11" s="36"/>
      <c r="CH11" s="36"/>
    </row>
    <row r="12" spans="1:87" ht="15.75">
      <c r="A12" s="53"/>
      <c r="B12" s="1">
        <v>42444</v>
      </c>
      <c r="C12" s="216" t="s">
        <v>96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8"/>
      <c r="CG12" s="36"/>
      <c r="CH12" s="36"/>
    </row>
    <row r="13" spans="1:87" ht="15.75" customHeight="1">
      <c r="A13" s="53"/>
      <c r="B13" s="1">
        <v>42451</v>
      </c>
      <c r="C13" s="216" t="s">
        <v>96</v>
      </c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8"/>
      <c r="P13" s="10"/>
      <c r="CG13" s="36"/>
      <c r="CH13" s="36"/>
    </row>
    <row r="14" spans="1:87" ht="15.75">
      <c r="A14" s="53"/>
      <c r="B14" s="1">
        <v>42458</v>
      </c>
      <c r="C14" s="216" t="s">
        <v>96</v>
      </c>
      <c r="D14" s="217"/>
      <c r="E14" s="217"/>
      <c r="F14" s="218"/>
      <c r="G14" s="217"/>
      <c r="H14" s="217"/>
      <c r="I14" s="217"/>
      <c r="J14" s="217"/>
      <c r="K14" s="217"/>
      <c r="L14" s="217"/>
      <c r="M14" s="217"/>
      <c r="N14" s="217"/>
      <c r="O14" s="218"/>
      <c r="CG14" s="36"/>
      <c r="CH14" s="36"/>
    </row>
    <row r="15" spans="1:87" ht="15.75">
      <c r="A15" s="53"/>
      <c r="B15" s="1">
        <v>42465</v>
      </c>
      <c r="C15" s="216" t="s">
        <v>96</v>
      </c>
      <c r="D15" s="217"/>
      <c r="E15" s="217"/>
      <c r="F15" s="218"/>
      <c r="G15" s="217"/>
      <c r="H15" s="217"/>
      <c r="I15" s="217"/>
      <c r="J15" s="217"/>
      <c r="K15" s="217"/>
      <c r="L15" s="217"/>
      <c r="M15" s="217"/>
      <c r="N15" s="217"/>
      <c r="O15" s="218"/>
      <c r="CG15" s="36"/>
      <c r="CH15" s="36"/>
    </row>
    <row r="16" spans="1:87" ht="15.75">
      <c r="A16" s="53"/>
      <c r="B16" s="1">
        <v>42472</v>
      </c>
      <c r="C16" s="216" t="s">
        <v>96</v>
      </c>
      <c r="D16" s="217"/>
      <c r="E16" s="217"/>
      <c r="F16" s="218"/>
      <c r="G16" s="217"/>
      <c r="H16" s="217"/>
      <c r="I16" s="217"/>
      <c r="J16" s="217"/>
      <c r="K16" s="217"/>
      <c r="L16" s="217"/>
      <c r="M16" s="217"/>
      <c r="N16" s="217"/>
      <c r="O16" s="218"/>
      <c r="CB16" s="10"/>
      <c r="CC16" s="10"/>
      <c r="CD16" s="10"/>
      <c r="CE16" s="10"/>
      <c r="CF16" s="10"/>
      <c r="CG16" s="36"/>
      <c r="CH16" s="36"/>
    </row>
    <row r="17" spans="1:87" ht="15.75">
      <c r="A17" s="53"/>
      <c r="B17" s="1">
        <v>42479</v>
      </c>
      <c r="C17" s="216" t="s">
        <v>96</v>
      </c>
      <c r="D17" s="217"/>
      <c r="E17" s="217"/>
      <c r="F17" s="218"/>
      <c r="G17" s="217"/>
      <c r="H17" s="217"/>
      <c r="I17" s="217"/>
      <c r="J17" s="217"/>
      <c r="K17" s="217"/>
      <c r="L17" s="217"/>
      <c r="M17" s="217"/>
      <c r="N17" s="217"/>
      <c r="O17" s="218"/>
      <c r="CB17" s="10"/>
      <c r="CC17" s="10"/>
      <c r="CD17" s="10"/>
      <c r="CE17" s="10"/>
      <c r="CF17" s="10"/>
      <c r="CG17" s="36"/>
      <c r="CH17" s="36"/>
    </row>
    <row r="18" spans="1:87" ht="15.75">
      <c r="A18" s="53"/>
      <c r="B18" s="1">
        <v>42486</v>
      </c>
      <c r="C18" s="216" t="s">
        <v>96</v>
      </c>
      <c r="D18" s="217"/>
      <c r="E18" s="217"/>
      <c r="F18" s="218"/>
      <c r="G18" s="217"/>
      <c r="H18" s="217"/>
      <c r="I18" s="217"/>
      <c r="J18" s="217"/>
      <c r="K18" s="217"/>
      <c r="L18" s="217"/>
      <c r="M18" s="217"/>
      <c r="N18" s="217"/>
      <c r="O18" s="218"/>
      <c r="CG18" s="36"/>
      <c r="CH18" s="36"/>
    </row>
    <row r="19" spans="1:87" ht="15.75">
      <c r="A19" s="53"/>
      <c r="B19" s="1">
        <v>42494</v>
      </c>
      <c r="C19" s="216" t="s">
        <v>96</v>
      </c>
      <c r="D19" s="217"/>
      <c r="E19" s="217"/>
      <c r="F19" s="218"/>
      <c r="G19" s="217"/>
      <c r="H19" s="217"/>
      <c r="I19" s="217"/>
      <c r="J19" s="217"/>
      <c r="K19" s="217"/>
      <c r="L19" s="217"/>
      <c r="M19" s="217"/>
      <c r="N19" s="217"/>
      <c r="O19" s="218"/>
      <c r="CG19" s="36"/>
      <c r="CH19" s="36"/>
    </row>
    <row r="20" spans="1:87" ht="15.75">
      <c r="A20" s="53"/>
      <c r="B20" s="1">
        <v>42500</v>
      </c>
      <c r="C20" s="216" t="s">
        <v>96</v>
      </c>
      <c r="D20" s="217"/>
      <c r="E20" s="217"/>
      <c r="F20" s="218"/>
      <c r="G20" s="217"/>
      <c r="H20" s="217"/>
      <c r="I20" s="217"/>
      <c r="J20" s="217"/>
      <c r="K20" s="217"/>
      <c r="L20" s="217"/>
      <c r="M20" s="217"/>
      <c r="N20" s="217"/>
      <c r="O20" s="218"/>
      <c r="CG20" s="36"/>
      <c r="CH20" s="36"/>
    </row>
    <row r="21" spans="1:87" ht="15.75">
      <c r="A21" s="53"/>
      <c r="B21" s="1">
        <v>42507</v>
      </c>
      <c r="C21" s="216" t="s">
        <v>96</v>
      </c>
      <c r="D21" s="217"/>
      <c r="E21" s="217"/>
      <c r="F21" s="218"/>
      <c r="G21" s="217"/>
      <c r="H21" s="217"/>
      <c r="I21" s="217"/>
      <c r="J21" s="217"/>
      <c r="K21" s="217"/>
      <c r="L21" s="217"/>
      <c r="M21" s="217"/>
      <c r="N21" s="217"/>
      <c r="O21" s="218"/>
      <c r="CG21" s="36"/>
      <c r="CH21" s="36"/>
    </row>
    <row r="22" spans="1:87" s="8" customFormat="1" ht="15.75">
      <c r="A22" s="53"/>
      <c r="B22" s="1">
        <v>42514</v>
      </c>
      <c r="C22" s="216" t="s">
        <v>96</v>
      </c>
      <c r="D22" s="217"/>
      <c r="E22" s="217"/>
      <c r="F22" s="218"/>
      <c r="G22" s="217"/>
      <c r="H22" s="217"/>
      <c r="I22" s="217"/>
      <c r="J22" s="217"/>
      <c r="K22" s="217"/>
      <c r="L22" s="217"/>
      <c r="M22" s="217"/>
      <c r="N22" s="217"/>
      <c r="O22" s="21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36"/>
      <c r="CH22" s="36"/>
      <c r="CI22" s="7"/>
    </row>
    <row r="23" spans="1:87" ht="15.75">
      <c r="A23" s="53"/>
      <c r="B23" s="1">
        <v>42521</v>
      </c>
      <c r="C23" s="216" t="s">
        <v>96</v>
      </c>
      <c r="D23" s="217"/>
      <c r="E23" s="217"/>
      <c r="F23" s="218"/>
      <c r="G23" s="217"/>
      <c r="H23" s="217"/>
      <c r="I23" s="217"/>
      <c r="J23" s="217"/>
      <c r="K23" s="217"/>
      <c r="L23" s="217"/>
      <c r="M23" s="217"/>
      <c r="N23" s="217"/>
      <c r="O23" s="218"/>
      <c r="CG23" s="36"/>
      <c r="CH23" s="36"/>
    </row>
    <row r="24" spans="1:87" ht="15.75">
      <c r="A24" s="53"/>
      <c r="B24" s="1">
        <v>42528</v>
      </c>
      <c r="C24" s="216" t="s">
        <v>96</v>
      </c>
      <c r="D24" s="217"/>
      <c r="E24" s="217"/>
      <c r="F24" s="218"/>
      <c r="G24" s="217"/>
      <c r="H24" s="217"/>
      <c r="I24" s="217"/>
      <c r="J24" s="217"/>
      <c r="K24" s="217"/>
      <c r="L24" s="217"/>
      <c r="M24" s="217"/>
      <c r="N24" s="217"/>
      <c r="O24" s="218"/>
      <c r="CG24" s="36"/>
      <c r="CH24" s="36"/>
    </row>
    <row r="25" spans="1:87" ht="15.75">
      <c r="A25" s="53"/>
      <c r="B25" s="1">
        <v>42535</v>
      </c>
      <c r="C25" s="216" t="s">
        <v>96</v>
      </c>
      <c r="D25" s="217"/>
      <c r="E25" s="217"/>
      <c r="F25" s="218"/>
      <c r="G25" s="217"/>
      <c r="H25" s="217"/>
      <c r="I25" s="217"/>
      <c r="J25" s="217"/>
      <c r="K25" s="217"/>
      <c r="L25" s="217"/>
      <c r="M25" s="217"/>
      <c r="N25" s="217"/>
      <c r="O25" s="218"/>
      <c r="CG25" s="36"/>
      <c r="CH25" s="36"/>
    </row>
    <row r="26" spans="1:87" ht="15.75">
      <c r="A26" s="53"/>
      <c r="B26" s="1">
        <v>42542</v>
      </c>
      <c r="C26" s="216" t="s">
        <v>96</v>
      </c>
      <c r="D26" s="217"/>
      <c r="E26" s="217"/>
      <c r="F26" s="218"/>
      <c r="G26" s="217"/>
      <c r="H26" s="217"/>
      <c r="I26" s="217"/>
      <c r="J26" s="217"/>
      <c r="K26" s="217"/>
      <c r="L26" s="217"/>
      <c r="M26" s="217"/>
      <c r="N26" s="217"/>
      <c r="O26" s="218"/>
      <c r="CG26" s="36"/>
      <c r="CH26" s="36"/>
    </row>
    <row r="27" spans="1:87" ht="15.75">
      <c r="A27" s="53"/>
      <c r="B27" s="1">
        <v>42549</v>
      </c>
      <c r="C27" s="216" t="s">
        <v>96</v>
      </c>
      <c r="D27" s="217"/>
      <c r="E27" s="217"/>
      <c r="F27" s="218"/>
      <c r="G27" s="217"/>
      <c r="H27" s="217"/>
      <c r="I27" s="217"/>
      <c r="J27" s="217"/>
      <c r="K27" s="217"/>
      <c r="L27" s="217"/>
      <c r="M27" s="217"/>
      <c r="N27" s="217"/>
      <c r="O27" s="218"/>
      <c r="CG27" s="36"/>
      <c r="CH27" s="36"/>
    </row>
    <row r="28" spans="1:87" ht="15.75">
      <c r="A28" s="53"/>
      <c r="B28" s="1">
        <v>42556</v>
      </c>
      <c r="C28" s="216" t="s">
        <v>96</v>
      </c>
      <c r="D28" s="217"/>
      <c r="E28" s="217"/>
      <c r="F28" s="218"/>
      <c r="G28" s="217"/>
      <c r="H28" s="217"/>
      <c r="I28" s="217"/>
      <c r="J28" s="217"/>
      <c r="K28" s="217"/>
      <c r="L28" s="217"/>
      <c r="M28" s="217"/>
      <c r="N28" s="217"/>
      <c r="O28" s="218"/>
      <c r="CG28" s="36"/>
      <c r="CH28" s="36"/>
    </row>
    <row r="29" spans="1:87" ht="15.75">
      <c r="A29" s="53"/>
      <c r="B29" s="1">
        <v>42563</v>
      </c>
      <c r="C29" s="216" t="s">
        <v>96</v>
      </c>
      <c r="D29" s="217"/>
      <c r="E29" s="217"/>
      <c r="F29" s="218"/>
      <c r="G29" s="217"/>
      <c r="H29" s="217"/>
      <c r="I29" s="217"/>
      <c r="J29" s="217"/>
      <c r="K29" s="217"/>
      <c r="L29" s="217"/>
      <c r="M29" s="217"/>
      <c r="N29" s="217"/>
      <c r="O29" s="218"/>
      <c r="CG29" s="36"/>
      <c r="CH29" s="36"/>
    </row>
    <row r="30" spans="1:87" ht="15.75">
      <c r="A30" s="53"/>
      <c r="B30" s="1">
        <v>42570</v>
      </c>
      <c r="C30" s="216" t="s">
        <v>96</v>
      </c>
      <c r="D30" s="217"/>
      <c r="E30" s="217"/>
      <c r="F30" s="218"/>
      <c r="G30" s="217"/>
      <c r="H30" s="217"/>
      <c r="I30" s="217"/>
      <c r="J30" s="217"/>
      <c r="K30" s="217"/>
      <c r="L30" s="217"/>
      <c r="M30" s="217"/>
      <c r="N30" s="217"/>
      <c r="O30" s="218"/>
      <c r="CG30" s="36"/>
      <c r="CH30" s="36"/>
    </row>
    <row r="31" spans="1:87" ht="15.75">
      <c r="A31" s="53"/>
      <c r="B31" s="1">
        <v>42577</v>
      </c>
      <c r="C31" s="216" t="s">
        <v>96</v>
      </c>
      <c r="D31" s="217"/>
      <c r="E31" s="217"/>
      <c r="F31" s="218"/>
      <c r="G31" s="217"/>
      <c r="H31" s="217"/>
      <c r="I31" s="217"/>
      <c r="J31" s="217"/>
      <c r="K31" s="217"/>
      <c r="L31" s="217"/>
      <c r="M31" s="217"/>
      <c r="N31" s="217"/>
      <c r="O31" s="218"/>
      <c r="CG31" s="36"/>
      <c r="CH31" s="36"/>
    </row>
    <row r="32" spans="1:87" ht="15.75">
      <c r="A32" s="53"/>
      <c r="B32" s="1">
        <v>42584</v>
      </c>
      <c r="C32" s="216" t="s">
        <v>96</v>
      </c>
      <c r="D32" s="217"/>
      <c r="E32" s="217"/>
      <c r="F32" s="218"/>
      <c r="G32" s="217"/>
      <c r="H32" s="217"/>
      <c r="I32" s="217"/>
      <c r="J32" s="217"/>
      <c r="K32" s="217"/>
      <c r="L32" s="217"/>
      <c r="M32" s="217"/>
      <c r="N32" s="217"/>
      <c r="O32" s="218"/>
      <c r="CG32" s="36"/>
      <c r="CH32" s="36"/>
    </row>
    <row r="33" spans="1:87" ht="15.75">
      <c r="A33" s="53"/>
      <c r="B33" s="1">
        <v>42591</v>
      </c>
      <c r="C33" s="216" t="s">
        <v>96</v>
      </c>
      <c r="D33" s="217"/>
      <c r="E33" s="217"/>
      <c r="F33" s="218"/>
      <c r="G33" s="217"/>
      <c r="H33" s="217"/>
      <c r="I33" s="217"/>
      <c r="J33" s="217"/>
      <c r="K33" s="217"/>
      <c r="L33" s="217"/>
      <c r="M33" s="217"/>
      <c r="N33" s="217"/>
      <c r="O33" s="218"/>
      <c r="CG33" s="36"/>
      <c r="CH33" s="36"/>
    </row>
    <row r="34" spans="1:87" ht="15.75">
      <c r="A34" s="53"/>
      <c r="B34" s="1">
        <v>42598</v>
      </c>
      <c r="C34" s="216" t="s">
        <v>96</v>
      </c>
      <c r="D34" s="217"/>
      <c r="E34" s="217"/>
      <c r="F34" s="218"/>
      <c r="G34" s="217"/>
      <c r="H34" s="217"/>
      <c r="I34" s="217"/>
      <c r="J34" s="217"/>
      <c r="K34" s="217"/>
      <c r="L34" s="217"/>
      <c r="M34" s="217"/>
      <c r="N34" s="217"/>
      <c r="O34" s="218"/>
      <c r="CG34" s="36"/>
      <c r="CH34" s="36"/>
    </row>
    <row r="35" spans="1:87" ht="15.75">
      <c r="A35" s="53"/>
      <c r="B35" s="1">
        <v>42605</v>
      </c>
      <c r="C35" s="216" t="s">
        <v>96</v>
      </c>
      <c r="D35" s="217"/>
      <c r="E35" s="217"/>
      <c r="F35" s="218"/>
      <c r="G35" s="217"/>
      <c r="H35" s="217"/>
      <c r="I35" s="217"/>
      <c r="J35" s="217"/>
      <c r="K35" s="217"/>
      <c r="L35" s="217"/>
      <c r="M35" s="217"/>
      <c r="N35" s="217"/>
      <c r="O35" s="218"/>
      <c r="CG35" s="36"/>
      <c r="CH35" s="36"/>
    </row>
    <row r="36" spans="1:87" ht="15.75">
      <c r="A36" s="53"/>
      <c r="B36" s="1">
        <v>42612</v>
      </c>
      <c r="C36" s="216" t="s">
        <v>96</v>
      </c>
      <c r="D36" s="217"/>
      <c r="E36" s="217"/>
      <c r="F36" s="218"/>
      <c r="G36" s="217"/>
      <c r="H36" s="217"/>
      <c r="I36" s="217"/>
      <c r="J36" s="217"/>
      <c r="K36" s="217"/>
      <c r="L36" s="217"/>
      <c r="M36" s="217"/>
      <c r="N36" s="217"/>
      <c r="O36" s="218"/>
      <c r="CG36" s="36"/>
      <c r="CH36" s="36"/>
    </row>
    <row r="37" spans="1:87" ht="15.75">
      <c r="A37" s="53"/>
      <c r="B37" s="1">
        <v>42619</v>
      </c>
      <c r="C37" s="216" t="s">
        <v>96</v>
      </c>
      <c r="D37" s="217"/>
      <c r="E37" s="217"/>
      <c r="F37" s="218"/>
      <c r="G37" s="217"/>
      <c r="H37" s="217"/>
      <c r="I37" s="217"/>
      <c r="J37" s="217"/>
      <c r="K37" s="217"/>
      <c r="L37" s="217"/>
      <c r="M37" s="217"/>
      <c r="N37" s="217"/>
      <c r="O37" s="218"/>
      <c r="CG37" s="36"/>
      <c r="CH37" s="36"/>
    </row>
    <row r="38" spans="1:87" ht="15.75">
      <c r="A38" s="53"/>
      <c r="B38" s="1">
        <v>42626</v>
      </c>
      <c r="C38" s="216" t="s">
        <v>96</v>
      </c>
      <c r="D38" s="217"/>
      <c r="E38" s="217"/>
      <c r="F38" s="218"/>
      <c r="G38" s="217"/>
      <c r="H38" s="217"/>
      <c r="I38" s="217"/>
      <c r="J38" s="217"/>
      <c r="K38" s="217"/>
      <c r="L38" s="217"/>
      <c r="M38" s="217"/>
      <c r="N38" s="217"/>
      <c r="O38" s="218"/>
      <c r="CG38" s="36"/>
      <c r="CH38" s="36"/>
    </row>
    <row r="39" spans="1:87" ht="15.75">
      <c r="A39" s="53"/>
      <c r="B39" s="1">
        <v>42633</v>
      </c>
      <c r="C39" s="216" t="s">
        <v>96</v>
      </c>
      <c r="D39" s="217"/>
      <c r="E39" s="217"/>
      <c r="F39" s="218"/>
      <c r="G39" s="217"/>
      <c r="H39" s="217"/>
      <c r="I39" s="217"/>
      <c r="J39" s="217"/>
      <c r="K39" s="217"/>
      <c r="L39" s="217"/>
      <c r="M39" s="217"/>
      <c r="N39" s="217"/>
      <c r="O39" s="218"/>
      <c r="CG39" s="36"/>
      <c r="CH39" s="36"/>
    </row>
    <row r="40" spans="1:87" ht="15.75">
      <c r="A40" s="53"/>
      <c r="B40" s="1">
        <v>42641</v>
      </c>
      <c r="C40" s="216" t="s">
        <v>96</v>
      </c>
      <c r="D40" s="217"/>
      <c r="E40" s="217"/>
      <c r="F40" s="218"/>
      <c r="G40" s="217"/>
      <c r="H40" s="217"/>
      <c r="I40" s="217"/>
      <c r="J40" s="217"/>
      <c r="K40" s="217"/>
      <c r="L40" s="217"/>
      <c r="M40" s="217"/>
      <c r="N40" s="217"/>
      <c r="O40" s="218"/>
      <c r="CG40" s="36"/>
      <c r="CH40" s="36"/>
    </row>
    <row r="41" spans="1:87" ht="15.75">
      <c r="A41" s="53"/>
      <c r="B41" s="1">
        <v>42647</v>
      </c>
      <c r="C41" s="216" t="s">
        <v>96</v>
      </c>
      <c r="D41" s="217"/>
      <c r="E41" s="217"/>
      <c r="F41" s="218"/>
      <c r="G41" s="217"/>
      <c r="H41" s="217"/>
      <c r="I41" s="217"/>
      <c r="J41" s="217"/>
      <c r="K41" s="217"/>
      <c r="L41" s="217"/>
      <c r="M41" s="217"/>
      <c r="N41" s="217"/>
      <c r="O41" s="218"/>
      <c r="CG41" s="36"/>
      <c r="CH41" s="36"/>
    </row>
    <row r="42" spans="1:87" ht="15.75">
      <c r="A42" s="53"/>
      <c r="B42" s="1">
        <v>42655</v>
      </c>
      <c r="C42" s="216" t="s">
        <v>96</v>
      </c>
      <c r="D42" s="217"/>
      <c r="E42" s="217"/>
      <c r="F42" s="218"/>
      <c r="G42" s="217"/>
      <c r="H42" s="217"/>
      <c r="I42" s="217"/>
      <c r="J42" s="217"/>
      <c r="K42" s="217"/>
      <c r="L42" s="217"/>
      <c r="M42" s="217"/>
      <c r="N42" s="217"/>
      <c r="O42" s="218"/>
      <c r="CG42" s="36"/>
      <c r="CH42" s="36"/>
    </row>
    <row r="43" spans="1:87" ht="15.75">
      <c r="A43" s="53"/>
      <c r="B43" s="1">
        <v>42661</v>
      </c>
      <c r="C43" s="216" t="s">
        <v>96</v>
      </c>
      <c r="D43" s="217"/>
      <c r="E43" s="217"/>
      <c r="F43" s="218"/>
      <c r="G43" s="217"/>
      <c r="H43" s="217"/>
      <c r="I43" s="217"/>
      <c r="J43" s="217"/>
      <c r="K43" s="217"/>
      <c r="L43" s="217"/>
      <c r="M43" s="217"/>
      <c r="N43" s="217"/>
      <c r="O43" s="218"/>
      <c r="CG43" s="36"/>
      <c r="CH43" s="36"/>
    </row>
    <row r="44" spans="1:87" ht="15.75">
      <c r="A44" s="53"/>
      <c r="B44" s="1">
        <v>42668</v>
      </c>
      <c r="C44" s="216" t="s">
        <v>96</v>
      </c>
      <c r="D44" s="217"/>
      <c r="E44" s="217"/>
      <c r="F44" s="218"/>
      <c r="G44" s="217"/>
      <c r="H44" s="217"/>
      <c r="I44" s="217"/>
      <c r="J44" s="217"/>
      <c r="K44" s="217"/>
      <c r="L44" s="217"/>
      <c r="M44" s="217"/>
      <c r="N44" s="217"/>
      <c r="O44" s="218"/>
      <c r="CG44" s="36"/>
      <c r="CH44" s="36"/>
    </row>
    <row r="45" spans="1:87" ht="15.75">
      <c r="A45" s="53"/>
      <c r="B45" s="1">
        <v>42675</v>
      </c>
      <c r="C45" s="216" t="s">
        <v>96</v>
      </c>
      <c r="D45" s="217"/>
      <c r="E45" s="217"/>
      <c r="F45" s="218"/>
      <c r="G45" s="217"/>
      <c r="H45" s="217"/>
      <c r="I45" s="217"/>
      <c r="J45" s="217"/>
      <c r="K45" s="217"/>
      <c r="L45" s="217"/>
      <c r="M45" s="217"/>
      <c r="N45" s="217"/>
      <c r="O45" s="218"/>
      <c r="CG45" s="36"/>
      <c r="CH45" s="36"/>
    </row>
    <row r="46" spans="1:87" s="36" customFormat="1" ht="15.75">
      <c r="A46" s="53"/>
      <c r="B46" s="1">
        <v>42682</v>
      </c>
      <c r="C46" s="216" t="s">
        <v>96</v>
      </c>
      <c r="D46" s="217"/>
      <c r="E46" s="217"/>
      <c r="F46" s="218"/>
      <c r="G46" s="217"/>
      <c r="H46" s="217"/>
      <c r="I46" s="217"/>
      <c r="J46" s="217"/>
      <c r="K46" s="217"/>
      <c r="L46" s="217"/>
      <c r="M46" s="217"/>
      <c r="N46" s="217"/>
      <c r="O46" s="218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I46" s="7"/>
    </row>
    <row r="47" spans="1:87" s="36" customFormat="1" ht="15.75">
      <c r="A47" s="53"/>
      <c r="B47" s="1">
        <v>42689</v>
      </c>
      <c r="C47" s="216" t="s">
        <v>96</v>
      </c>
      <c r="D47" s="217"/>
      <c r="E47" s="217"/>
      <c r="F47" s="218"/>
      <c r="G47" s="217"/>
      <c r="H47" s="217"/>
      <c r="I47" s="217"/>
      <c r="J47" s="217"/>
      <c r="K47" s="217"/>
      <c r="L47" s="217"/>
      <c r="M47" s="217"/>
      <c r="N47" s="217"/>
      <c r="O47" s="218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</row>
    <row r="48" spans="1:87" s="36" customFormat="1" ht="15.75">
      <c r="A48" s="53"/>
      <c r="B48" s="1">
        <v>42696</v>
      </c>
      <c r="C48" s="216" t="s">
        <v>96</v>
      </c>
      <c r="D48" s="217"/>
      <c r="E48" s="217"/>
      <c r="F48" s="218"/>
      <c r="G48" s="217"/>
      <c r="H48" s="217"/>
      <c r="I48" s="217"/>
      <c r="J48" s="217"/>
      <c r="K48" s="217"/>
      <c r="L48" s="217"/>
      <c r="M48" s="217"/>
      <c r="N48" s="217"/>
      <c r="O48" s="21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</row>
    <row r="49" spans="1:87" s="36" customFormat="1" ht="15.75">
      <c r="A49" s="53"/>
      <c r="B49" s="1">
        <v>42703</v>
      </c>
      <c r="C49" s="216" t="s">
        <v>96</v>
      </c>
      <c r="D49" s="217"/>
      <c r="E49" s="217"/>
      <c r="F49" s="218"/>
      <c r="G49" s="217"/>
      <c r="H49" s="217"/>
      <c r="I49" s="217"/>
      <c r="J49" s="217"/>
      <c r="K49" s="217"/>
      <c r="L49" s="217"/>
      <c r="M49" s="217"/>
      <c r="N49" s="217"/>
      <c r="O49" s="218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8"/>
    </row>
    <row r="50" spans="1:87" s="36" customFormat="1" ht="15.75">
      <c r="A50" s="53"/>
      <c r="B50" s="1">
        <v>42710</v>
      </c>
      <c r="C50" s="216" t="s">
        <v>96</v>
      </c>
      <c r="D50" s="217"/>
      <c r="E50" s="217"/>
      <c r="F50" s="218"/>
      <c r="G50" s="217"/>
      <c r="H50" s="217"/>
      <c r="I50" s="217"/>
      <c r="J50" s="217"/>
      <c r="K50" s="217"/>
      <c r="L50" s="217"/>
      <c r="M50" s="217"/>
      <c r="N50" s="217"/>
      <c r="O50" s="218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</row>
    <row r="51" spans="1:87" s="36" customFormat="1" ht="15.75">
      <c r="A51" s="53"/>
      <c r="B51" s="1">
        <v>42717</v>
      </c>
      <c r="C51" s="216" t="s">
        <v>96</v>
      </c>
      <c r="D51" s="217"/>
      <c r="E51" s="217"/>
      <c r="F51" s="218"/>
      <c r="G51" s="217"/>
      <c r="H51" s="217"/>
      <c r="I51" s="217"/>
      <c r="J51" s="217"/>
      <c r="K51" s="217"/>
      <c r="L51" s="217"/>
      <c r="M51" s="217"/>
      <c r="N51" s="217"/>
      <c r="O51" s="218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</row>
    <row r="52" spans="1:87" s="36" customFormat="1" ht="15.75">
      <c r="A52" s="53"/>
      <c r="B52" s="1">
        <v>42724</v>
      </c>
      <c r="C52" s="216" t="s">
        <v>96</v>
      </c>
      <c r="D52" s="217"/>
      <c r="E52" s="217"/>
      <c r="F52" s="218"/>
      <c r="G52" s="217"/>
      <c r="H52" s="217"/>
      <c r="I52" s="217"/>
      <c r="J52" s="217"/>
      <c r="K52" s="217"/>
      <c r="L52" s="217"/>
      <c r="M52" s="217"/>
      <c r="N52" s="217"/>
      <c r="O52" s="218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</row>
    <row r="53" spans="1:87" s="36" customFormat="1" ht="15.75">
      <c r="A53" s="53"/>
      <c r="B53" s="1">
        <v>42731</v>
      </c>
      <c r="C53" s="216" t="s">
        <v>96</v>
      </c>
      <c r="D53" s="217"/>
      <c r="E53" s="217"/>
      <c r="F53" s="218"/>
      <c r="G53" s="217"/>
      <c r="H53" s="217"/>
      <c r="I53" s="217"/>
      <c r="J53" s="217"/>
      <c r="K53" s="217"/>
      <c r="L53" s="217"/>
      <c r="M53" s="217"/>
      <c r="N53" s="217"/>
      <c r="O53" s="218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</row>
  </sheetData>
  <mergeCells count="52">
    <mergeCell ref="C50:O50"/>
    <mergeCell ref="C51:O51"/>
    <mergeCell ref="C52:O52"/>
    <mergeCell ref="C53:O53"/>
    <mergeCell ref="C44:O44"/>
    <mergeCell ref="C45:O45"/>
    <mergeCell ref="C46:O46"/>
    <mergeCell ref="C47:O47"/>
    <mergeCell ref="C48:O48"/>
    <mergeCell ref="C49:O49"/>
    <mergeCell ref="C43:O43"/>
    <mergeCell ref="C32:O32"/>
    <mergeCell ref="C33:O33"/>
    <mergeCell ref="C34:O34"/>
    <mergeCell ref="C35:O35"/>
    <mergeCell ref="C36:O36"/>
    <mergeCell ref="C37:O37"/>
    <mergeCell ref="C38:O38"/>
    <mergeCell ref="C39:O39"/>
    <mergeCell ref="C40:O40"/>
    <mergeCell ref="C41:O41"/>
    <mergeCell ref="C42:O42"/>
    <mergeCell ref="C31:O31"/>
    <mergeCell ref="C20:O20"/>
    <mergeCell ref="C21:O21"/>
    <mergeCell ref="C22:O22"/>
    <mergeCell ref="C23:O23"/>
    <mergeCell ref="C24:O24"/>
    <mergeCell ref="C25:O25"/>
    <mergeCell ref="C26:O26"/>
    <mergeCell ref="C27:O27"/>
    <mergeCell ref="C28:O28"/>
    <mergeCell ref="C29:O29"/>
    <mergeCell ref="C30:O30"/>
    <mergeCell ref="C19:O19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7:O7"/>
    <mergeCell ref="C2:O2"/>
    <mergeCell ref="C3:O3"/>
    <mergeCell ref="C4:O4"/>
    <mergeCell ref="C5:O5"/>
    <mergeCell ref="C6:O6"/>
  </mergeCells>
  <printOptions horizontalCentered="1"/>
  <pageMargins left="0.7" right="0.7" top="1.125" bottom="0.75" header="0.3" footer="0.3"/>
  <pageSetup scale="110" orientation="portrait" horizontalDpi="1200" verticalDpi="1200" r:id="rId1"/>
  <headerFooter>
    <oddHeader>&amp;L&amp;8Barrick Gold Inc., Nickel Plate Mine&amp;C&amp;"Times New Roman,Bold"&amp;16
Table 4 - BAEWATER Data&amp;R&amp;"Times New Roman,Regular"&amp;8Annual Report, 2016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K21"/>
  <sheetViews>
    <sheetView topLeftCell="A9" zoomScaleNormal="100" workbookViewId="0">
      <selection activeCell="B21" sqref="B21"/>
    </sheetView>
  </sheetViews>
  <sheetFormatPr defaultColWidth="11.265625" defaultRowHeight="15"/>
  <cols>
    <col min="1" max="1" width="13.73046875" style="7" bestFit="1" customWidth="1"/>
    <col min="2" max="2" width="12" style="39" bestFit="1" customWidth="1"/>
    <col min="3" max="4" width="7.73046875" style="40" bestFit="1" customWidth="1"/>
    <col min="5" max="6" width="6.3984375" style="7" bestFit="1" customWidth="1"/>
    <col min="7" max="7" width="9" style="42" bestFit="1" customWidth="1"/>
    <col min="8" max="8" width="7.73046875" style="40" bestFit="1" customWidth="1"/>
    <col min="9" max="11" width="9" style="43" bestFit="1" customWidth="1"/>
    <col min="12" max="12" width="6.3984375" style="41" bestFit="1" customWidth="1"/>
    <col min="13" max="13" width="7.73046875" style="42" bestFit="1" customWidth="1"/>
    <col min="14" max="14" width="9" style="43" bestFit="1" customWidth="1"/>
    <col min="15" max="15" width="10.265625" style="46" bestFit="1" customWidth="1"/>
    <col min="16" max="16" width="7.73046875" style="42" bestFit="1" customWidth="1"/>
    <col min="17" max="17" width="9" style="43" bestFit="1" customWidth="1"/>
    <col min="18" max="16384" width="11.265625" style="7"/>
  </cols>
  <sheetData>
    <row r="1" spans="1:89" s="6" customFormat="1" ht="129.75">
      <c r="A1" s="34" t="s">
        <v>33</v>
      </c>
      <c r="B1" s="4" t="s">
        <v>34</v>
      </c>
      <c r="C1" s="30" t="s">
        <v>37</v>
      </c>
      <c r="D1" s="30" t="s">
        <v>38</v>
      </c>
      <c r="E1" s="5" t="s">
        <v>0</v>
      </c>
      <c r="F1" s="5" t="s">
        <v>42</v>
      </c>
      <c r="G1" s="13" t="s">
        <v>43</v>
      </c>
      <c r="H1" s="30" t="s">
        <v>45</v>
      </c>
      <c r="I1" s="16" t="s">
        <v>86</v>
      </c>
      <c r="J1" s="16" t="s">
        <v>46</v>
      </c>
      <c r="K1" s="16" t="s">
        <v>47</v>
      </c>
      <c r="L1" s="28" t="s">
        <v>48</v>
      </c>
      <c r="M1" s="13" t="s">
        <v>68</v>
      </c>
      <c r="N1" s="16" t="s">
        <v>71</v>
      </c>
      <c r="O1" s="19" t="s">
        <v>72</v>
      </c>
      <c r="P1" s="13" t="s">
        <v>73</v>
      </c>
      <c r="Q1" s="16" t="s">
        <v>80</v>
      </c>
    </row>
    <row r="2" spans="1:89" ht="15.75">
      <c r="A2" s="53" t="s">
        <v>6</v>
      </c>
      <c r="B2" s="1">
        <v>42374</v>
      </c>
      <c r="C2" s="31">
        <v>1660</v>
      </c>
      <c r="D2" s="31">
        <v>690</v>
      </c>
      <c r="E2" s="2">
        <v>7.67</v>
      </c>
      <c r="F2" s="2">
        <v>5.23</v>
      </c>
      <c r="G2" s="14">
        <v>0.255</v>
      </c>
      <c r="H2" s="31">
        <v>674</v>
      </c>
      <c r="I2" s="17">
        <v>0.85509999999999997</v>
      </c>
      <c r="J2" s="17">
        <v>1.89E-2</v>
      </c>
      <c r="K2" s="17">
        <v>0.874</v>
      </c>
      <c r="L2" s="29">
        <v>52.5</v>
      </c>
      <c r="M2" s="14">
        <v>1.65</v>
      </c>
      <c r="N2" s="17">
        <v>9.1899999999999996E-2</v>
      </c>
      <c r="O2" s="20">
        <v>1.0499999999999999E-3</v>
      </c>
      <c r="P2" s="14">
        <v>0.44500000000000001</v>
      </c>
      <c r="Q2" s="17">
        <v>1.9E-3</v>
      </c>
      <c r="CD2" s="36"/>
      <c r="CE2" s="36"/>
      <c r="CF2" s="36"/>
      <c r="CG2" s="36"/>
      <c r="CH2" s="36"/>
    </row>
    <row r="3" spans="1:89" ht="15.75">
      <c r="A3" s="53" t="s">
        <v>6</v>
      </c>
      <c r="B3" s="1">
        <v>42402</v>
      </c>
      <c r="C3" s="31">
        <v>1840</v>
      </c>
      <c r="D3" s="31">
        <v>742</v>
      </c>
      <c r="E3" s="2">
        <v>7.8</v>
      </c>
      <c r="F3" s="2">
        <v>6.72</v>
      </c>
      <c r="G3" s="14">
        <v>0.17299999999999999</v>
      </c>
      <c r="H3" s="31">
        <v>744</v>
      </c>
      <c r="I3" s="17">
        <v>0.59189999999999998</v>
      </c>
      <c r="J3" s="17">
        <v>3.1099999999999999E-2</v>
      </c>
      <c r="K3" s="17">
        <v>0.623</v>
      </c>
      <c r="L3" s="29">
        <v>64.099999999999994</v>
      </c>
      <c r="M3" s="14">
        <v>1.01</v>
      </c>
      <c r="N3" s="17">
        <v>9.2899999999999996E-2</v>
      </c>
      <c r="O3" s="20">
        <v>2.1800000000000001E-3</v>
      </c>
      <c r="P3" s="14">
        <v>0.28799999999999998</v>
      </c>
      <c r="Q3" s="17">
        <v>2.5999999999999999E-3</v>
      </c>
      <c r="CK3" s="36"/>
    </row>
    <row r="4" spans="1:89" ht="15.75">
      <c r="A4" s="53" t="s">
        <v>6</v>
      </c>
      <c r="B4" s="1">
        <v>42430</v>
      </c>
      <c r="C4" s="31">
        <v>1630</v>
      </c>
      <c r="D4" s="31">
        <v>672</v>
      </c>
      <c r="E4" s="2">
        <v>7.85</v>
      </c>
      <c r="F4" s="2">
        <v>5.28</v>
      </c>
      <c r="G4" s="14">
        <v>0.39400000000000002</v>
      </c>
      <c r="H4" s="31">
        <v>666</v>
      </c>
      <c r="I4" s="17">
        <v>0.66879999999999995</v>
      </c>
      <c r="J4" s="17">
        <v>4.9200000000000001E-2</v>
      </c>
      <c r="K4" s="17">
        <v>0.71799999999999997</v>
      </c>
      <c r="L4" s="29">
        <v>40.299999999999997</v>
      </c>
      <c r="M4" s="14">
        <v>1.43</v>
      </c>
      <c r="N4" s="17">
        <v>7.8100000000000003E-2</v>
      </c>
      <c r="O4" s="20">
        <v>3.9500000000000004E-3</v>
      </c>
      <c r="P4" s="14">
        <v>0.32100000000000001</v>
      </c>
      <c r="Q4" s="17">
        <v>1.8E-3</v>
      </c>
      <c r="R4" s="10"/>
    </row>
    <row r="5" spans="1:89" ht="15.75">
      <c r="A5" s="53" t="s">
        <v>6</v>
      </c>
      <c r="B5" s="1">
        <v>42465</v>
      </c>
      <c r="C5" s="31">
        <v>1070</v>
      </c>
      <c r="D5" s="31">
        <v>464</v>
      </c>
      <c r="E5" s="2">
        <v>8.02</v>
      </c>
      <c r="F5" s="2">
        <v>1.9</v>
      </c>
      <c r="G5" s="14">
        <v>0.85499999999999998</v>
      </c>
      <c r="H5" s="31">
        <v>381</v>
      </c>
      <c r="I5" s="17">
        <v>3.8999999999999993E-2</v>
      </c>
      <c r="J5" s="17">
        <v>0.107</v>
      </c>
      <c r="K5" s="17">
        <v>0.14599999999999999</v>
      </c>
      <c r="L5" s="29">
        <v>11</v>
      </c>
      <c r="M5" s="14">
        <v>0.57399999999999995</v>
      </c>
      <c r="N5" s="17">
        <v>3.6299999999999999E-2</v>
      </c>
      <c r="O5" s="20">
        <v>1.4200000000000001E-2</v>
      </c>
      <c r="P5" s="79">
        <f>0.03</f>
        <v>0.03</v>
      </c>
      <c r="Q5" s="17">
        <v>1.6000000000000001E-3</v>
      </c>
    </row>
    <row r="6" spans="1:89" ht="15.75">
      <c r="A6" s="53" t="s">
        <v>6</v>
      </c>
      <c r="B6" s="1">
        <v>42494</v>
      </c>
      <c r="C6" s="31">
        <v>1330</v>
      </c>
      <c r="D6" s="31">
        <v>631</v>
      </c>
      <c r="E6" s="2">
        <v>7.83</v>
      </c>
      <c r="F6" s="2">
        <v>4.09</v>
      </c>
      <c r="G6" s="14">
        <v>0.34599999999999997</v>
      </c>
      <c r="H6" s="31">
        <v>534</v>
      </c>
      <c r="I6" s="17">
        <v>1.2000000000000002E-2</v>
      </c>
      <c r="J6" s="17">
        <v>1.47E-2</v>
      </c>
      <c r="K6" s="17">
        <v>2.6700000000000002E-2</v>
      </c>
      <c r="L6" s="77">
        <f>0.5</f>
        <v>0.5</v>
      </c>
      <c r="M6" s="14">
        <v>1.26</v>
      </c>
      <c r="N6" s="17">
        <v>4.7699999999999999E-2</v>
      </c>
      <c r="O6" s="20">
        <v>8.3800000000000003E-3</v>
      </c>
      <c r="P6" s="14">
        <v>0.03</v>
      </c>
      <c r="Q6" s="17">
        <v>1.2999999999999999E-3</v>
      </c>
    </row>
    <row r="7" spans="1:89" ht="15.75">
      <c r="A7" s="53" t="s">
        <v>6</v>
      </c>
      <c r="B7" s="1">
        <v>42528</v>
      </c>
      <c r="C7" s="31">
        <v>1430</v>
      </c>
      <c r="D7" s="31">
        <v>711</v>
      </c>
      <c r="E7" s="2">
        <v>7.65</v>
      </c>
      <c r="F7" s="2">
        <v>2.92</v>
      </c>
      <c r="G7" s="14">
        <v>0.65400000000000003</v>
      </c>
      <c r="H7" s="31">
        <v>597</v>
      </c>
      <c r="I7" s="17">
        <v>2.6800000000000001E-2</v>
      </c>
      <c r="J7" s="50">
        <f>0.005</f>
        <v>5.0000000000000001E-3</v>
      </c>
      <c r="K7" s="17">
        <v>2.6800000000000001E-2</v>
      </c>
      <c r="L7" s="77">
        <f>0.5</f>
        <v>0.5</v>
      </c>
      <c r="M7" s="14">
        <v>2.0499999999999998</v>
      </c>
      <c r="N7" s="17">
        <v>5.4300000000000001E-2</v>
      </c>
      <c r="O7" s="20">
        <v>9.9399999999999992E-3</v>
      </c>
      <c r="P7" s="14">
        <v>3.9E-2</v>
      </c>
      <c r="Q7" s="17">
        <v>3.5999999999999999E-3</v>
      </c>
      <c r="CK7" s="10"/>
    </row>
    <row r="8" spans="1:89" ht="15.75">
      <c r="A8" s="53" t="s">
        <v>6</v>
      </c>
      <c r="B8" s="1">
        <v>42556</v>
      </c>
      <c r="C8" s="31">
        <v>1500</v>
      </c>
      <c r="D8" s="31">
        <v>644</v>
      </c>
      <c r="E8" s="2">
        <v>7.79</v>
      </c>
      <c r="F8" s="2">
        <v>4.5</v>
      </c>
      <c r="G8" s="14">
        <v>0.84</v>
      </c>
      <c r="H8" s="31">
        <v>651</v>
      </c>
      <c r="I8" s="17">
        <v>1.1299999999999999E-2</v>
      </c>
      <c r="J8" s="17">
        <v>8.3000000000000001E-3</v>
      </c>
      <c r="K8" s="17">
        <v>1.9599999999999999E-2</v>
      </c>
      <c r="L8" s="77">
        <f>0.5</f>
        <v>0.5</v>
      </c>
      <c r="M8" s="14">
        <v>2.31</v>
      </c>
      <c r="N8" s="17">
        <v>5.9700000000000003E-2</v>
      </c>
      <c r="O8" s="20">
        <v>1.37E-2</v>
      </c>
      <c r="P8" s="14">
        <v>4.9000000000000002E-2</v>
      </c>
      <c r="Q8" s="17">
        <v>1.6000000000000001E-3</v>
      </c>
    </row>
    <row r="9" spans="1:89" ht="15.75">
      <c r="A9" s="53" t="s">
        <v>6</v>
      </c>
      <c r="B9" s="1">
        <v>42584</v>
      </c>
      <c r="C9" s="31">
        <v>1480</v>
      </c>
      <c r="D9" s="31">
        <v>636</v>
      </c>
      <c r="E9" s="2">
        <v>7.69</v>
      </c>
      <c r="F9" s="2">
        <v>1.61</v>
      </c>
      <c r="G9" s="14">
        <v>0.35899999999999999</v>
      </c>
      <c r="H9" s="31">
        <v>551</v>
      </c>
      <c r="I9" s="17">
        <v>4.7500000000000001E-2</v>
      </c>
      <c r="J9" s="17">
        <v>1.7999999999999999E-2</v>
      </c>
      <c r="K9" s="17">
        <v>6.5500000000000003E-2</v>
      </c>
      <c r="L9" s="77">
        <f>0.5</f>
        <v>0.5</v>
      </c>
      <c r="M9" s="14">
        <v>1.86</v>
      </c>
      <c r="N9" s="17">
        <v>3.8699999999999998E-2</v>
      </c>
      <c r="O9" s="20">
        <v>9.2800000000000001E-3</v>
      </c>
      <c r="P9" s="14">
        <v>8.4000000000000005E-2</v>
      </c>
      <c r="Q9" s="17">
        <v>1.2999999999999999E-3</v>
      </c>
    </row>
    <row r="10" spans="1:89" ht="15.75">
      <c r="A10" s="53" t="s">
        <v>6</v>
      </c>
      <c r="B10" s="1">
        <v>42619</v>
      </c>
      <c r="C10" s="31">
        <v>2280</v>
      </c>
      <c r="D10" s="31">
        <v>906</v>
      </c>
      <c r="E10" s="2">
        <v>7.52</v>
      </c>
      <c r="F10" s="2">
        <v>8.41</v>
      </c>
      <c r="G10" s="14">
        <v>0.54</v>
      </c>
      <c r="H10" s="31">
        <v>1060</v>
      </c>
      <c r="I10" s="17">
        <v>0.03</v>
      </c>
      <c r="J10" s="17">
        <v>6.3E-3</v>
      </c>
      <c r="K10" s="17">
        <v>3.6299999999999999E-2</v>
      </c>
      <c r="L10" s="29">
        <v>12.3</v>
      </c>
      <c r="M10" s="14">
        <v>4.1900000000000004</v>
      </c>
      <c r="N10" s="17">
        <v>0.125</v>
      </c>
      <c r="O10" s="20">
        <v>1.2800000000000001E-2</v>
      </c>
      <c r="P10" s="14">
        <v>4.5999999999999999E-2</v>
      </c>
      <c r="Q10" s="17">
        <v>3.0999999999999999E-3</v>
      </c>
    </row>
    <row r="11" spans="1:89" ht="15.75">
      <c r="A11" s="53"/>
      <c r="B11" s="1" t="s">
        <v>97</v>
      </c>
      <c r="C11" s="219" t="s">
        <v>102</v>
      </c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1"/>
    </row>
    <row r="12" spans="1:89" ht="15.75">
      <c r="A12" s="53" t="s">
        <v>6</v>
      </c>
      <c r="B12" s="1">
        <v>42675</v>
      </c>
      <c r="C12" s="31">
        <v>2200</v>
      </c>
      <c r="D12" s="31">
        <v>1140</v>
      </c>
      <c r="E12" s="2">
        <v>8.19</v>
      </c>
      <c r="F12" s="2">
        <v>3.31</v>
      </c>
      <c r="G12" s="14">
        <v>13.8</v>
      </c>
      <c r="H12" s="31">
        <v>1490</v>
      </c>
      <c r="I12" s="17">
        <v>7.4000000000000003E-3</v>
      </c>
      <c r="J12" s="17">
        <v>1.03E-2</v>
      </c>
      <c r="K12" s="17">
        <v>1.77E-2</v>
      </c>
      <c r="L12" s="77">
        <f>0.5</f>
        <v>0.5</v>
      </c>
      <c r="M12" s="14">
        <v>0.74299999999999999</v>
      </c>
      <c r="N12" s="17">
        <v>0.32500000000000001</v>
      </c>
      <c r="O12" s="20">
        <v>9.2999999999999992E-3</v>
      </c>
      <c r="P12" s="51">
        <f>0.03</f>
        <v>0.03</v>
      </c>
      <c r="Q12" s="50">
        <f>0.002</f>
        <v>2E-3</v>
      </c>
    </row>
    <row r="13" spans="1:89" ht="15.75">
      <c r="A13" s="53" t="s">
        <v>6</v>
      </c>
      <c r="B13" s="1">
        <v>42717</v>
      </c>
      <c r="C13" s="31">
        <v>2980</v>
      </c>
      <c r="D13" s="31">
        <v>1160</v>
      </c>
      <c r="E13" s="2">
        <v>7.93</v>
      </c>
      <c r="F13" s="2">
        <v>8.8800000000000008</v>
      </c>
      <c r="G13" s="14">
        <v>9.69</v>
      </c>
      <c r="H13" s="31">
        <v>1570</v>
      </c>
      <c r="I13" s="17">
        <v>2.3699999999999999E-2</v>
      </c>
      <c r="J13" s="17">
        <v>8.6999999999999994E-3</v>
      </c>
      <c r="K13" s="17">
        <v>3.2399999999999998E-2</v>
      </c>
      <c r="L13" s="29">
        <v>12.4</v>
      </c>
      <c r="M13" s="14">
        <v>0.623</v>
      </c>
      <c r="N13" s="17">
        <v>0.4</v>
      </c>
      <c r="O13" s="20">
        <v>5.4599999999999996E-3</v>
      </c>
      <c r="P13" s="14">
        <v>3.4799999999999998E-2</v>
      </c>
      <c r="Q13" s="17">
        <v>4.0000000000000001E-3</v>
      </c>
      <c r="CI13" s="8"/>
      <c r="CJ13" s="8"/>
    </row>
    <row r="14" spans="1:89">
      <c r="A14" s="12"/>
      <c r="B14" s="37" t="s">
        <v>87</v>
      </c>
      <c r="C14" s="38">
        <f t="shared" ref="C14:Q14" si="0">MIN(C2:C13)</f>
        <v>1070</v>
      </c>
      <c r="D14" s="38">
        <f t="shared" si="0"/>
        <v>464</v>
      </c>
      <c r="E14" s="74">
        <f t="shared" si="0"/>
        <v>7.52</v>
      </c>
      <c r="F14" s="74">
        <f t="shared" si="0"/>
        <v>1.61</v>
      </c>
      <c r="G14" s="73">
        <f t="shared" si="0"/>
        <v>0.17299999999999999</v>
      </c>
      <c r="H14" s="38">
        <f t="shared" si="0"/>
        <v>381</v>
      </c>
      <c r="I14" s="76">
        <f t="shared" si="0"/>
        <v>7.4000000000000003E-3</v>
      </c>
      <c r="J14" s="76">
        <f t="shared" si="0"/>
        <v>5.0000000000000001E-3</v>
      </c>
      <c r="K14" s="76">
        <f t="shared" si="0"/>
        <v>1.77E-2</v>
      </c>
      <c r="L14" s="60">
        <f t="shared" si="0"/>
        <v>0.5</v>
      </c>
      <c r="M14" s="73">
        <f t="shared" si="0"/>
        <v>0.57399999999999995</v>
      </c>
      <c r="N14" s="76">
        <f t="shared" si="0"/>
        <v>3.6299999999999999E-2</v>
      </c>
      <c r="O14" s="75">
        <f t="shared" si="0"/>
        <v>1.0499999999999999E-3</v>
      </c>
      <c r="P14" s="73">
        <f t="shared" si="0"/>
        <v>0.03</v>
      </c>
      <c r="Q14" s="76">
        <f t="shared" si="0"/>
        <v>1.2999999999999999E-3</v>
      </c>
    </row>
    <row r="15" spans="1:89">
      <c r="A15" s="12"/>
      <c r="B15" s="37" t="s">
        <v>88</v>
      </c>
      <c r="C15" s="38">
        <f t="shared" ref="C15:Q15" si="1">MAX(C2:C13)</f>
        <v>2980</v>
      </c>
      <c r="D15" s="38">
        <f t="shared" si="1"/>
        <v>1160</v>
      </c>
      <c r="E15" s="74">
        <f t="shared" si="1"/>
        <v>8.19</v>
      </c>
      <c r="F15" s="74">
        <f t="shared" si="1"/>
        <v>8.8800000000000008</v>
      </c>
      <c r="G15" s="73">
        <f t="shared" si="1"/>
        <v>13.8</v>
      </c>
      <c r="H15" s="38">
        <f t="shared" si="1"/>
        <v>1570</v>
      </c>
      <c r="I15" s="76">
        <f t="shared" si="1"/>
        <v>0.85509999999999997</v>
      </c>
      <c r="J15" s="76">
        <f t="shared" si="1"/>
        <v>0.107</v>
      </c>
      <c r="K15" s="76">
        <f t="shared" si="1"/>
        <v>0.874</v>
      </c>
      <c r="L15" s="60">
        <f t="shared" si="1"/>
        <v>64.099999999999994</v>
      </c>
      <c r="M15" s="73">
        <f t="shared" si="1"/>
        <v>4.1900000000000004</v>
      </c>
      <c r="N15" s="76">
        <f t="shared" si="1"/>
        <v>0.4</v>
      </c>
      <c r="O15" s="75">
        <f t="shared" si="1"/>
        <v>1.4200000000000001E-2</v>
      </c>
      <c r="P15" s="73">
        <f t="shared" si="1"/>
        <v>0.44500000000000001</v>
      </c>
      <c r="Q15" s="76">
        <f t="shared" si="1"/>
        <v>4.0000000000000001E-3</v>
      </c>
    </row>
    <row r="16" spans="1:89">
      <c r="A16" s="12"/>
      <c r="B16" s="37" t="s">
        <v>89</v>
      </c>
      <c r="C16" s="38">
        <f t="shared" ref="C16:Q16" si="2">AVERAGE(C2:C13)</f>
        <v>1763.6363636363637</v>
      </c>
      <c r="D16" s="38">
        <f t="shared" si="2"/>
        <v>763.27272727272725</v>
      </c>
      <c r="E16" s="74">
        <f t="shared" si="2"/>
        <v>7.8127272727272725</v>
      </c>
      <c r="F16" s="74">
        <f t="shared" si="2"/>
        <v>4.8045454545454547</v>
      </c>
      <c r="G16" s="73">
        <f t="shared" si="2"/>
        <v>2.536909090909091</v>
      </c>
      <c r="H16" s="38">
        <f t="shared" si="2"/>
        <v>810.72727272727275</v>
      </c>
      <c r="I16" s="76">
        <f t="shared" si="2"/>
        <v>0.21031818181818182</v>
      </c>
      <c r="J16" s="76">
        <f t="shared" si="2"/>
        <v>2.522727272727272E-2</v>
      </c>
      <c r="K16" s="76">
        <f t="shared" si="2"/>
        <v>0.23509090909090907</v>
      </c>
      <c r="L16" s="60">
        <f t="shared" si="2"/>
        <v>17.736363636363635</v>
      </c>
      <c r="M16" s="73">
        <f t="shared" si="2"/>
        <v>1.6090909090909091</v>
      </c>
      <c r="N16" s="76">
        <f t="shared" si="2"/>
        <v>0.1226909090909091</v>
      </c>
      <c r="O16" s="75">
        <f t="shared" si="2"/>
        <v>8.2036363636363643E-3</v>
      </c>
      <c r="P16" s="73">
        <f t="shared" si="2"/>
        <v>0.1269818181818182</v>
      </c>
      <c r="Q16" s="76">
        <f t="shared" si="2"/>
        <v>2.2545454545454544E-3</v>
      </c>
    </row>
    <row r="17" spans="1:18">
      <c r="A17" s="12"/>
      <c r="B17" s="37" t="s">
        <v>90</v>
      </c>
      <c r="C17" s="38">
        <f t="shared" ref="C17:Q17" si="3">_xlfn.STDEV.P(C2:C13)</f>
        <v>513.58406813424642</v>
      </c>
      <c r="D17" s="38">
        <f t="shared" si="3"/>
        <v>207.59580084608075</v>
      </c>
      <c r="E17" s="74">
        <f t="shared" si="3"/>
        <v>0.17812615085897593</v>
      </c>
      <c r="F17" s="74">
        <f t="shared" si="3"/>
        <v>2.3103457578165991</v>
      </c>
      <c r="G17" s="73">
        <f t="shared" si="3"/>
        <v>4.4333021030818642</v>
      </c>
      <c r="H17" s="38">
        <f t="shared" si="3"/>
        <v>374.65501486739669</v>
      </c>
      <c r="I17" s="76">
        <f t="shared" si="3"/>
        <v>0.30874343222512241</v>
      </c>
      <c r="J17" s="76">
        <f t="shared" si="3"/>
        <v>2.8681545885467289E-2</v>
      </c>
      <c r="K17" s="76">
        <f t="shared" si="3"/>
        <v>0.31474176848083935</v>
      </c>
      <c r="L17" s="60">
        <f t="shared" si="3"/>
        <v>22.271231860744511</v>
      </c>
      <c r="M17" s="73">
        <f t="shared" si="3"/>
        <v>0.98710526790072151</v>
      </c>
      <c r="N17" s="76">
        <f t="shared" si="3"/>
        <v>0.11694801840247002</v>
      </c>
      <c r="O17" s="75">
        <f t="shared" si="3"/>
        <v>4.3251826503256097E-3</v>
      </c>
      <c r="P17" s="73">
        <f t="shared" si="3"/>
        <v>0.14258867619314095</v>
      </c>
      <c r="Q17" s="76">
        <f t="shared" si="3"/>
        <v>8.9276245070479398E-4</v>
      </c>
    </row>
    <row r="18" spans="1:18" s="9" customFormat="1">
      <c r="A18" s="173"/>
      <c r="B18" s="222" t="s">
        <v>113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61"/>
    </row>
    <row r="19" spans="1:18" s="9" customFormat="1">
      <c r="A19" s="173"/>
      <c r="B19" s="215" t="s">
        <v>94</v>
      </c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61"/>
    </row>
    <row r="20" spans="1:18" s="9" customFormat="1">
      <c r="A20" s="176"/>
      <c r="B20" s="215" t="s">
        <v>93</v>
      </c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61"/>
    </row>
    <row r="21" spans="1:18">
      <c r="A21" s="174"/>
      <c r="B21" s="168"/>
      <c r="C21" s="177"/>
      <c r="D21" s="177"/>
      <c r="E21" s="167"/>
      <c r="F21" s="167"/>
      <c r="G21" s="170"/>
      <c r="H21" s="177"/>
      <c r="I21" s="172"/>
      <c r="J21" s="172"/>
      <c r="K21" s="172"/>
      <c r="L21" s="169"/>
      <c r="M21" s="170"/>
      <c r="N21" s="172"/>
      <c r="O21" s="171"/>
      <c r="P21" s="170"/>
      <c r="Q21" s="172"/>
      <c r="R21" s="175"/>
    </row>
  </sheetData>
  <mergeCells count="4">
    <mergeCell ref="C11:Q11"/>
    <mergeCell ref="B18:Q18"/>
    <mergeCell ref="B19:Q19"/>
    <mergeCell ref="B20:Q20"/>
  </mergeCells>
  <printOptions horizontalCentered="1"/>
  <pageMargins left="0.25" right="0.25" top="0.96937499999999999" bottom="0.75" header="0.3" footer="0.3"/>
  <pageSetup scale="94" fitToWidth="0" fitToHeight="0" orientation="landscape" horizontalDpi="1200" verticalDpi="1200" r:id="rId1"/>
  <headerFooter>
    <oddHeader>&amp;L&amp;8Barrick Gold Inc., Nickel Plate Mine&amp;C&amp;"Times New Roman,Bold"&amp;16
Table 5 - BARGE PUMP Data&amp;R&amp;"Times New Roman,Regular"&amp;8Annual Report, 2016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N15"/>
  <sheetViews>
    <sheetView zoomScaleNormal="100" workbookViewId="0">
      <selection activeCell="B21" sqref="B21"/>
    </sheetView>
  </sheetViews>
  <sheetFormatPr defaultColWidth="11.265625" defaultRowHeight="15"/>
  <cols>
    <col min="1" max="1" width="9.3984375" style="7" bestFit="1" customWidth="1"/>
    <col min="2" max="2" width="10.86328125" style="39" bestFit="1" customWidth="1"/>
    <col min="3" max="3" width="9" style="40" bestFit="1" customWidth="1"/>
    <col min="4" max="4" width="6.3984375" style="69" bestFit="1" customWidth="1"/>
    <col min="5" max="6" width="6.3984375" style="41" bestFit="1" customWidth="1"/>
    <col min="7" max="7" width="6.3984375" style="7" bestFit="1" customWidth="1"/>
    <col min="8" max="8" width="4.59765625" style="40" bestFit="1" customWidth="1"/>
    <col min="9" max="9" width="6.3984375" style="7" bestFit="1" customWidth="1"/>
    <col min="10" max="10" width="7.73046875" style="42" bestFit="1" customWidth="1"/>
    <col min="11" max="11" width="9" style="43" bestFit="1" customWidth="1"/>
    <col min="12" max="12" width="6.3984375" style="7" bestFit="1" customWidth="1"/>
    <col min="13" max="13" width="4.265625" style="40" bestFit="1" customWidth="1"/>
    <col min="14" max="15" width="7.73046875" style="42" bestFit="1" customWidth="1"/>
    <col min="16" max="16" width="5.3984375" style="41" bestFit="1" customWidth="1"/>
    <col min="17" max="17" width="10.265625" style="46" bestFit="1" customWidth="1"/>
    <col min="18" max="18" width="9" style="43" bestFit="1" customWidth="1"/>
    <col min="19" max="19" width="10.265625" style="46" bestFit="1" customWidth="1"/>
    <col min="20" max="20" width="9" style="43" bestFit="1" customWidth="1"/>
    <col min="21" max="16384" width="11.265625" style="7"/>
  </cols>
  <sheetData>
    <row r="1" spans="1:92" s="6" customFormat="1" ht="129.75">
      <c r="A1" s="34" t="s">
        <v>33</v>
      </c>
      <c r="B1" s="4" t="s">
        <v>34</v>
      </c>
      <c r="C1" s="30" t="s">
        <v>35</v>
      </c>
      <c r="D1" s="68" t="s">
        <v>36</v>
      </c>
      <c r="E1" s="28" t="s">
        <v>37</v>
      </c>
      <c r="F1" s="28" t="s">
        <v>38</v>
      </c>
      <c r="G1" s="5" t="s">
        <v>0</v>
      </c>
      <c r="H1" s="30" t="s">
        <v>40</v>
      </c>
      <c r="I1" s="5" t="s">
        <v>41</v>
      </c>
      <c r="J1" s="13" t="s">
        <v>42</v>
      </c>
      <c r="K1" s="16" t="s">
        <v>43</v>
      </c>
      <c r="L1" s="5" t="s">
        <v>45</v>
      </c>
      <c r="M1" s="30" t="s">
        <v>86</v>
      </c>
      <c r="N1" s="13" t="s">
        <v>46</v>
      </c>
      <c r="O1" s="13" t="s">
        <v>47</v>
      </c>
      <c r="P1" s="28" t="s">
        <v>48</v>
      </c>
      <c r="Q1" s="19" t="s">
        <v>68</v>
      </c>
      <c r="R1" s="16" t="s">
        <v>71</v>
      </c>
      <c r="S1" s="19" t="s">
        <v>72</v>
      </c>
      <c r="T1" s="16" t="s">
        <v>80</v>
      </c>
    </row>
    <row r="2" spans="1:92" ht="15.75">
      <c r="A2" s="53" t="s">
        <v>8</v>
      </c>
      <c r="B2" s="1">
        <v>42402</v>
      </c>
      <c r="C2" s="33">
        <v>506</v>
      </c>
      <c r="D2" s="66">
        <v>-0.5</v>
      </c>
      <c r="E2" s="29">
        <v>87.9</v>
      </c>
      <c r="F2" s="29">
        <v>35.299999999999997</v>
      </c>
      <c r="G2" s="2">
        <v>7.75</v>
      </c>
      <c r="H2" s="31">
        <v>79</v>
      </c>
      <c r="I2" s="2">
        <v>0.84</v>
      </c>
      <c r="J2" s="51">
        <f>0.005</f>
        <v>5.0000000000000001E-3</v>
      </c>
      <c r="K2" s="17">
        <v>5.1499999999999997E-2</v>
      </c>
      <c r="L2" s="2">
        <v>8.67</v>
      </c>
      <c r="M2" s="31">
        <v>0</v>
      </c>
      <c r="N2" s="51">
        <f>0.005</f>
        <v>5.0000000000000001E-3</v>
      </c>
      <c r="O2" s="51">
        <f>0.005</f>
        <v>5.0000000000000001E-3</v>
      </c>
      <c r="P2" s="77">
        <f>0.5</f>
        <v>0.5</v>
      </c>
      <c r="Q2" s="20">
        <v>9.2000000000000003E-4</v>
      </c>
      <c r="R2" s="50">
        <f>0.0001</f>
        <v>1E-4</v>
      </c>
      <c r="S2" s="20">
        <v>1.2099999999999999E-3</v>
      </c>
      <c r="T2" s="50">
        <f>0.001</f>
        <v>1E-3</v>
      </c>
      <c r="CN2" s="36"/>
    </row>
    <row r="3" spans="1:92" ht="15.75">
      <c r="A3" s="53" t="s">
        <v>8</v>
      </c>
      <c r="B3" s="1">
        <v>42493</v>
      </c>
      <c r="C3" s="33">
        <v>12880.696</v>
      </c>
      <c r="D3" s="66">
        <v>5.8</v>
      </c>
      <c r="E3" s="32" t="s">
        <v>95</v>
      </c>
      <c r="F3" s="32" t="s">
        <v>95</v>
      </c>
      <c r="G3" s="3" t="s">
        <v>95</v>
      </c>
      <c r="H3" s="33" t="s">
        <v>95</v>
      </c>
      <c r="I3" s="3" t="s">
        <v>95</v>
      </c>
      <c r="J3" s="15" t="s">
        <v>95</v>
      </c>
      <c r="K3" s="18" t="s">
        <v>95</v>
      </c>
      <c r="L3" s="3" t="s">
        <v>95</v>
      </c>
      <c r="M3" s="33" t="s">
        <v>95</v>
      </c>
      <c r="N3" s="15" t="s">
        <v>95</v>
      </c>
      <c r="O3" s="15" t="s">
        <v>95</v>
      </c>
      <c r="P3" s="32" t="s">
        <v>95</v>
      </c>
      <c r="Q3" s="21" t="s">
        <v>95</v>
      </c>
      <c r="R3" s="18" t="s">
        <v>95</v>
      </c>
      <c r="S3" s="21" t="s">
        <v>95</v>
      </c>
      <c r="T3" s="18" t="s">
        <v>95</v>
      </c>
      <c r="CN3" s="36"/>
    </row>
    <row r="4" spans="1:92" ht="15.75">
      <c r="A4" s="53" t="s">
        <v>8</v>
      </c>
      <c r="B4" s="1">
        <v>42494</v>
      </c>
      <c r="C4" s="33" t="s">
        <v>95</v>
      </c>
      <c r="D4" s="66" t="s">
        <v>95</v>
      </c>
      <c r="E4" s="29">
        <v>53.4</v>
      </c>
      <c r="F4" s="29">
        <v>21.2</v>
      </c>
      <c r="G4" s="2">
        <v>7.64</v>
      </c>
      <c r="H4" s="31">
        <v>85</v>
      </c>
      <c r="I4" s="2">
        <v>1.28</v>
      </c>
      <c r="J4" s="51">
        <f>0.005</f>
        <v>5.0000000000000001E-3</v>
      </c>
      <c r="K4" s="17">
        <v>8.3999999999999995E-3</v>
      </c>
      <c r="L4" s="2">
        <v>4.34</v>
      </c>
      <c r="M4" s="31">
        <v>0</v>
      </c>
      <c r="N4" s="51">
        <f t="shared" ref="N4:O6" si="0">0.005</f>
        <v>5.0000000000000001E-3</v>
      </c>
      <c r="O4" s="51">
        <f t="shared" si="0"/>
        <v>5.0000000000000001E-3</v>
      </c>
      <c r="P4" s="77">
        <f>0.5</f>
        <v>0.5</v>
      </c>
      <c r="Q4" s="20">
        <v>1.0200000000000001E-3</v>
      </c>
      <c r="R4" s="50">
        <f>0.0001</f>
        <v>1E-4</v>
      </c>
      <c r="S4" s="20">
        <v>2.2200000000000002E-3</v>
      </c>
      <c r="T4" s="17">
        <v>1.4E-3</v>
      </c>
    </row>
    <row r="5" spans="1:92" ht="15.75">
      <c r="A5" s="53" t="s">
        <v>8</v>
      </c>
      <c r="B5" s="1">
        <v>42584</v>
      </c>
      <c r="C5" s="33">
        <v>3815.6950000000002</v>
      </c>
      <c r="D5" s="66">
        <v>8.5</v>
      </c>
      <c r="E5" s="29">
        <v>82.2</v>
      </c>
      <c r="F5" s="29">
        <v>31.6</v>
      </c>
      <c r="G5" s="2">
        <v>7.8</v>
      </c>
      <c r="H5" s="31">
        <v>84</v>
      </c>
      <c r="I5" s="2">
        <v>1</v>
      </c>
      <c r="J5" s="51">
        <f>0.005</f>
        <v>5.0000000000000001E-3</v>
      </c>
      <c r="K5" s="17">
        <v>5.1000000000000004E-3</v>
      </c>
      <c r="L5" s="2">
        <v>3.52</v>
      </c>
      <c r="M5" s="31">
        <v>0</v>
      </c>
      <c r="N5" s="51">
        <f t="shared" si="0"/>
        <v>5.0000000000000001E-3</v>
      </c>
      <c r="O5" s="51">
        <f t="shared" si="0"/>
        <v>5.0000000000000001E-3</v>
      </c>
      <c r="P5" s="77">
        <f>0.5</f>
        <v>0.5</v>
      </c>
      <c r="Q5" s="20">
        <v>1.2800000000000001E-3</v>
      </c>
      <c r="R5" s="50">
        <f>0.0001</f>
        <v>1E-4</v>
      </c>
      <c r="S5" s="20">
        <v>1.73E-3</v>
      </c>
      <c r="T5" s="50">
        <f>0.001</f>
        <v>1E-3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92" ht="15.75">
      <c r="A6" s="53" t="s">
        <v>8</v>
      </c>
      <c r="B6" s="1">
        <v>42675</v>
      </c>
      <c r="C6" s="33">
        <v>1662.5519999999999</v>
      </c>
      <c r="D6" s="66">
        <v>1.7</v>
      </c>
      <c r="E6" s="29">
        <v>82.6</v>
      </c>
      <c r="F6" s="29">
        <v>32.9</v>
      </c>
      <c r="G6" s="2">
        <v>7.75</v>
      </c>
      <c r="H6" s="31">
        <v>76</v>
      </c>
      <c r="I6" s="2">
        <v>1.62</v>
      </c>
      <c r="J6" s="51">
        <f>0.005</f>
        <v>5.0000000000000001E-3</v>
      </c>
      <c r="K6" s="17">
        <v>2.8000000000000001E-2</v>
      </c>
      <c r="L6" s="2">
        <v>7.08</v>
      </c>
      <c r="M6" s="31">
        <v>0</v>
      </c>
      <c r="N6" s="51">
        <f t="shared" si="0"/>
        <v>5.0000000000000001E-3</v>
      </c>
      <c r="O6" s="51">
        <f t="shared" si="0"/>
        <v>5.0000000000000001E-3</v>
      </c>
      <c r="P6" s="77">
        <f>0.5</f>
        <v>0.5</v>
      </c>
      <c r="Q6" s="20">
        <v>1.15E-3</v>
      </c>
      <c r="R6" s="50">
        <f>0.0001</f>
        <v>1E-4</v>
      </c>
      <c r="S6" s="20">
        <v>1.6800000000000001E-3</v>
      </c>
      <c r="T6" s="50">
        <f>0.001</f>
        <v>1E-3</v>
      </c>
    </row>
    <row r="7" spans="1:92">
      <c r="A7" s="12"/>
      <c r="B7" s="37" t="s">
        <v>87</v>
      </c>
      <c r="C7" s="38">
        <f t="shared" ref="C7:T7" si="1">MIN(C2:C6)</f>
        <v>506</v>
      </c>
      <c r="D7" s="67">
        <f t="shared" si="1"/>
        <v>-0.5</v>
      </c>
      <c r="E7" s="60">
        <f t="shared" si="1"/>
        <v>53.4</v>
      </c>
      <c r="F7" s="60">
        <f t="shared" si="1"/>
        <v>21.2</v>
      </c>
      <c r="G7" s="74">
        <f t="shared" si="1"/>
        <v>7.64</v>
      </c>
      <c r="H7" s="38">
        <f t="shared" si="1"/>
        <v>76</v>
      </c>
      <c r="I7" s="74">
        <f t="shared" si="1"/>
        <v>0.84</v>
      </c>
      <c r="J7" s="73">
        <f t="shared" si="1"/>
        <v>5.0000000000000001E-3</v>
      </c>
      <c r="K7" s="76">
        <f t="shared" si="1"/>
        <v>5.1000000000000004E-3</v>
      </c>
      <c r="L7" s="74">
        <f t="shared" si="1"/>
        <v>3.52</v>
      </c>
      <c r="M7" s="38">
        <f t="shared" si="1"/>
        <v>0</v>
      </c>
      <c r="N7" s="73">
        <f t="shared" si="1"/>
        <v>5.0000000000000001E-3</v>
      </c>
      <c r="O7" s="73">
        <f t="shared" si="1"/>
        <v>5.0000000000000001E-3</v>
      </c>
      <c r="P7" s="60">
        <f t="shared" si="1"/>
        <v>0.5</v>
      </c>
      <c r="Q7" s="75">
        <f t="shared" si="1"/>
        <v>9.2000000000000003E-4</v>
      </c>
      <c r="R7" s="76">
        <f t="shared" si="1"/>
        <v>1E-4</v>
      </c>
      <c r="S7" s="75">
        <f t="shared" si="1"/>
        <v>1.2099999999999999E-3</v>
      </c>
      <c r="T7" s="76">
        <f t="shared" si="1"/>
        <v>1E-3</v>
      </c>
    </row>
    <row r="8" spans="1:92">
      <c r="A8" s="12"/>
      <c r="B8" s="37" t="s">
        <v>88</v>
      </c>
      <c r="C8" s="38">
        <f t="shared" ref="C8:T8" si="2">MAX(C2:C6)</f>
        <v>12880.696</v>
      </c>
      <c r="D8" s="67">
        <f t="shared" si="2"/>
        <v>8.5</v>
      </c>
      <c r="E8" s="60">
        <f t="shared" si="2"/>
        <v>87.9</v>
      </c>
      <c r="F8" s="60">
        <f t="shared" si="2"/>
        <v>35.299999999999997</v>
      </c>
      <c r="G8" s="74">
        <f t="shared" si="2"/>
        <v>7.8</v>
      </c>
      <c r="H8" s="38">
        <f t="shared" si="2"/>
        <v>85</v>
      </c>
      <c r="I8" s="74">
        <f t="shared" si="2"/>
        <v>1.62</v>
      </c>
      <c r="J8" s="73">
        <f t="shared" si="2"/>
        <v>5.0000000000000001E-3</v>
      </c>
      <c r="K8" s="76">
        <f t="shared" si="2"/>
        <v>5.1499999999999997E-2</v>
      </c>
      <c r="L8" s="74">
        <f t="shared" si="2"/>
        <v>8.67</v>
      </c>
      <c r="M8" s="38">
        <f t="shared" si="2"/>
        <v>0</v>
      </c>
      <c r="N8" s="73">
        <f t="shared" si="2"/>
        <v>5.0000000000000001E-3</v>
      </c>
      <c r="O8" s="73">
        <f t="shared" si="2"/>
        <v>5.0000000000000001E-3</v>
      </c>
      <c r="P8" s="60">
        <f t="shared" si="2"/>
        <v>0.5</v>
      </c>
      <c r="Q8" s="75">
        <f t="shared" si="2"/>
        <v>1.2800000000000001E-3</v>
      </c>
      <c r="R8" s="76">
        <f t="shared" si="2"/>
        <v>1E-4</v>
      </c>
      <c r="S8" s="75">
        <f t="shared" si="2"/>
        <v>2.2200000000000002E-3</v>
      </c>
      <c r="T8" s="76">
        <f t="shared" si="2"/>
        <v>1.4E-3</v>
      </c>
    </row>
    <row r="9" spans="1:92">
      <c r="A9" s="12"/>
      <c r="B9" s="37" t="s">
        <v>89</v>
      </c>
      <c r="C9" s="38">
        <f t="shared" ref="C9:T9" si="3">AVERAGE(C2:C6)</f>
        <v>4716.2357499999998</v>
      </c>
      <c r="D9" s="67">
        <f t="shared" si="3"/>
        <v>3.875</v>
      </c>
      <c r="E9" s="60">
        <f t="shared" si="3"/>
        <v>76.525000000000006</v>
      </c>
      <c r="F9" s="60">
        <f t="shared" si="3"/>
        <v>30.25</v>
      </c>
      <c r="G9" s="74">
        <f t="shared" si="3"/>
        <v>7.7350000000000003</v>
      </c>
      <c r="H9" s="38">
        <f t="shared" si="3"/>
        <v>81</v>
      </c>
      <c r="I9" s="74">
        <f t="shared" si="3"/>
        <v>1.1850000000000001</v>
      </c>
      <c r="J9" s="73">
        <f t="shared" si="3"/>
        <v>5.0000000000000001E-3</v>
      </c>
      <c r="K9" s="76">
        <f t="shared" si="3"/>
        <v>2.325E-2</v>
      </c>
      <c r="L9" s="74">
        <f t="shared" si="3"/>
        <v>5.9024999999999999</v>
      </c>
      <c r="M9" s="38">
        <f t="shared" si="3"/>
        <v>0</v>
      </c>
      <c r="N9" s="73">
        <f t="shared" si="3"/>
        <v>5.0000000000000001E-3</v>
      </c>
      <c r="O9" s="73">
        <f t="shared" si="3"/>
        <v>5.0000000000000001E-3</v>
      </c>
      <c r="P9" s="60">
        <f t="shared" si="3"/>
        <v>0.5</v>
      </c>
      <c r="Q9" s="75">
        <f t="shared" si="3"/>
        <v>1.0925000000000002E-3</v>
      </c>
      <c r="R9" s="76">
        <f t="shared" si="3"/>
        <v>1E-4</v>
      </c>
      <c r="S9" s="75">
        <f t="shared" si="3"/>
        <v>1.7099999999999999E-3</v>
      </c>
      <c r="T9" s="76">
        <f t="shared" si="3"/>
        <v>1.1000000000000001E-3</v>
      </c>
    </row>
    <row r="10" spans="1:92">
      <c r="A10" s="70"/>
      <c r="B10" s="37" t="s">
        <v>90</v>
      </c>
      <c r="C10" s="38">
        <f t="shared" ref="C10:T10" si="4">_xlfn.STDEV.P(C2:C6)</f>
        <v>4861.0815239983567</v>
      </c>
      <c r="D10" s="67">
        <f t="shared" si="4"/>
        <v>3.4988390931850524</v>
      </c>
      <c r="E10" s="60">
        <f t="shared" si="4"/>
        <v>13.539456229849064</v>
      </c>
      <c r="F10" s="60">
        <f t="shared" si="4"/>
        <v>5.3909646632119452</v>
      </c>
      <c r="G10" s="74">
        <f t="shared" si="4"/>
        <v>5.8523499553598209E-2</v>
      </c>
      <c r="H10" s="38">
        <f t="shared" si="4"/>
        <v>3.6742346141747673</v>
      </c>
      <c r="I10" s="74">
        <f t="shared" si="4"/>
        <v>0.296437177155633</v>
      </c>
      <c r="J10" s="73">
        <f t="shared" si="4"/>
        <v>0</v>
      </c>
      <c r="K10" s="76">
        <f t="shared" si="4"/>
        <v>1.8510605068446571E-2</v>
      </c>
      <c r="L10" s="74">
        <f t="shared" si="4"/>
        <v>2.0714291564038581</v>
      </c>
      <c r="M10" s="38">
        <f t="shared" si="4"/>
        <v>0</v>
      </c>
      <c r="N10" s="73">
        <f t="shared" si="4"/>
        <v>0</v>
      </c>
      <c r="O10" s="73">
        <f t="shared" si="4"/>
        <v>0</v>
      </c>
      <c r="P10" s="60">
        <f t="shared" si="4"/>
        <v>0</v>
      </c>
      <c r="Q10" s="75">
        <f t="shared" si="4"/>
        <v>1.3553136168429803E-4</v>
      </c>
      <c r="R10" s="76">
        <f t="shared" si="4"/>
        <v>0</v>
      </c>
      <c r="S10" s="75">
        <f t="shared" si="4"/>
        <v>3.5756118357562253E-4</v>
      </c>
      <c r="T10" s="76">
        <f t="shared" si="4"/>
        <v>1.732050807568877E-4</v>
      </c>
    </row>
    <row r="11" spans="1:92" s="9" customFormat="1">
      <c r="A11" s="71"/>
      <c r="B11" s="222" t="s">
        <v>114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</row>
    <row r="12" spans="1:92" s="9" customFormat="1">
      <c r="A12" s="71"/>
      <c r="B12" s="215" t="s">
        <v>94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</row>
    <row r="13" spans="1:92" s="9" customFormat="1">
      <c r="A13" s="71"/>
      <c r="B13" s="215" t="s">
        <v>91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</row>
    <row r="14" spans="1:92" s="9" customFormat="1">
      <c r="A14" s="72"/>
      <c r="B14" s="215" t="s">
        <v>93</v>
      </c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</row>
    <row r="15" spans="1:92">
      <c r="A15" s="62"/>
    </row>
  </sheetData>
  <mergeCells count="4">
    <mergeCell ref="B11:T11"/>
    <mergeCell ref="B12:T12"/>
    <mergeCell ref="B13:T13"/>
    <mergeCell ref="B14:T14"/>
  </mergeCells>
  <printOptions horizontalCentered="1"/>
  <pageMargins left="0.25" right="0.25" top="1" bottom="0.25" header="0.3" footer="0.3"/>
  <pageSetup scale="90" fitToWidth="0" fitToHeight="0" orientation="landscape" horizontalDpi="1200" verticalDpi="1200" r:id="rId1"/>
  <headerFooter>
    <oddHeader>&amp;L&amp;8Barrick Gold Inc., Nickel Plate Mine&amp;C&amp;"Times New Roman,Bold"&amp;16
Table 6 - CAHILL-1 Data&amp;R&amp;"Times New Roman,Regular"&amp;8Annual Report, 2016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Z24"/>
  <sheetViews>
    <sheetView showGridLines="0" zoomScaleNormal="100" workbookViewId="0">
      <selection activeCell="B21" sqref="B21"/>
    </sheetView>
  </sheetViews>
  <sheetFormatPr defaultColWidth="11.265625" defaultRowHeight="15"/>
  <cols>
    <col min="1" max="1" width="9.3984375" style="7" bestFit="1" customWidth="1"/>
    <col min="2" max="2" width="12" style="39" bestFit="1" customWidth="1"/>
    <col min="3" max="3" width="5.1328125" style="107" bestFit="1" customWidth="1"/>
    <col min="4" max="5" width="5.1328125" style="114" bestFit="1" customWidth="1"/>
    <col min="6" max="6" width="5.73046875" style="69" bestFit="1" customWidth="1"/>
    <col min="7" max="7" width="3.86328125" style="114" bestFit="1" customWidth="1"/>
    <col min="8" max="8" width="5.1328125" style="114" bestFit="1" customWidth="1"/>
    <col min="9" max="9" width="5.73046875" style="69" bestFit="1" customWidth="1"/>
    <col min="10" max="10" width="8.265625" style="91" bestFit="1" customWidth="1"/>
    <col min="11" max="11" width="7" style="85" bestFit="1" customWidth="1"/>
    <col min="12" max="12" width="8.265625" style="91" bestFit="1" customWidth="1"/>
    <col min="13" max="13" width="7" style="107" bestFit="1" customWidth="1"/>
    <col min="14" max="14" width="8.265625" style="91" bestFit="1" customWidth="1"/>
    <col min="15" max="15" width="7" style="85" bestFit="1" customWidth="1"/>
    <col min="16" max="16" width="8.265625" style="91" bestFit="1" customWidth="1"/>
    <col min="17" max="17" width="4.73046875" style="107" bestFit="1" customWidth="1"/>
    <col min="18" max="19" width="8.265625" style="91" bestFit="1" customWidth="1"/>
    <col min="20" max="20" width="10.86328125" style="103" bestFit="1" customWidth="1"/>
    <col min="21" max="21" width="9.59765625" style="97" bestFit="1" customWidth="1"/>
    <col min="22" max="22" width="10.86328125" style="103" bestFit="1" customWidth="1"/>
    <col min="23" max="23" width="13.59765625" style="129" bestFit="1" customWidth="1"/>
    <col min="24" max="25" width="9.59765625" style="97" bestFit="1" customWidth="1"/>
    <col min="26" max="26" width="10.86328125" style="103" bestFit="1" customWidth="1"/>
    <col min="27" max="27" width="9.59765625" style="97" bestFit="1" customWidth="1"/>
    <col min="28" max="28" width="8.265625" style="91" bestFit="1" customWidth="1"/>
    <col min="29" max="30" width="9.59765625" style="97" bestFit="1" customWidth="1"/>
    <col min="31" max="32" width="8.265625" style="91" bestFit="1" customWidth="1"/>
    <col min="33" max="16384" width="11.265625" style="7"/>
  </cols>
  <sheetData>
    <row r="1" spans="1:104" s="6" customFormat="1" ht="129.75">
      <c r="A1" s="34" t="s">
        <v>33</v>
      </c>
      <c r="B1" s="4" t="s">
        <v>34</v>
      </c>
      <c r="C1" s="104" t="s">
        <v>36</v>
      </c>
      <c r="D1" s="110" t="s">
        <v>37</v>
      </c>
      <c r="E1" s="110" t="s">
        <v>38</v>
      </c>
      <c r="F1" s="68" t="s">
        <v>0</v>
      </c>
      <c r="G1" s="110" t="s">
        <v>39</v>
      </c>
      <c r="H1" s="110" t="s">
        <v>40</v>
      </c>
      <c r="I1" s="68" t="s">
        <v>41</v>
      </c>
      <c r="J1" s="86" t="s">
        <v>42</v>
      </c>
      <c r="K1" s="80" t="s">
        <v>43</v>
      </c>
      <c r="L1" s="86" t="s">
        <v>44</v>
      </c>
      <c r="M1" s="104" t="s">
        <v>45</v>
      </c>
      <c r="N1" s="86" t="s">
        <v>86</v>
      </c>
      <c r="O1" s="80" t="s">
        <v>46</v>
      </c>
      <c r="P1" s="86" t="s">
        <v>47</v>
      </c>
      <c r="Q1" s="104" t="s">
        <v>48</v>
      </c>
      <c r="R1" s="86" t="s">
        <v>50</v>
      </c>
      <c r="S1" s="86" t="s">
        <v>51</v>
      </c>
      <c r="T1" s="98" t="s">
        <v>53</v>
      </c>
      <c r="U1" s="92" t="s">
        <v>56</v>
      </c>
      <c r="V1" s="98" t="s">
        <v>58</v>
      </c>
      <c r="W1" s="124" t="s">
        <v>60</v>
      </c>
      <c r="X1" s="92" t="s">
        <v>61</v>
      </c>
      <c r="Y1" s="92" t="s">
        <v>63</v>
      </c>
      <c r="Z1" s="98" t="s">
        <v>64</v>
      </c>
      <c r="AA1" s="92" t="s">
        <v>66</v>
      </c>
      <c r="AB1" s="86" t="s">
        <v>68</v>
      </c>
      <c r="AC1" s="92" t="s">
        <v>71</v>
      </c>
      <c r="AD1" s="92" t="s">
        <v>72</v>
      </c>
      <c r="AE1" s="86" t="s">
        <v>73</v>
      </c>
      <c r="AF1" s="86" t="s">
        <v>80</v>
      </c>
    </row>
    <row r="2" spans="1:104" ht="15.75">
      <c r="A2" s="53" t="s">
        <v>2</v>
      </c>
      <c r="B2" s="1">
        <v>42374</v>
      </c>
      <c r="C2" s="105">
        <v>-0.3</v>
      </c>
      <c r="D2" s="111">
        <v>387</v>
      </c>
      <c r="E2" s="111">
        <v>183</v>
      </c>
      <c r="F2" s="108">
        <v>7.98</v>
      </c>
      <c r="G2" s="112" t="s">
        <v>95</v>
      </c>
      <c r="H2" s="111">
        <v>244</v>
      </c>
      <c r="I2" s="108">
        <v>0.28999999999999998</v>
      </c>
      <c r="J2" s="88">
        <v>9.2999999999999992E-3</v>
      </c>
      <c r="K2" s="82">
        <v>0.72699999999999998</v>
      </c>
      <c r="L2" s="88">
        <v>2.5000000000000001E-3</v>
      </c>
      <c r="M2" s="109">
        <v>118</v>
      </c>
      <c r="N2" s="88">
        <v>0</v>
      </c>
      <c r="O2" s="83">
        <f t="shared" ref="O2:P5" si="0">0.005</f>
        <v>5.0000000000000001E-3</v>
      </c>
      <c r="P2" s="89">
        <f t="shared" si="0"/>
        <v>5.0000000000000001E-3</v>
      </c>
      <c r="Q2" s="116">
        <f>0.5</f>
        <v>0.5</v>
      </c>
      <c r="R2" s="87" t="s">
        <v>95</v>
      </c>
      <c r="S2" s="87" t="s">
        <v>95</v>
      </c>
      <c r="T2" s="99" t="s">
        <v>95</v>
      </c>
      <c r="U2" s="93" t="s">
        <v>95</v>
      </c>
      <c r="V2" s="99" t="s">
        <v>95</v>
      </c>
      <c r="W2" s="125" t="s">
        <v>95</v>
      </c>
      <c r="X2" s="93" t="s">
        <v>95</v>
      </c>
      <c r="Y2" s="93" t="s">
        <v>95</v>
      </c>
      <c r="Z2" s="99" t="s">
        <v>95</v>
      </c>
      <c r="AA2" s="93" t="s">
        <v>95</v>
      </c>
      <c r="AB2" s="88">
        <v>1.4E-2</v>
      </c>
      <c r="AC2" s="94">
        <v>5.5599999999999998E-3</v>
      </c>
      <c r="AD2" s="94">
        <v>8.0000000000000004E-4</v>
      </c>
      <c r="AE2" s="89">
        <f>0.03</f>
        <v>0.03</v>
      </c>
      <c r="AF2" s="89">
        <f>0.001</f>
        <v>1E-3</v>
      </c>
      <c r="CS2" s="36"/>
      <c r="CT2" s="36"/>
      <c r="CU2" s="36"/>
      <c r="CV2" s="36"/>
      <c r="CW2" s="36"/>
    </row>
    <row r="3" spans="1:104" ht="15.75">
      <c r="A3" s="53" t="s">
        <v>2</v>
      </c>
      <c r="B3" s="1">
        <v>42402</v>
      </c>
      <c r="C3" s="105">
        <v>-0.3</v>
      </c>
      <c r="D3" s="111">
        <v>425</v>
      </c>
      <c r="E3" s="111">
        <v>203</v>
      </c>
      <c r="F3" s="108">
        <v>8.06</v>
      </c>
      <c r="G3" s="117">
        <f>3</f>
        <v>3</v>
      </c>
      <c r="H3" s="111">
        <v>278</v>
      </c>
      <c r="I3" s="108">
        <v>0.26</v>
      </c>
      <c r="J3" s="88">
        <v>9.9000000000000008E-3</v>
      </c>
      <c r="K3" s="82">
        <v>0.79400000000000004</v>
      </c>
      <c r="L3" s="88">
        <v>1.9E-3</v>
      </c>
      <c r="M3" s="109">
        <v>126</v>
      </c>
      <c r="N3" s="88">
        <v>0</v>
      </c>
      <c r="O3" s="83">
        <f t="shared" si="0"/>
        <v>5.0000000000000001E-3</v>
      </c>
      <c r="P3" s="89">
        <f t="shared" si="0"/>
        <v>5.0000000000000001E-3</v>
      </c>
      <c r="Q3" s="116">
        <f>0.5</f>
        <v>0.5</v>
      </c>
      <c r="R3" s="88">
        <v>1.38E-2</v>
      </c>
      <c r="S3" s="88">
        <v>1.38E-2</v>
      </c>
      <c r="T3" s="100">
        <v>1.0200000000000001E-5</v>
      </c>
      <c r="U3" s="94">
        <v>8.7000000000000001E-4</v>
      </c>
      <c r="V3" s="101">
        <f>0.00005</f>
        <v>5.0000000000000002E-5</v>
      </c>
      <c r="W3" s="126">
        <f>0.000005</f>
        <v>5.0000000000000004E-6</v>
      </c>
      <c r="X3" s="94">
        <v>2.3800000000000002E-3</v>
      </c>
      <c r="Y3" s="94">
        <v>2.7699999999999999E-3</v>
      </c>
      <c r="Z3" s="101">
        <f>0.00001</f>
        <v>1.0000000000000001E-5</v>
      </c>
      <c r="AA3" s="95">
        <f>0.003</f>
        <v>3.0000000000000001E-3</v>
      </c>
      <c r="AB3" s="88">
        <v>1.3100000000000001E-2</v>
      </c>
      <c r="AC3" s="94">
        <v>5.9500000000000004E-3</v>
      </c>
      <c r="AD3" s="94">
        <v>7.3999999999999999E-4</v>
      </c>
      <c r="AE3" s="89">
        <f>0.03</f>
        <v>0.03</v>
      </c>
      <c r="AF3" s="89">
        <f>0.001</f>
        <v>1E-3</v>
      </c>
      <c r="CX3" s="36"/>
      <c r="CY3" s="36"/>
      <c r="CZ3" s="36"/>
    </row>
    <row r="4" spans="1:104" ht="15.75">
      <c r="A4" s="53" t="s">
        <v>2</v>
      </c>
      <c r="B4" s="1">
        <v>42430</v>
      </c>
      <c r="C4" s="105">
        <v>0.8</v>
      </c>
      <c r="D4" s="111">
        <v>429</v>
      </c>
      <c r="E4" s="111">
        <v>201</v>
      </c>
      <c r="F4" s="108">
        <v>8.06</v>
      </c>
      <c r="G4" s="112" t="s">
        <v>95</v>
      </c>
      <c r="H4" s="111">
        <v>288</v>
      </c>
      <c r="I4" s="108">
        <v>0.4</v>
      </c>
      <c r="J4" s="88">
        <v>1.15E-2</v>
      </c>
      <c r="K4" s="82">
        <v>0.76300000000000001</v>
      </c>
      <c r="L4" s="88">
        <v>2E-3</v>
      </c>
      <c r="M4" s="109">
        <v>128</v>
      </c>
      <c r="N4" s="88">
        <v>0</v>
      </c>
      <c r="O4" s="83">
        <f t="shared" si="0"/>
        <v>5.0000000000000001E-3</v>
      </c>
      <c r="P4" s="89">
        <f t="shared" si="0"/>
        <v>5.0000000000000001E-3</v>
      </c>
      <c r="Q4" s="116">
        <f>0.5</f>
        <v>0.5</v>
      </c>
      <c r="R4" s="87" t="s">
        <v>95</v>
      </c>
      <c r="S4" s="87" t="s">
        <v>95</v>
      </c>
      <c r="T4" s="99" t="s">
        <v>95</v>
      </c>
      <c r="U4" s="93" t="s">
        <v>95</v>
      </c>
      <c r="V4" s="99" t="s">
        <v>95</v>
      </c>
      <c r="W4" s="125" t="s">
        <v>95</v>
      </c>
      <c r="X4" s="93" t="s">
        <v>95</v>
      </c>
      <c r="Y4" s="93" t="s">
        <v>95</v>
      </c>
      <c r="Z4" s="99" t="s">
        <v>95</v>
      </c>
      <c r="AA4" s="93" t="s">
        <v>95</v>
      </c>
      <c r="AB4" s="88">
        <v>1.54E-2</v>
      </c>
      <c r="AC4" s="94">
        <v>7.1000000000000004E-3</v>
      </c>
      <c r="AD4" s="94">
        <v>1.5900000000000001E-3</v>
      </c>
      <c r="AE4" s="89">
        <f>0.03</f>
        <v>0.03</v>
      </c>
      <c r="AF4" s="88">
        <v>1.2999999999999999E-3</v>
      </c>
      <c r="AG4" s="10"/>
      <c r="CX4" s="36"/>
      <c r="CY4" s="36"/>
    </row>
    <row r="5" spans="1:104" ht="15.75">
      <c r="A5" s="53" t="s">
        <v>2</v>
      </c>
      <c r="B5" s="1">
        <v>42465</v>
      </c>
      <c r="C5" s="105">
        <v>0.6</v>
      </c>
      <c r="D5" s="111">
        <v>224</v>
      </c>
      <c r="E5" s="111">
        <v>102</v>
      </c>
      <c r="F5" s="108">
        <v>7.93</v>
      </c>
      <c r="G5" s="112" t="s">
        <v>95</v>
      </c>
      <c r="H5" s="111">
        <v>186</v>
      </c>
      <c r="I5" s="108">
        <v>4.62</v>
      </c>
      <c r="J5" s="89">
        <f>0.005</f>
        <v>5.0000000000000001E-3</v>
      </c>
      <c r="K5" s="82">
        <v>0.32500000000000001</v>
      </c>
      <c r="L5" s="89">
        <f>0.001</f>
        <v>1E-3</v>
      </c>
      <c r="M5" s="109">
        <v>48.4</v>
      </c>
      <c r="N5" s="88">
        <v>0</v>
      </c>
      <c r="O5" s="83">
        <f t="shared" si="0"/>
        <v>5.0000000000000001E-3</v>
      </c>
      <c r="P5" s="89">
        <f t="shared" si="0"/>
        <v>5.0000000000000001E-3</v>
      </c>
      <c r="Q5" s="116">
        <f>0.5</f>
        <v>0.5</v>
      </c>
      <c r="R5" s="87" t="s">
        <v>95</v>
      </c>
      <c r="S5" s="87" t="s">
        <v>95</v>
      </c>
      <c r="T5" s="99" t="s">
        <v>95</v>
      </c>
      <c r="U5" s="93" t="s">
        <v>95</v>
      </c>
      <c r="V5" s="99" t="s">
        <v>95</v>
      </c>
      <c r="W5" s="125" t="s">
        <v>95</v>
      </c>
      <c r="X5" s="93" t="s">
        <v>95</v>
      </c>
      <c r="Y5" s="93" t="s">
        <v>95</v>
      </c>
      <c r="Z5" s="99" t="s">
        <v>95</v>
      </c>
      <c r="AA5" s="93" t="s">
        <v>95</v>
      </c>
      <c r="AB5" s="88">
        <v>1.6299999999999999E-2</v>
      </c>
      <c r="AC5" s="94">
        <v>1.9499999999999999E-3</v>
      </c>
      <c r="AD5" s="94">
        <v>3.79E-3</v>
      </c>
      <c r="AE5" s="88">
        <v>0.19400000000000001</v>
      </c>
      <c r="AF5" s="88">
        <v>1.5E-3</v>
      </c>
      <c r="CX5" s="36"/>
      <c r="CY5" s="36"/>
    </row>
    <row r="6" spans="1:104" ht="15.75">
      <c r="A6" s="53"/>
      <c r="B6" s="1">
        <v>42493</v>
      </c>
      <c r="C6" s="105">
        <v>6.2</v>
      </c>
      <c r="D6" s="112" t="s">
        <v>95</v>
      </c>
      <c r="E6" s="112" t="s">
        <v>95</v>
      </c>
      <c r="F6" s="66" t="s">
        <v>95</v>
      </c>
      <c r="G6" s="112" t="s">
        <v>95</v>
      </c>
      <c r="H6" s="112" t="s">
        <v>95</v>
      </c>
      <c r="I6" s="66" t="s">
        <v>95</v>
      </c>
      <c r="J6" s="87" t="s">
        <v>95</v>
      </c>
      <c r="K6" s="81" t="s">
        <v>95</v>
      </c>
      <c r="L6" s="87" t="s">
        <v>95</v>
      </c>
      <c r="M6" s="105" t="s">
        <v>95</v>
      </c>
      <c r="N6" s="87" t="s">
        <v>95</v>
      </c>
      <c r="O6" s="81" t="s">
        <v>95</v>
      </c>
      <c r="P6" s="87" t="s">
        <v>95</v>
      </c>
      <c r="Q6" s="105" t="s">
        <v>95</v>
      </c>
      <c r="R6" s="87" t="s">
        <v>95</v>
      </c>
      <c r="S6" s="87" t="s">
        <v>95</v>
      </c>
      <c r="T6" s="99" t="s">
        <v>95</v>
      </c>
      <c r="U6" s="93" t="s">
        <v>95</v>
      </c>
      <c r="V6" s="99" t="s">
        <v>95</v>
      </c>
      <c r="W6" s="125" t="s">
        <v>95</v>
      </c>
      <c r="X6" s="93" t="s">
        <v>95</v>
      </c>
      <c r="Y6" s="93" t="s">
        <v>95</v>
      </c>
      <c r="Z6" s="99" t="s">
        <v>95</v>
      </c>
      <c r="AA6" s="93" t="s">
        <v>95</v>
      </c>
      <c r="AB6" s="87" t="s">
        <v>95</v>
      </c>
      <c r="AC6" s="93" t="s">
        <v>95</v>
      </c>
      <c r="AD6" s="93" t="s">
        <v>95</v>
      </c>
      <c r="AE6" s="87" t="s">
        <v>95</v>
      </c>
      <c r="AF6" s="87" t="s">
        <v>95</v>
      </c>
      <c r="CX6" s="36"/>
      <c r="CY6" s="36"/>
    </row>
    <row r="7" spans="1:104" ht="15.75">
      <c r="A7" s="53" t="s">
        <v>2</v>
      </c>
      <c r="B7" s="1">
        <v>42494</v>
      </c>
      <c r="C7" s="105" t="s">
        <v>95</v>
      </c>
      <c r="D7" s="111">
        <v>245</v>
      </c>
      <c r="E7" s="111">
        <v>120</v>
      </c>
      <c r="F7" s="108">
        <v>7.79</v>
      </c>
      <c r="G7" s="117">
        <f>3</f>
        <v>3</v>
      </c>
      <c r="H7" s="111">
        <v>197</v>
      </c>
      <c r="I7" s="108">
        <v>0.88</v>
      </c>
      <c r="J7" s="89">
        <f>0.005</f>
        <v>5.0000000000000001E-3</v>
      </c>
      <c r="K7" s="82">
        <v>0.55000000000000004</v>
      </c>
      <c r="L7" s="89">
        <f>0.001</f>
        <v>1E-3</v>
      </c>
      <c r="M7" s="109">
        <v>73.2</v>
      </c>
      <c r="N7" s="88">
        <v>0</v>
      </c>
      <c r="O7" s="83">
        <f t="shared" ref="O7:P11" si="1">0.005</f>
        <v>5.0000000000000001E-3</v>
      </c>
      <c r="P7" s="89">
        <f t="shared" si="1"/>
        <v>5.0000000000000001E-3</v>
      </c>
      <c r="Q7" s="116">
        <f t="shared" ref="Q7:Q14" si="2">0.5</f>
        <v>0.5</v>
      </c>
      <c r="R7" s="88">
        <v>0.115</v>
      </c>
      <c r="S7" s="88">
        <v>1.5699999999999999E-2</v>
      </c>
      <c r="T7" s="100">
        <v>2.1699999999999999E-5</v>
      </c>
      <c r="U7" s="95">
        <f>0.0025</f>
        <v>2.5000000000000001E-3</v>
      </c>
      <c r="V7" s="100">
        <v>5.1E-5</v>
      </c>
      <c r="W7" s="126">
        <f>0.000005</f>
        <v>5.0000000000000004E-6</v>
      </c>
      <c r="X7" s="94">
        <v>3.1199999999999999E-3</v>
      </c>
      <c r="Y7" s="94">
        <v>2.4599999999999999E-3</v>
      </c>
      <c r="Z7" s="101">
        <f>0.00001</f>
        <v>1.0000000000000001E-5</v>
      </c>
      <c r="AA7" s="95">
        <f>0.003</f>
        <v>3.0000000000000001E-3</v>
      </c>
      <c r="AB7" s="88">
        <v>1.4500000000000001E-2</v>
      </c>
      <c r="AC7" s="94">
        <v>3.8999999999999999E-4</v>
      </c>
      <c r="AD7" s="94">
        <v>1.6199999999999999E-3</v>
      </c>
      <c r="AE7" s="88">
        <v>4.2999999999999997E-2</v>
      </c>
      <c r="AF7" s="88">
        <v>1.1000000000000001E-3</v>
      </c>
      <c r="CX7" s="36"/>
      <c r="CY7" s="36"/>
    </row>
    <row r="8" spans="1:104" ht="15.75">
      <c r="A8" s="53" t="s">
        <v>2</v>
      </c>
      <c r="B8" s="1">
        <v>42528</v>
      </c>
      <c r="C8" s="105">
        <v>8.8000000000000007</v>
      </c>
      <c r="D8" s="111">
        <v>358</v>
      </c>
      <c r="E8" s="111">
        <v>179</v>
      </c>
      <c r="F8" s="108">
        <v>7.93</v>
      </c>
      <c r="G8" s="112" t="s">
        <v>95</v>
      </c>
      <c r="H8" s="111">
        <v>289</v>
      </c>
      <c r="I8" s="108">
        <v>0.74</v>
      </c>
      <c r="J8" s="89">
        <f>0.005</f>
        <v>5.0000000000000001E-3</v>
      </c>
      <c r="K8" s="82">
        <v>0.76500000000000001</v>
      </c>
      <c r="L8" s="89">
        <f>0.001</f>
        <v>1E-3</v>
      </c>
      <c r="M8" s="109">
        <v>119</v>
      </c>
      <c r="N8" s="88">
        <v>0</v>
      </c>
      <c r="O8" s="83">
        <f t="shared" si="1"/>
        <v>5.0000000000000001E-3</v>
      </c>
      <c r="P8" s="89">
        <f t="shared" si="1"/>
        <v>5.0000000000000001E-3</v>
      </c>
      <c r="Q8" s="116">
        <f t="shared" si="2"/>
        <v>0.5</v>
      </c>
      <c r="R8" s="87" t="s">
        <v>95</v>
      </c>
      <c r="S8" s="87" t="s">
        <v>95</v>
      </c>
      <c r="T8" s="99" t="s">
        <v>95</v>
      </c>
      <c r="U8" s="93" t="s">
        <v>95</v>
      </c>
      <c r="V8" s="99" t="s">
        <v>95</v>
      </c>
      <c r="W8" s="125" t="s">
        <v>95</v>
      </c>
      <c r="X8" s="93" t="s">
        <v>95</v>
      </c>
      <c r="Y8" s="93" t="s">
        <v>95</v>
      </c>
      <c r="Z8" s="99" t="s">
        <v>95</v>
      </c>
      <c r="AA8" s="93" t="s">
        <v>95</v>
      </c>
      <c r="AB8" s="88">
        <v>1.5699999999999999E-2</v>
      </c>
      <c r="AC8" s="94">
        <v>1.42E-3</v>
      </c>
      <c r="AD8" s="94">
        <v>1.65E-3</v>
      </c>
      <c r="AE8" s="89">
        <f>0.03</f>
        <v>0.03</v>
      </c>
      <c r="AF8" s="89">
        <f>0.001</f>
        <v>1E-3</v>
      </c>
      <c r="CX8" s="36"/>
      <c r="CY8" s="36"/>
    </row>
    <row r="9" spans="1:104" ht="15.75">
      <c r="A9" s="53" t="s">
        <v>2</v>
      </c>
      <c r="B9" s="1">
        <v>42556</v>
      </c>
      <c r="C9" s="105">
        <v>7.8</v>
      </c>
      <c r="D9" s="111">
        <v>267</v>
      </c>
      <c r="E9" s="111">
        <v>130</v>
      </c>
      <c r="F9" s="108">
        <v>7.95</v>
      </c>
      <c r="G9" s="112" t="s">
        <v>95</v>
      </c>
      <c r="H9" s="111">
        <v>218</v>
      </c>
      <c r="I9" s="108">
        <v>0.95</v>
      </c>
      <c r="J9" s="89">
        <f>0.005</f>
        <v>5.0000000000000001E-3</v>
      </c>
      <c r="K9" s="82">
        <v>0.42</v>
      </c>
      <c r="L9" s="89">
        <f>0.001</f>
        <v>1E-3</v>
      </c>
      <c r="M9" s="109">
        <v>74.400000000000006</v>
      </c>
      <c r="N9" s="88">
        <v>0</v>
      </c>
      <c r="O9" s="83">
        <f t="shared" si="1"/>
        <v>5.0000000000000001E-3</v>
      </c>
      <c r="P9" s="89">
        <f t="shared" si="1"/>
        <v>5.0000000000000001E-3</v>
      </c>
      <c r="Q9" s="116">
        <f t="shared" si="2"/>
        <v>0.5</v>
      </c>
      <c r="R9" s="87" t="s">
        <v>95</v>
      </c>
      <c r="S9" s="87" t="s">
        <v>95</v>
      </c>
      <c r="T9" s="99" t="s">
        <v>95</v>
      </c>
      <c r="U9" s="93" t="s">
        <v>95</v>
      </c>
      <c r="V9" s="99" t="s">
        <v>95</v>
      </c>
      <c r="W9" s="125" t="s">
        <v>95</v>
      </c>
      <c r="X9" s="93" t="s">
        <v>95</v>
      </c>
      <c r="Y9" s="93" t="s">
        <v>95</v>
      </c>
      <c r="Z9" s="99" t="s">
        <v>95</v>
      </c>
      <c r="AA9" s="93" t="s">
        <v>95</v>
      </c>
      <c r="AB9" s="88">
        <v>1.54E-2</v>
      </c>
      <c r="AC9" s="94">
        <v>8.9999999999999998E-4</v>
      </c>
      <c r="AD9" s="94">
        <v>1.39E-3</v>
      </c>
      <c r="AE9" s="89">
        <f>0.03</f>
        <v>0.03</v>
      </c>
      <c r="AF9" s="88">
        <v>1.1000000000000001E-3</v>
      </c>
      <c r="CX9" s="36"/>
      <c r="CY9" s="36"/>
    </row>
    <row r="10" spans="1:104" ht="15.75">
      <c r="A10" s="53" t="s">
        <v>2</v>
      </c>
      <c r="B10" s="1">
        <v>42584</v>
      </c>
      <c r="C10" s="105">
        <v>9.3000000000000007</v>
      </c>
      <c r="D10" s="111">
        <v>345</v>
      </c>
      <c r="E10" s="111">
        <v>159</v>
      </c>
      <c r="F10" s="108">
        <v>8.0299999999999994</v>
      </c>
      <c r="G10" s="117">
        <f>3</f>
        <v>3</v>
      </c>
      <c r="H10" s="111">
        <v>245</v>
      </c>
      <c r="I10" s="108">
        <v>0.57999999999999996</v>
      </c>
      <c r="J10" s="89">
        <f>0.005</f>
        <v>5.0000000000000001E-3</v>
      </c>
      <c r="K10" s="82">
        <v>0.49299999999999999</v>
      </c>
      <c r="L10" s="89">
        <f>0.001</f>
        <v>1E-3</v>
      </c>
      <c r="M10" s="109">
        <v>96.3</v>
      </c>
      <c r="N10" s="88">
        <v>0</v>
      </c>
      <c r="O10" s="83">
        <f t="shared" si="1"/>
        <v>5.0000000000000001E-3</v>
      </c>
      <c r="P10" s="89">
        <f t="shared" si="1"/>
        <v>5.0000000000000001E-3</v>
      </c>
      <c r="Q10" s="116">
        <f t="shared" si="2"/>
        <v>0.5</v>
      </c>
      <c r="R10" s="88">
        <v>6.5799999999999997E-2</v>
      </c>
      <c r="S10" s="88">
        <v>1.47E-2</v>
      </c>
      <c r="T10" s="100">
        <v>1.47E-5</v>
      </c>
      <c r="U10" s="94">
        <v>1.57E-3</v>
      </c>
      <c r="V10" s="101">
        <f>0.00005</f>
        <v>5.0000000000000002E-5</v>
      </c>
      <c r="W10" s="126">
        <f>0.000005</f>
        <v>5.0000000000000004E-6</v>
      </c>
      <c r="X10" s="94">
        <v>2.8300000000000001E-3</v>
      </c>
      <c r="Y10" s="94">
        <v>2.5799999999999998E-3</v>
      </c>
      <c r="Z10" s="101">
        <f>0.00001</f>
        <v>1.0000000000000001E-5</v>
      </c>
      <c r="AA10" s="95">
        <f>0.003</f>
        <v>3.0000000000000001E-3</v>
      </c>
      <c r="AB10" s="88">
        <v>1.49E-2</v>
      </c>
      <c r="AC10" s="94">
        <v>7.2999999999999996E-4</v>
      </c>
      <c r="AD10" s="94">
        <v>1.2600000000000001E-3</v>
      </c>
      <c r="AE10" s="89">
        <f>0.03</f>
        <v>0.03</v>
      </c>
      <c r="AF10" s="89">
        <f>0.001</f>
        <v>1E-3</v>
      </c>
      <c r="CX10" s="36"/>
      <c r="CY10" s="36"/>
    </row>
    <row r="11" spans="1:104" ht="15.75">
      <c r="A11" s="53" t="s">
        <v>2</v>
      </c>
      <c r="B11" s="1">
        <v>42619</v>
      </c>
      <c r="C11" s="105">
        <v>8</v>
      </c>
      <c r="D11" s="111">
        <v>378</v>
      </c>
      <c r="E11" s="111">
        <v>182</v>
      </c>
      <c r="F11" s="108">
        <v>8.06</v>
      </c>
      <c r="G11" s="112" t="s">
        <v>95</v>
      </c>
      <c r="H11" s="111">
        <v>297</v>
      </c>
      <c r="I11" s="108">
        <v>0.49</v>
      </c>
      <c r="J11" s="89">
        <f>0.005</f>
        <v>5.0000000000000001E-3</v>
      </c>
      <c r="K11" s="82">
        <v>0.52400000000000002</v>
      </c>
      <c r="L11" s="88">
        <v>1.1999999999999999E-3</v>
      </c>
      <c r="M11" s="109">
        <v>110</v>
      </c>
      <c r="N11" s="88">
        <v>0</v>
      </c>
      <c r="O11" s="83">
        <f t="shared" si="1"/>
        <v>5.0000000000000001E-3</v>
      </c>
      <c r="P11" s="89">
        <f t="shared" si="1"/>
        <v>5.0000000000000001E-3</v>
      </c>
      <c r="Q11" s="116">
        <f t="shared" si="2"/>
        <v>0.5</v>
      </c>
      <c r="R11" s="87" t="s">
        <v>95</v>
      </c>
      <c r="S11" s="87" t="s">
        <v>95</v>
      </c>
      <c r="T11" s="99" t="s">
        <v>95</v>
      </c>
      <c r="U11" s="93" t="s">
        <v>95</v>
      </c>
      <c r="V11" s="99" t="s">
        <v>95</v>
      </c>
      <c r="W11" s="125" t="s">
        <v>95</v>
      </c>
      <c r="X11" s="93" t="s">
        <v>95</v>
      </c>
      <c r="Y11" s="93" t="s">
        <v>95</v>
      </c>
      <c r="Z11" s="99" t="s">
        <v>95</v>
      </c>
      <c r="AA11" s="93" t="s">
        <v>95</v>
      </c>
      <c r="AB11" s="88">
        <v>1.5100000000000001E-2</v>
      </c>
      <c r="AC11" s="94">
        <v>2.3600000000000001E-3</v>
      </c>
      <c r="AD11" s="94">
        <v>1.2099999999999999E-3</v>
      </c>
      <c r="AE11" s="89">
        <f>0.03</f>
        <v>0.03</v>
      </c>
      <c r="AF11" s="89">
        <f>0.001</f>
        <v>1E-3</v>
      </c>
      <c r="CX11" s="36"/>
      <c r="CY11" s="36"/>
    </row>
    <row r="12" spans="1:104" ht="15.75">
      <c r="A12" s="53" t="s">
        <v>2</v>
      </c>
      <c r="B12" s="1">
        <v>42641</v>
      </c>
      <c r="C12" s="105" t="s">
        <v>95</v>
      </c>
      <c r="D12" s="111">
        <v>416</v>
      </c>
      <c r="E12" s="111">
        <v>206</v>
      </c>
      <c r="F12" s="66" t="s">
        <v>95</v>
      </c>
      <c r="G12" s="117">
        <f>3</f>
        <v>3</v>
      </c>
      <c r="H12" s="112" t="s">
        <v>95</v>
      </c>
      <c r="I12" s="108">
        <v>0.8</v>
      </c>
      <c r="J12" s="87" t="s">
        <v>95</v>
      </c>
      <c r="K12" s="82">
        <v>0.64400000000000002</v>
      </c>
      <c r="L12" s="89">
        <f>0.001</f>
        <v>1E-3</v>
      </c>
      <c r="M12" s="109">
        <v>132</v>
      </c>
      <c r="N12" s="88">
        <v>1.6999999999999999E-3</v>
      </c>
      <c r="O12" s="83">
        <f>0.005</f>
        <v>5.0000000000000001E-3</v>
      </c>
      <c r="P12" s="88">
        <v>1.6999999999999999E-3</v>
      </c>
      <c r="Q12" s="116">
        <f t="shared" si="2"/>
        <v>0.5</v>
      </c>
      <c r="R12" s="88">
        <v>2.01E-2</v>
      </c>
      <c r="S12" s="88">
        <v>1.4999999999999999E-2</v>
      </c>
      <c r="T12" s="100">
        <v>2.1699999999999999E-5</v>
      </c>
      <c r="U12" s="94">
        <v>1.0399999999999999E-3</v>
      </c>
      <c r="V12" s="100">
        <v>1.7E-5</v>
      </c>
      <c r="W12" s="127">
        <v>1.26E-6</v>
      </c>
      <c r="X12" s="94">
        <v>2.81E-3</v>
      </c>
      <c r="Y12" s="94">
        <v>2.9299999999999999E-3</v>
      </c>
      <c r="Z12" s="101">
        <f>0.000005</f>
        <v>5.0000000000000004E-6</v>
      </c>
      <c r="AA12" s="94">
        <v>6.4999999999999997E-4</v>
      </c>
      <c r="AB12" s="88">
        <v>1.43E-2</v>
      </c>
      <c r="AC12" s="94">
        <v>3.2000000000000002E-3</v>
      </c>
      <c r="AD12" s="94">
        <v>9.2000000000000003E-4</v>
      </c>
      <c r="AE12" s="88">
        <v>4.1000000000000003E-3</v>
      </c>
      <c r="AF12" s="89">
        <f>0.0005</f>
        <v>5.0000000000000001E-4</v>
      </c>
      <c r="CX12" s="36"/>
      <c r="CY12" s="36"/>
    </row>
    <row r="13" spans="1:104" ht="15.75">
      <c r="A13" s="53" t="s">
        <v>2</v>
      </c>
      <c r="B13" s="1">
        <v>42655</v>
      </c>
      <c r="C13" s="105">
        <v>2.5</v>
      </c>
      <c r="D13" s="111">
        <v>432</v>
      </c>
      <c r="E13" s="111">
        <v>199</v>
      </c>
      <c r="F13" s="108">
        <v>8.11</v>
      </c>
      <c r="G13" s="112" t="s">
        <v>95</v>
      </c>
      <c r="H13" s="111">
        <v>298</v>
      </c>
      <c r="I13" s="108">
        <v>0.38</v>
      </c>
      <c r="J13" s="89">
        <f>0.005</f>
        <v>5.0000000000000001E-3</v>
      </c>
      <c r="K13" s="82">
        <v>0.61599999999999999</v>
      </c>
      <c r="L13" s="89">
        <f>0.001</f>
        <v>1E-3</v>
      </c>
      <c r="M13" s="109">
        <v>126</v>
      </c>
      <c r="N13" s="88">
        <v>0</v>
      </c>
      <c r="O13" s="83">
        <f>0.005</f>
        <v>5.0000000000000001E-3</v>
      </c>
      <c r="P13" s="89">
        <f>0.005</f>
        <v>5.0000000000000001E-3</v>
      </c>
      <c r="Q13" s="116">
        <f t="shared" si="2"/>
        <v>0.5</v>
      </c>
      <c r="R13" s="87" t="s">
        <v>95</v>
      </c>
      <c r="S13" s="87" t="s">
        <v>95</v>
      </c>
      <c r="T13" s="99" t="s">
        <v>95</v>
      </c>
      <c r="U13" s="93" t="s">
        <v>95</v>
      </c>
      <c r="V13" s="99" t="s">
        <v>95</v>
      </c>
      <c r="W13" s="125" t="s">
        <v>95</v>
      </c>
      <c r="X13" s="93" t="s">
        <v>95</v>
      </c>
      <c r="Y13" s="93" t="s">
        <v>95</v>
      </c>
      <c r="Z13" s="99" t="s">
        <v>95</v>
      </c>
      <c r="AA13" s="93" t="s">
        <v>95</v>
      </c>
      <c r="AB13" s="88">
        <v>1.34E-2</v>
      </c>
      <c r="AC13" s="94">
        <v>3.2200000000000002E-3</v>
      </c>
      <c r="AD13" s="94">
        <v>9.3000000000000005E-4</v>
      </c>
      <c r="AE13" s="89">
        <f>0.03</f>
        <v>0.03</v>
      </c>
      <c r="AF13" s="89">
        <f>0.001</f>
        <v>1E-3</v>
      </c>
      <c r="CX13" s="36"/>
      <c r="CY13" s="36"/>
    </row>
    <row r="14" spans="1:104" ht="15.75">
      <c r="A14" s="53" t="s">
        <v>2</v>
      </c>
      <c r="B14" s="1">
        <v>42675</v>
      </c>
      <c r="C14" s="105">
        <v>2.5</v>
      </c>
      <c r="D14" s="111">
        <v>315</v>
      </c>
      <c r="E14" s="111">
        <v>166</v>
      </c>
      <c r="F14" s="108">
        <v>7.93</v>
      </c>
      <c r="G14" s="117">
        <f>3</f>
        <v>3</v>
      </c>
      <c r="H14" s="111">
        <v>250</v>
      </c>
      <c r="I14" s="108">
        <v>0.65</v>
      </c>
      <c r="J14" s="88">
        <v>8.8999999999999999E-3</v>
      </c>
      <c r="K14" s="82">
        <v>0.55800000000000005</v>
      </c>
      <c r="L14" s="89">
        <f>0.001</f>
        <v>1E-3</v>
      </c>
      <c r="M14" s="109">
        <v>107</v>
      </c>
      <c r="N14" s="88">
        <v>0</v>
      </c>
      <c r="O14" s="83">
        <f>0.005</f>
        <v>5.0000000000000001E-3</v>
      </c>
      <c r="P14" s="89">
        <f>0.005</f>
        <v>5.0000000000000001E-3</v>
      </c>
      <c r="Q14" s="116">
        <f t="shared" si="2"/>
        <v>0.5</v>
      </c>
      <c r="R14" s="88">
        <v>5.3400000000000003E-2</v>
      </c>
      <c r="S14" s="88">
        <v>1.3599999999999999E-2</v>
      </c>
      <c r="T14" s="100">
        <v>1.9000000000000001E-5</v>
      </c>
      <c r="U14" s="94">
        <v>1.42E-3</v>
      </c>
      <c r="V14" s="101">
        <f>0.00005</f>
        <v>5.0000000000000002E-5</v>
      </c>
      <c r="W14" s="126">
        <f>0.000005</f>
        <v>5.0000000000000004E-6</v>
      </c>
      <c r="X14" s="94">
        <v>2.81E-3</v>
      </c>
      <c r="Y14" s="94">
        <v>2.5100000000000001E-3</v>
      </c>
      <c r="Z14" s="101">
        <f>0.00001</f>
        <v>1.0000000000000001E-5</v>
      </c>
      <c r="AA14" s="95">
        <f>0.003</f>
        <v>3.0000000000000001E-3</v>
      </c>
      <c r="AB14" s="88">
        <v>1.2500000000000001E-2</v>
      </c>
      <c r="AC14" s="94">
        <v>2.5899999999999999E-3</v>
      </c>
      <c r="AD14" s="94">
        <v>1.09E-3</v>
      </c>
      <c r="AE14" s="89">
        <f>0.03</f>
        <v>0.03</v>
      </c>
      <c r="AF14" s="89">
        <f>0.001</f>
        <v>1E-3</v>
      </c>
      <c r="CX14" s="36"/>
      <c r="CY14" s="36"/>
    </row>
    <row r="15" spans="1:104" s="36" customFormat="1" ht="15.75">
      <c r="A15" s="53" t="s">
        <v>2</v>
      </c>
      <c r="B15" s="1">
        <v>42710</v>
      </c>
      <c r="C15" s="105">
        <v>2.5</v>
      </c>
      <c r="D15" s="111">
        <v>425</v>
      </c>
      <c r="E15" s="111">
        <v>213</v>
      </c>
      <c r="F15" s="108">
        <v>8.07</v>
      </c>
      <c r="G15" s="112" t="s">
        <v>95</v>
      </c>
      <c r="H15" s="111">
        <v>322</v>
      </c>
      <c r="I15" s="108">
        <v>0.49</v>
      </c>
      <c r="J15" s="88">
        <v>1.5100000000000001E-2</v>
      </c>
      <c r="K15" s="82">
        <v>0.77100000000000002</v>
      </c>
      <c r="L15" s="88">
        <v>1.6000000000000001E-3</v>
      </c>
      <c r="M15" s="109">
        <v>137</v>
      </c>
      <c r="N15" s="88">
        <v>0</v>
      </c>
      <c r="O15" s="83">
        <f>0.005</f>
        <v>5.0000000000000001E-3</v>
      </c>
      <c r="P15" s="89">
        <f>0.005</f>
        <v>5.0000000000000001E-3</v>
      </c>
      <c r="Q15" s="109">
        <v>0.6</v>
      </c>
      <c r="R15" s="87" t="s">
        <v>95</v>
      </c>
      <c r="S15" s="87" t="s">
        <v>95</v>
      </c>
      <c r="T15" s="99" t="s">
        <v>95</v>
      </c>
      <c r="U15" s="93" t="s">
        <v>95</v>
      </c>
      <c r="V15" s="99" t="s">
        <v>95</v>
      </c>
      <c r="W15" s="125" t="s">
        <v>95</v>
      </c>
      <c r="X15" s="93" t="s">
        <v>95</v>
      </c>
      <c r="Y15" s="93" t="s">
        <v>95</v>
      </c>
      <c r="Z15" s="99" t="s">
        <v>95</v>
      </c>
      <c r="AA15" s="93" t="s">
        <v>95</v>
      </c>
      <c r="AB15" s="88">
        <v>1.35E-2</v>
      </c>
      <c r="AC15" s="94">
        <v>3.9199999999999999E-3</v>
      </c>
      <c r="AD15" s="94">
        <v>8.4000000000000003E-4</v>
      </c>
      <c r="AE15" s="89">
        <f>0.03</f>
        <v>0.03</v>
      </c>
      <c r="AF15" s="89">
        <f>0.001</f>
        <v>1E-3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</row>
    <row r="16" spans="1:104">
      <c r="A16" s="178"/>
      <c r="B16" s="37" t="s">
        <v>87</v>
      </c>
      <c r="C16" s="106">
        <f t="shared" ref="C16:AF16" si="3">MIN(C2:C15)</f>
        <v>-0.3</v>
      </c>
      <c r="D16" s="113">
        <f t="shared" si="3"/>
        <v>224</v>
      </c>
      <c r="E16" s="113">
        <f t="shared" si="3"/>
        <v>102</v>
      </c>
      <c r="F16" s="67">
        <f t="shared" si="3"/>
        <v>7.79</v>
      </c>
      <c r="G16" s="113">
        <f t="shared" si="3"/>
        <v>3</v>
      </c>
      <c r="H16" s="113">
        <f t="shared" si="3"/>
        <v>186</v>
      </c>
      <c r="I16" s="67">
        <f t="shared" si="3"/>
        <v>0.26</v>
      </c>
      <c r="J16" s="90">
        <f t="shared" si="3"/>
        <v>5.0000000000000001E-3</v>
      </c>
      <c r="K16" s="84">
        <f t="shared" si="3"/>
        <v>0.32500000000000001</v>
      </c>
      <c r="L16" s="90">
        <f t="shared" si="3"/>
        <v>1E-3</v>
      </c>
      <c r="M16" s="106">
        <f t="shared" si="3"/>
        <v>48.4</v>
      </c>
      <c r="N16" s="90">
        <f t="shared" si="3"/>
        <v>0</v>
      </c>
      <c r="O16" s="84">
        <f t="shared" si="3"/>
        <v>5.0000000000000001E-3</v>
      </c>
      <c r="P16" s="90">
        <f t="shared" si="3"/>
        <v>1.6999999999999999E-3</v>
      </c>
      <c r="Q16" s="106">
        <f t="shared" si="3"/>
        <v>0.5</v>
      </c>
      <c r="R16" s="90">
        <f t="shared" si="3"/>
        <v>1.38E-2</v>
      </c>
      <c r="S16" s="90">
        <f t="shared" si="3"/>
        <v>1.3599999999999999E-2</v>
      </c>
      <c r="T16" s="102">
        <f t="shared" si="3"/>
        <v>1.0200000000000001E-5</v>
      </c>
      <c r="U16" s="96">
        <f t="shared" si="3"/>
        <v>8.7000000000000001E-4</v>
      </c>
      <c r="V16" s="102">
        <f t="shared" si="3"/>
        <v>1.7E-5</v>
      </c>
      <c r="W16" s="128">
        <f t="shared" si="3"/>
        <v>1.26E-6</v>
      </c>
      <c r="X16" s="96">
        <f t="shared" si="3"/>
        <v>2.3800000000000002E-3</v>
      </c>
      <c r="Y16" s="96">
        <f t="shared" si="3"/>
        <v>2.4599999999999999E-3</v>
      </c>
      <c r="Z16" s="102">
        <f t="shared" si="3"/>
        <v>5.0000000000000004E-6</v>
      </c>
      <c r="AA16" s="96">
        <f t="shared" si="3"/>
        <v>6.4999999999999997E-4</v>
      </c>
      <c r="AB16" s="90">
        <f t="shared" si="3"/>
        <v>1.2500000000000001E-2</v>
      </c>
      <c r="AC16" s="96">
        <f t="shared" si="3"/>
        <v>3.8999999999999999E-4</v>
      </c>
      <c r="AD16" s="96">
        <f t="shared" si="3"/>
        <v>7.3999999999999999E-4</v>
      </c>
      <c r="AE16" s="90">
        <f t="shared" si="3"/>
        <v>4.1000000000000003E-3</v>
      </c>
      <c r="AF16" s="90">
        <f t="shared" si="3"/>
        <v>5.0000000000000001E-4</v>
      </c>
    </row>
    <row r="17" spans="1:33">
      <c r="A17" s="178"/>
      <c r="B17" s="37" t="s">
        <v>88</v>
      </c>
      <c r="C17" s="106">
        <f t="shared" ref="C17:AF17" si="4">MAX(C2:C15)</f>
        <v>9.3000000000000007</v>
      </c>
      <c r="D17" s="113">
        <f t="shared" si="4"/>
        <v>432</v>
      </c>
      <c r="E17" s="113">
        <f t="shared" si="4"/>
        <v>213</v>
      </c>
      <c r="F17" s="67">
        <f t="shared" si="4"/>
        <v>8.11</v>
      </c>
      <c r="G17" s="113">
        <f t="shared" si="4"/>
        <v>3</v>
      </c>
      <c r="H17" s="113">
        <f t="shared" si="4"/>
        <v>322</v>
      </c>
      <c r="I17" s="67">
        <f t="shared" si="4"/>
        <v>4.62</v>
      </c>
      <c r="J17" s="90">
        <f t="shared" si="4"/>
        <v>1.5100000000000001E-2</v>
      </c>
      <c r="K17" s="84">
        <f t="shared" si="4"/>
        <v>0.79400000000000004</v>
      </c>
      <c r="L17" s="90">
        <f t="shared" si="4"/>
        <v>2.5000000000000001E-3</v>
      </c>
      <c r="M17" s="106">
        <f t="shared" si="4"/>
        <v>137</v>
      </c>
      <c r="N17" s="90">
        <f t="shared" si="4"/>
        <v>1.6999999999999999E-3</v>
      </c>
      <c r="O17" s="84">
        <f t="shared" si="4"/>
        <v>5.0000000000000001E-3</v>
      </c>
      <c r="P17" s="90">
        <f t="shared" si="4"/>
        <v>5.0000000000000001E-3</v>
      </c>
      <c r="Q17" s="106">
        <f t="shared" si="4"/>
        <v>0.6</v>
      </c>
      <c r="R17" s="90">
        <f t="shared" si="4"/>
        <v>0.115</v>
      </c>
      <c r="S17" s="90">
        <f t="shared" si="4"/>
        <v>1.5699999999999999E-2</v>
      </c>
      <c r="T17" s="102">
        <f t="shared" si="4"/>
        <v>2.1699999999999999E-5</v>
      </c>
      <c r="U17" s="96">
        <f t="shared" si="4"/>
        <v>2.5000000000000001E-3</v>
      </c>
      <c r="V17" s="102">
        <f t="shared" si="4"/>
        <v>5.1E-5</v>
      </c>
      <c r="W17" s="128">
        <f t="shared" si="4"/>
        <v>5.0000000000000004E-6</v>
      </c>
      <c r="X17" s="96">
        <f t="shared" si="4"/>
        <v>3.1199999999999999E-3</v>
      </c>
      <c r="Y17" s="96">
        <f t="shared" si="4"/>
        <v>2.9299999999999999E-3</v>
      </c>
      <c r="Z17" s="102">
        <f t="shared" si="4"/>
        <v>1.0000000000000001E-5</v>
      </c>
      <c r="AA17" s="96">
        <f t="shared" si="4"/>
        <v>3.0000000000000001E-3</v>
      </c>
      <c r="AB17" s="90">
        <f t="shared" si="4"/>
        <v>1.6299999999999999E-2</v>
      </c>
      <c r="AC17" s="96">
        <f t="shared" si="4"/>
        <v>7.1000000000000004E-3</v>
      </c>
      <c r="AD17" s="96">
        <f t="shared" si="4"/>
        <v>3.79E-3</v>
      </c>
      <c r="AE17" s="90">
        <f t="shared" si="4"/>
        <v>0.19400000000000001</v>
      </c>
      <c r="AF17" s="90">
        <f t="shared" si="4"/>
        <v>1.5E-3</v>
      </c>
    </row>
    <row r="18" spans="1:33">
      <c r="A18" s="178"/>
      <c r="B18" s="37" t="s">
        <v>89</v>
      </c>
      <c r="C18" s="106">
        <f t="shared" ref="C18:AF18" si="5">AVERAGE(C2:C15)</f>
        <v>4.0333333333333341</v>
      </c>
      <c r="D18" s="113">
        <f t="shared" si="5"/>
        <v>357.38461538461536</v>
      </c>
      <c r="E18" s="113">
        <f t="shared" si="5"/>
        <v>172.53846153846155</v>
      </c>
      <c r="F18" s="67">
        <f t="shared" si="5"/>
        <v>7.9916666666666671</v>
      </c>
      <c r="G18" s="113">
        <f t="shared" si="5"/>
        <v>3</v>
      </c>
      <c r="H18" s="113">
        <f t="shared" si="5"/>
        <v>259.33333333333331</v>
      </c>
      <c r="I18" s="67">
        <f t="shared" si="5"/>
        <v>0.88692307692307715</v>
      </c>
      <c r="J18" s="90">
        <f t="shared" si="5"/>
        <v>7.4749999999999999E-3</v>
      </c>
      <c r="K18" s="84">
        <f t="shared" si="5"/>
        <v>0.61153846153846159</v>
      </c>
      <c r="L18" s="90">
        <f t="shared" si="5"/>
        <v>1.3230769230769236E-3</v>
      </c>
      <c r="M18" s="106">
        <f t="shared" si="5"/>
        <v>107.33076923076921</v>
      </c>
      <c r="N18" s="90">
        <f t="shared" si="5"/>
        <v>1.3076923076923077E-4</v>
      </c>
      <c r="O18" s="84">
        <f t="shared" si="5"/>
        <v>4.9999999999999992E-3</v>
      </c>
      <c r="P18" s="90">
        <f t="shared" si="5"/>
        <v>4.7461538461538453E-3</v>
      </c>
      <c r="Q18" s="106">
        <f t="shared" si="5"/>
        <v>0.50769230769230766</v>
      </c>
      <c r="R18" s="90">
        <f t="shared" si="5"/>
        <v>5.3620000000000001E-2</v>
      </c>
      <c r="S18" s="90">
        <f t="shared" si="5"/>
        <v>1.4559999999999998E-2</v>
      </c>
      <c r="T18" s="102">
        <f t="shared" si="5"/>
        <v>1.7460000000000002E-5</v>
      </c>
      <c r="U18" s="96">
        <f t="shared" si="5"/>
        <v>1.48E-3</v>
      </c>
      <c r="V18" s="102">
        <f t="shared" si="5"/>
        <v>4.3600000000000003E-5</v>
      </c>
      <c r="W18" s="128">
        <f t="shared" si="5"/>
        <v>4.252000000000001E-6</v>
      </c>
      <c r="X18" s="96">
        <f t="shared" si="5"/>
        <v>2.7899999999999999E-3</v>
      </c>
      <c r="Y18" s="96">
        <f t="shared" si="5"/>
        <v>2.65E-3</v>
      </c>
      <c r="Z18" s="102">
        <f t="shared" si="5"/>
        <v>9.0000000000000002E-6</v>
      </c>
      <c r="AA18" s="96">
        <f t="shared" si="5"/>
        <v>2.5300000000000001E-3</v>
      </c>
      <c r="AB18" s="90">
        <f t="shared" si="5"/>
        <v>1.4469230769230771E-2</v>
      </c>
      <c r="AC18" s="96">
        <f t="shared" si="5"/>
        <v>3.0223076923076931E-3</v>
      </c>
      <c r="AD18" s="96">
        <f t="shared" si="5"/>
        <v>1.3715384615384618E-3</v>
      </c>
      <c r="AE18" s="90">
        <f t="shared" si="5"/>
        <v>4.1623076923076936E-2</v>
      </c>
      <c r="AF18" s="90">
        <f t="shared" si="5"/>
        <v>1.0384615384615389E-3</v>
      </c>
    </row>
    <row r="19" spans="1:33">
      <c r="A19" s="178"/>
      <c r="B19" s="37" t="s">
        <v>90</v>
      </c>
      <c r="C19" s="106">
        <f t="shared" ref="C19:AF19" si="6">_xlfn.STDEV.P(C2:C15)</f>
        <v>3.5581674434398889</v>
      </c>
      <c r="D19" s="113">
        <f t="shared" si="6"/>
        <v>70.775417789749639</v>
      </c>
      <c r="E19" s="113">
        <f t="shared" si="6"/>
        <v>34.202148795777738</v>
      </c>
      <c r="F19" s="67">
        <f t="shared" si="6"/>
        <v>8.6393801217962959E-2</v>
      </c>
      <c r="G19" s="113">
        <f t="shared" si="6"/>
        <v>0</v>
      </c>
      <c r="H19" s="113">
        <f t="shared" si="6"/>
        <v>41.22162323613933</v>
      </c>
      <c r="I19" s="67">
        <f t="shared" si="6"/>
        <v>1.0981760025352849</v>
      </c>
      <c r="J19" s="90">
        <f t="shared" si="6"/>
        <v>3.2718814668831336E-3</v>
      </c>
      <c r="K19" s="84">
        <f t="shared" si="6"/>
        <v>0.14325212597945333</v>
      </c>
      <c r="L19" s="90">
        <f t="shared" si="6"/>
        <v>4.8856752332924363E-4</v>
      </c>
      <c r="M19" s="106">
        <f t="shared" si="6"/>
        <v>25.890639372186151</v>
      </c>
      <c r="N19" s="90">
        <f t="shared" si="6"/>
        <v>4.5299790351801405E-4</v>
      </c>
      <c r="O19" s="84">
        <f t="shared" si="6"/>
        <v>8.6736173798840355E-19</v>
      </c>
      <c r="P19" s="90">
        <f t="shared" si="6"/>
        <v>8.793488715349685E-4</v>
      </c>
      <c r="Q19" s="106">
        <f t="shared" si="6"/>
        <v>2.6646935501059645E-2</v>
      </c>
      <c r="R19" s="90">
        <f t="shared" si="6"/>
        <v>3.6400901087747808E-2</v>
      </c>
      <c r="S19" s="90">
        <f t="shared" si="6"/>
        <v>7.7614431647729E-4</v>
      </c>
      <c r="T19" s="102">
        <f t="shared" si="6"/>
        <v>4.4418914889942992E-6</v>
      </c>
      <c r="U19" s="96">
        <f t="shared" si="6"/>
        <v>5.6882334691888315E-4</v>
      </c>
      <c r="V19" s="102">
        <f t="shared" si="6"/>
        <v>1.3305637902783919E-5</v>
      </c>
      <c r="W19" s="128">
        <f t="shared" si="6"/>
        <v>1.4960000000000004E-6</v>
      </c>
      <c r="X19" s="96">
        <f t="shared" si="6"/>
        <v>2.3638950907347805E-4</v>
      </c>
      <c r="Y19" s="96">
        <f t="shared" si="6"/>
        <v>1.7515707236649049E-4</v>
      </c>
      <c r="Z19" s="102">
        <f t="shared" si="6"/>
        <v>2.0000000000000003E-6</v>
      </c>
      <c r="AA19" s="96">
        <f t="shared" si="6"/>
        <v>9.3999999999999997E-4</v>
      </c>
      <c r="AB19" s="90">
        <f t="shared" si="6"/>
        <v>1.0837148470988502E-3</v>
      </c>
      <c r="AC19" s="96">
        <f t="shared" si="6"/>
        <v>2.0295135978324894E-3</v>
      </c>
      <c r="AD19" s="96">
        <f t="shared" si="6"/>
        <v>7.6263557335825823E-4</v>
      </c>
      <c r="AE19" s="90">
        <f t="shared" si="6"/>
        <v>4.4703779806567596E-2</v>
      </c>
      <c r="AF19" s="90">
        <f t="shared" si="6"/>
        <v>2.1317548400847722E-4</v>
      </c>
    </row>
    <row r="20" spans="1:33" s="9" customFormat="1">
      <c r="A20" s="185"/>
      <c r="B20" s="72"/>
      <c r="C20" s="184" t="s">
        <v>114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61"/>
    </row>
    <row r="21" spans="1:33" s="9" customFormat="1">
      <c r="A21" s="185"/>
      <c r="B21" s="72"/>
      <c r="C21" s="184" t="s">
        <v>94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61"/>
    </row>
    <row r="22" spans="1:33" s="9" customFormat="1">
      <c r="A22" s="185"/>
      <c r="B22" s="72"/>
      <c r="C22" s="184" t="s">
        <v>91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61"/>
    </row>
    <row r="23" spans="1:33" s="9" customFormat="1">
      <c r="A23" s="186"/>
      <c r="B23" s="72"/>
      <c r="C23" s="184" t="s">
        <v>93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61"/>
    </row>
    <row r="24" spans="1:33">
      <c r="B24" s="63"/>
      <c r="C24" s="188"/>
      <c r="D24" s="189"/>
      <c r="E24" s="189"/>
      <c r="F24" s="190"/>
      <c r="G24" s="189"/>
      <c r="H24" s="189"/>
      <c r="I24" s="190"/>
      <c r="J24" s="191"/>
      <c r="K24" s="192"/>
      <c r="L24" s="191"/>
      <c r="M24" s="188"/>
      <c r="N24" s="191"/>
      <c r="O24" s="192"/>
      <c r="P24" s="191"/>
      <c r="Q24" s="188"/>
      <c r="R24" s="191"/>
      <c r="S24" s="191"/>
      <c r="T24" s="193"/>
      <c r="U24" s="194"/>
      <c r="V24" s="193"/>
      <c r="W24" s="195"/>
      <c r="X24" s="194"/>
      <c r="Y24" s="194"/>
      <c r="Z24" s="193"/>
      <c r="AA24" s="194"/>
      <c r="AB24" s="191"/>
      <c r="AC24" s="194"/>
      <c r="AD24" s="194"/>
      <c r="AE24" s="191"/>
      <c r="AF24" s="191"/>
    </row>
  </sheetData>
  <printOptions horizontalCentered="1"/>
  <pageMargins left="0.25" right="0.25" top="1" bottom="0.25" header="0.3" footer="0"/>
  <pageSetup scale="90" orientation="landscape" horizontalDpi="1200" verticalDpi="1200" r:id="rId1"/>
  <headerFooter>
    <oddHeader>&amp;L&amp;8Barrick Gold Inc., Nickel Plate Mine&amp;C&amp;"Times New Roman,Bold"&amp;16
Table 7 - CAHILL-2 Data&amp;R&amp;"Times New Roman,Regular"&amp;8Annual Report, 2016</oddHeader>
  </headerFooter>
  <colBreaks count="1" manualBreakCount="1">
    <brk id="20" max="22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A23"/>
  <sheetViews>
    <sheetView topLeftCell="A6" zoomScaleNormal="100" workbookViewId="0">
      <selection activeCell="B21" sqref="B21"/>
    </sheetView>
  </sheetViews>
  <sheetFormatPr defaultColWidth="11.265625" defaultRowHeight="15"/>
  <cols>
    <col min="1" max="1" width="9.3984375" style="7" bestFit="1" customWidth="1"/>
    <col min="2" max="2" width="11.265625" style="39" bestFit="1" customWidth="1"/>
    <col min="3" max="3" width="9" style="40" bestFit="1" customWidth="1"/>
    <col min="4" max="4" width="5.73046875" style="107" bestFit="1" customWidth="1"/>
    <col min="5" max="6" width="5.86328125" style="40" bestFit="1" customWidth="1"/>
    <col min="7" max="7" width="6.3984375" style="7" bestFit="1" customWidth="1"/>
    <col min="8" max="8" width="5.3984375" style="41" bestFit="1" customWidth="1"/>
    <col min="9" max="9" width="5.86328125" style="40" bestFit="1" customWidth="1"/>
    <col min="10" max="10" width="6.3984375" style="7" bestFit="1" customWidth="1"/>
    <col min="11" max="13" width="7.73046875" style="42" bestFit="1" customWidth="1"/>
    <col min="14" max="14" width="7.73046875" style="41" bestFit="1" customWidth="1"/>
    <col min="15" max="15" width="4.265625" style="40" bestFit="1" customWidth="1"/>
    <col min="16" max="17" width="7.73046875" style="42" bestFit="1" customWidth="1"/>
    <col min="18" max="18" width="5.3984375" style="41" bestFit="1" customWidth="1"/>
    <col min="19" max="20" width="9" style="43" bestFit="1" customWidth="1"/>
    <col min="21" max="21" width="12.86328125" style="45" bestFit="1" customWidth="1"/>
    <col min="22" max="22" width="10.265625" style="46" bestFit="1" customWidth="1"/>
    <col min="23" max="24" width="11.59765625" style="44" bestFit="1" customWidth="1"/>
    <col min="25" max="27" width="10.265625" style="46" bestFit="1" customWidth="1"/>
    <col min="28" max="28" width="7.73046875" style="42" bestFit="1" customWidth="1"/>
    <col min="29" max="29" width="9" style="43" bestFit="1" customWidth="1"/>
    <col min="30" max="31" width="10.265625" style="46" bestFit="1" customWidth="1"/>
    <col min="32" max="33" width="7.73046875" style="42" bestFit="1" customWidth="1"/>
    <col min="34" max="16384" width="11.265625" style="7"/>
  </cols>
  <sheetData>
    <row r="1" spans="1:105" s="6" customFormat="1" ht="129.75">
      <c r="A1" s="34" t="s">
        <v>33</v>
      </c>
      <c r="B1" s="4" t="s">
        <v>34</v>
      </c>
      <c r="C1" s="30" t="s">
        <v>35</v>
      </c>
      <c r="D1" s="104" t="s">
        <v>36</v>
      </c>
      <c r="E1" s="30" t="s">
        <v>37</v>
      </c>
      <c r="F1" s="30" t="s">
        <v>38</v>
      </c>
      <c r="G1" s="5" t="s">
        <v>0</v>
      </c>
      <c r="H1" s="28" t="s">
        <v>39</v>
      </c>
      <c r="I1" s="30" t="s">
        <v>40</v>
      </c>
      <c r="J1" s="5" t="s">
        <v>41</v>
      </c>
      <c r="K1" s="13" t="s">
        <v>42</v>
      </c>
      <c r="L1" s="13" t="s">
        <v>43</v>
      </c>
      <c r="M1" s="13" t="s">
        <v>44</v>
      </c>
      <c r="N1" s="28" t="s">
        <v>45</v>
      </c>
      <c r="O1" s="30" t="s">
        <v>86</v>
      </c>
      <c r="P1" s="13" t="s">
        <v>46</v>
      </c>
      <c r="Q1" s="13" t="s">
        <v>47</v>
      </c>
      <c r="R1" s="28" t="s">
        <v>48</v>
      </c>
      <c r="S1" s="16" t="s">
        <v>50</v>
      </c>
      <c r="T1" s="16" t="s">
        <v>51</v>
      </c>
      <c r="U1" s="25" t="s">
        <v>53</v>
      </c>
      <c r="V1" s="19" t="s">
        <v>56</v>
      </c>
      <c r="W1" s="22" t="s">
        <v>58</v>
      </c>
      <c r="X1" s="22" t="s">
        <v>60</v>
      </c>
      <c r="Y1" s="19" t="s">
        <v>61</v>
      </c>
      <c r="Z1" s="19" t="s">
        <v>63</v>
      </c>
      <c r="AA1" s="19" t="s">
        <v>64</v>
      </c>
      <c r="AB1" s="13" t="s">
        <v>66</v>
      </c>
      <c r="AC1" s="16" t="s">
        <v>68</v>
      </c>
      <c r="AD1" s="19" t="s">
        <v>71</v>
      </c>
      <c r="AE1" s="19" t="s">
        <v>72</v>
      </c>
      <c r="AF1" s="13" t="s">
        <v>73</v>
      </c>
      <c r="AG1" s="13" t="s">
        <v>80</v>
      </c>
    </row>
    <row r="2" spans="1:105" s="36" customFormat="1" ht="15.75">
      <c r="A2" s="53" t="s">
        <v>1</v>
      </c>
      <c r="B2" s="1">
        <v>42374</v>
      </c>
      <c r="C2" s="33" t="s">
        <v>103</v>
      </c>
      <c r="D2" s="105">
        <v>-0.6</v>
      </c>
      <c r="E2" s="31">
        <v>416</v>
      </c>
      <c r="F2" s="31">
        <v>198</v>
      </c>
      <c r="G2" s="2">
        <v>8.0500000000000007</v>
      </c>
      <c r="H2" s="32" t="s">
        <v>95</v>
      </c>
      <c r="I2" s="31">
        <v>236</v>
      </c>
      <c r="J2" s="2">
        <v>0.93</v>
      </c>
      <c r="K2" s="51">
        <f>0.005</f>
        <v>5.0000000000000001E-3</v>
      </c>
      <c r="L2" s="14">
        <v>0.76300000000000001</v>
      </c>
      <c r="M2" s="51">
        <f>0.001</f>
        <v>1E-3</v>
      </c>
      <c r="N2" s="29">
        <v>123</v>
      </c>
      <c r="O2" s="31">
        <v>0</v>
      </c>
      <c r="P2" s="51">
        <f t="shared" ref="P2:Q5" si="0">0.005</f>
        <v>5.0000000000000001E-3</v>
      </c>
      <c r="Q2" s="51">
        <f t="shared" si="0"/>
        <v>5.0000000000000001E-3</v>
      </c>
      <c r="R2" s="77">
        <f>0.5</f>
        <v>0.5</v>
      </c>
      <c r="S2" s="18" t="s">
        <v>95</v>
      </c>
      <c r="T2" s="18" t="s">
        <v>95</v>
      </c>
      <c r="U2" s="27" t="s">
        <v>95</v>
      </c>
      <c r="V2" s="21" t="s">
        <v>95</v>
      </c>
      <c r="W2" s="24" t="s">
        <v>95</v>
      </c>
      <c r="X2" s="24" t="s">
        <v>95</v>
      </c>
      <c r="Y2" s="21" t="s">
        <v>95</v>
      </c>
      <c r="Z2" s="21" t="s">
        <v>95</v>
      </c>
      <c r="AA2" s="21" t="s">
        <v>95</v>
      </c>
      <c r="AB2" s="15" t="s">
        <v>95</v>
      </c>
      <c r="AC2" s="17">
        <v>1.2200000000000001E-2</v>
      </c>
      <c r="AD2" s="20">
        <v>8.3599999999999994E-3</v>
      </c>
      <c r="AE2" s="20">
        <v>7.2000000000000005E-4</v>
      </c>
      <c r="AF2" s="51">
        <f>0.03</f>
        <v>0.03</v>
      </c>
      <c r="AG2" s="51">
        <f>0.001</f>
        <v>1E-3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Y2" s="7"/>
      <c r="CZ2" s="7"/>
      <c r="DA2" s="7"/>
    </row>
    <row r="3" spans="1:105" s="36" customFormat="1" ht="15.75">
      <c r="A3" s="53" t="s">
        <v>1</v>
      </c>
      <c r="B3" s="1">
        <v>42402</v>
      </c>
      <c r="C3" s="33">
        <v>396.28699999999998</v>
      </c>
      <c r="D3" s="105">
        <v>-0.7</v>
      </c>
      <c r="E3" s="31">
        <v>432</v>
      </c>
      <c r="F3" s="31">
        <v>207</v>
      </c>
      <c r="G3" s="2">
        <v>8.1</v>
      </c>
      <c r="H3" s="77">
        <f>3</f>
        <v>3</v>
      </c>
      <c r="I3" s="31">
        <v>285</v>
      </c>
      <c r="J3" s="2">
        <v>0.36</v>
      </c>
      <c r="K3" s="51">
        <f>0.005</f>
        <v>5.0000000000000001E-3</v>
      </c>
      <c r="L3" s="14">
        <v>0.76</v>
      </c>
      <c r="M3" s="51">
        <f>0.001</f>
        <v>1E-3</v>
      </c>
      <c r="N3" s="29">
        <v>127</v>
      </c>
      <c r="O3" s="31">
        <v>0</v>
      </c>
      <c r="P3" s="51">
        <f t="shared" si="0"/>
        <v>5.0000000000000001E-3</v>
      </c>
      <c r="Q3" s="51">
        <f t="shared" si="0"/>
        <v>5.0000000000000001E-3</v>
      </c>
      <c r="R3" s="77">
        <f>0.5</f>
        <v>0.5</v>
      </c>
      <c r="S3" s="17">
        <v>1.5699999999999999E-2</v>
      </c>
      <c r="T3" s="17">
        <v>1.2500000000000001E-2</v>
      </c>
      <c r="U3" s="48">
        <f>0.000005</f>
        <v>5.0000000000000004E-6</v>
      </c>
      <c r="V3" s="20">
        <v>9.3999999999999997E-4</v>
      </c>
      <c r="W3" s="23">
        <v>1.7799999999999999E-4</v>
      </c>
      <c r="X3" s="52">
        <f>0.000005</f>
        <v>5.0000000000000004E-6</v>
      </c>
      <c r="Y3" s="20">
        <v>2.3999999999999998E-3</v>
      </c>
      <c r="Z3" s="20">
        <v>2.7100000000000002E-3</v>
      </c>
      <c r="AA3" s="47">
        <f>0.00001</f>
        <v>1.0000000000000001E-5</v>
      </c>
      <c r="AB3" s="51">
        <f>0.003</f>
        <v>3.0000000000000001E-3</v>
      </c>
      <c r="AC3" s="17">
        <v>1.17E-2</v>
      </c>
      <c r="AD3" s="20">
        <v>9.1299999999999992E-3</v>
      </c>
      <c r="AE3" s="20">
        <v>7.2000000000000005E-4</v>
      </c>
      <c r="AF3" s="51">
        <f>0.03</f>
        <v>0.03</v>
      </c>
      <c r="AG3" s="51">
        <f>0.001</f>
        <v>1E-3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</row>
    <row r="4" spans="1:105" s="36" customFormat="1" ht="15.75">
      <c r="A4" s="53" t="s">
        <v>1</v>
      </c>
      <c r="B4" s="1">
        <v>42430</v>
      </c>
      <c r="C4" s="33">
        <v>795.84400000000005</v>
      </c>
      <c r="D4" s="105">
        <v>2.9</v>
      </c>
      <c r="E4" s="31">
        <v>435</v>
      </c>
      <c r="F4" s="31">
        <v>199</v>
      </c>
      <c r="G4" s="2">
        <v>8.1199999999999992</v>
      </c>
      <c r="H4" s="32" t="s">
        <v>95</v>
      </c>
      <c r="I4" s="31">
        <v>292</v>
      </c>
      <c r="J4" s="2">
        <v>0.17</v>
      </c>
      <c r="K4" s="51">
        <f>0.005</f>
        <v>5.0000000000000001E-3</v>
      </c>
      <c r="L4" s="14">
        <v>0.64100000000000001</v>
      </c>
      <c r="M4" s="51">
        <f>0.001</f>
        <v>1E-3</v>
      </c>
      <c r="N4" s="29">
        <v>130</v>
      </c>
      <c r="O4" s="31">
        <v>0</v>
      </c>
      <c r="P4" s="51">
        <f t="shared" si="0"/>
        <v>5.0000000000000001E-3</v>
      </c>
      <c r="Q4" s="51">
        <f t="shared" si="0"/>
        <v>5.0000000000000001E-3</v>
      </c>
      <c r="R4" s="77">
        <f>0.5</f>
        <v>0.5</v>
      </c>
      <c r="S4" s="18" t="s">
        <v>95</v>
      </c>
      <c r="T4" s="18" t="s">
        <v>95</v>
      </c>
      <c r="U4" s="27" t="s">
        <v>95</v>
      </c>
      <c r="V4" s="21" t="s">
        <v>95</v>
      </c>
      <c r="W4" s="24" t="s">
        <v>95</v>
      </c>
      <c r="X4" s="24" t="s">
        <v>95</v>
      </c>
      <c r="Y4" s="21" t="s">
        <v>95</v>
      </c>
      <c r="Z4" s="21" t="s">
        <v>95</v>
      </c>
      <c r="AA4" s="21" t="s">
        <v>95</v>
      </c>
      <c r="AB4" s="15" t="s">
        <v>95</v>
      </c>
      <c r="AC4" s="17">
        <v>1.2699999999999999E-2</v>
      </c>
      <c r="AD4" s="20">
        <v>1.09E-2</v>
      </c>
      <c r="AE4" s="20">
        <v>8.4000000000000003E-4</v>
      </c>
      <c r="AF4" s="51">
        <f>0.03</f>
        <v>0.03</v>
      </c>
      <c r="AG4" s="51">
        <f>0.001</f>
        <v>1E-3</v>
      </c>
      <c r="AH4" s="10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05" s="36" customFormat="1" ht="15.75">
      <c r="A5" s="53" t="s">
        <v>1</v>
      </c>
      <c r="B5" s="1">
        <v>42465</v>
      </c>
      <c r="C5" s="33">
        <v>11741</v>
      </c>
      <c r="D5" s="105">
        <v>2.8</v>
      </c>
      <c r="E5" s="31">
        <v>244</v>
      </c>
      <c r="F5" s="31">
        <v>110</v>
      </c>
      <c r="G5" s="2">
        <v>8</v>
      </c>
      <c r="H5" s="32" t="s">
        <v>95</v>
      </c>
      <c r="I5" s="31">
        <v>197</v>
      </c>
      <c r="J5" s="2">
        <v>3.19</v>
      </c>
      <c r="K5" s="51">
        <f>0.005</f>
        <v>5.0000000000000001E-3</v>
      </c>
      <c r="L5" s="14">
        <v>0.29199999999999998</v>
      </c>
      <c r="M5" s="51">
        <f>0.001</f>
        <v>1E-3</v>
      </c>
      <c r="N5" s="29">
        <v>50.7</v>
      </c>
      <c r="O5" s="31">
        <v>0</v>
      </c>
      <c r="P5" s="51">
        <f t="shared" si="0"/>
        <v>5.0000000000000001E-3</v>
      </c>
      <c r="Q5" s="51">
        <f t="shared" si="0"/>
        <v>5.0000000000000001E-3</v>
      </c>
      <c r="R5" s="77">
        <f>0.5</f>
        <v>0.5</v>
      </c>
      <c r="S5" s="18" t="s">
        <v>95</v>
      </c>
      <c r="T5" s="18" t="s">
        <v>95</v>
      </c>
      <c r="U5" s="27" t="s">
        <v>95</v>
      </c>
      <c r="V5" s="21" t="s">
        <v>95</v>
      </c>
      <c r="W5" s="24" t="s">
        <v>95</v>
      </c>
      <c r="X5" s="24" t="s">
        <v>95</v>
      </c>
      <c r="Y5" s="21" t="s">
        <v>95</v>
      </c>
      <c r="Z5" s="21" t="s">
        <v>95</v>
      </c>
      <c r="AA5" s="21" t="s">
        <v>95</v>
      </c>
      <c r="AB5" s="15" t="s">
        <v>95</v>
      </c>
      <c r="AC5" s="17">
        <v>1.47E-2</v>
      </c>
      <c r="AD5" s="20">
        <v>4.5999999999999999E-3</v>
      </c>
      <c r="AE5" s="20">
        <v>3.2100000000000002E-3</v>
      </c>
      <c r="AF5" s="14">
        <v>0.11700000000000001</v>
      </c>
      <c r="AG5" s="51">
        <f>0.001</f>
        <v>1E-3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8"/>
      <c r="CZ5" s="8"/>
      <c r="DA5" s="7"/>
    </row>
    <row r="6" spans="1:105" s="36" customFormat="1" ht="15.75">
      <c r="A6" s="53"/>
      <c r="B6" s="1">
        <v>42493</v>
      </c>
      <c r="C6" s="33">
        <v>30214.853999999999</v>
      </c>
      <c r="D6" s="105">
        <v>8.9</v>
      </c>
      <c r="E6" s="33" t="s">
        <v>95</v>
      </c>
      <c r="F6" s="33" t="s">
        <v>95</v>
      </c>
      <c r="G6" s="3" t="s">
        <v>95</v>
      </c>
      <c r="H6" s="32" t="s">
        <v>95</v>
      </c>
      <c r="I6" s="33" t="s">
        <v>95</v>
      </c>
      <c r="J6" s="3" t="s">
        <v>95</v>
      </c>
      <c r="K6" s="15" t="s">
        <v>95</v>
      </c>
      <c r="L6" s="15" t="s">
        <v>95</v>
      </c>
      <c r="M6" s="15" t="s">
        <v>95</v>
      </c>
      <c r="N6" s="32" t="s">
        <v>95</v>
      </c>
      <c r="O6" s="33" t="s">
        <v>95</v>
      </c>
      <c r="P6" s="15" t="s">
        <v>95</v>
      </c>
      <c r="Q6" s="15" t="s">
        <v>95</v>
      </c>
      <c r="R6" s="32" t="s">
        <v>95</v>
      </c>
      <c r="S6" s="18" t="s">
        <v>95</v>
      </c>
      <c r="T6" s="18" t="s">
        <v>95</v>
      </c>
      <c r="U6" s="27" t="s">
        <v>95</v>
      </c>
      <c r="V6" s="21" t="s">
        <v>95</v>
      </c>
      <c r="W6" s="24" t="s">
        <v>95</v>
      </c>
      <c r="X6" s="24" t="s">
        <v>95</v>
      </c>
      <c r="Y6" s="21" t="s">
        <v>95</v>
      </c>
      <c r="Z6" s="21" t="s">
        <v>95</v>
      </c>
      <c r="AA6" s="21" t="s">
        <v>95</v>
      </c>
      <c r="AB6" s="15" t="s">
        <v>95</v>
      </c>
      <c r="AC6" s="18" t="s">
        <v>95</v>
      </c>
      <c r="AD6" s="21" t="s">
        <v>95</v>
      </c>
      <c r="AE6" s="21" t="s">
        <v>95</v>
      </c>
      <c r="AF6" s="15" t="s">
        <v>95</v>
      </c>
      <c r="AG6" s="15" t="s">
        <v>95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8"/>
      <c r="CZ6" s="8"/>
      <c r="DA6" s="7"/>
    </row>
    <row r="7" spans="1:105" s="36" customFormat="1" ht="15.75">
      <c r="A7" s="53" t="s">
        <v>1</v>
      </c>
      <c r="B7" s="1">
        <v>42494</v>
      </c>
      <c r="C7" s="33" t="s">
        <v>95</v>
      </c>
      <c r="D7" s="105" t="s">
        <v>95</v>
      </c>
      <c r="E7" s="31">
        <v>254</v>
      </c>
      <c r="F7" s="31">
        <v>125</v>
      </c>
      <c r="G7" s="2">
        <v>7.85</v>
      </c>
      <c r="H7" s="29">
        <v>3.2</v>
      </c>
      <c r="I7" s="31">
        <v>197</v>
      </c>
      <c r="J7" s="2">
        <v>1.6</v>
      </c>
      <c r="K7" s="51">
        <f t="shared" ref="K7:K14" si="1">0.005</f>
        <v>5.0000000000000001E-3</v>
      </c>
      <c r="L7" s="14">
        <v>0.52</v>
      </c>
      <c r="M7" s="51">
        <f t="shared" ref="M7:M14" si="2">0.001</f>
        <v>1E-3</v>
      </c>
      <c r="N7" s="29">
        <v>75.599999999999994</v>
      </c>
      <c r="O7" s="31">
        <v>0</v>
      </c>
      <c r="P7" s="51">
        <f t="shared" ref="P7:Q14" si="3">0.005</f>
        <v>5.0000000000000001E-3</v>
      </c>
      <c r="Q7" s="51">
        <f t="shared" si="3"/>
        <v>5.0000000000000001E-3</v>
      </c>
      <c r="R7" s="77">
        <f t="shared" ref="R7:R14" si="4">0.5</f>
        <v>0.5</v>
      </c>
      <c r="S7" s="17">
        <v>0.13300000000000001</v>
      </c>
      <c r="T7" s="17">
        <v>1.49E-2</v>
      </c>
      <c r="U7" s="26">
        <v>1.2999999999999999E-5</v>
      </c>
      <c r="V7" s="47">
        <f>0.0025</f>
        <v>2.5000000000000001E-3</v>
      </c>
      <c r="W7" s="23">
        <v>5.1999999999999997E-5</v>
      </c>
      <c r="X7" s="52">
        <f>0.000005</f>
        <v>5.0000000000000004E-6</v>
      </c>
      <c r="Y7" s="20">
        <v>3.13E-3</v>
      </c>
      <c r="Z7" s="20">
        <v>2.3800000000000002E-3</v>
      </c>
      <c r="AA7" s="47">
        <f>0.00001</f>
        <v>1.0000000000000001E-5</v>
      </c>
      <c r="AB7" s="51">
        <f>0.003</f>
        <v>3.0000000000000001E-3</v>
      </c>
      <c r="AC7" s="17">
        <v>1.32E-2</v>
      </c>
      <c r="AD7" s="20">
        <v>8.8000000000000003E-4</v>
      </c>
      <c r="AE7" s="20">
        <v>1.56E-3</v>
      </c>
      <c r="AF7" s="51">
        <f t="shared" ref="AF7:AF14" si="5">0.03</f>
        <v>0.03</v>
      </c>
      <c r="AG7" s="14">
        <v>1E-3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05" s="36" customFormat="1" ht="15.75">
      <c r="A8" s="53" t="s">
        <v>1</v>
      </c>
      <c r="B8" s="1">
        <v>42528</v>
      </c>
      <c r="C8" s="33">
        <v>6813.74</v>
      </c>
      <c r="D8" s="105">
        <v>11.9</v>
      </c>
      <c r="E8" s="31">
        <v>350</v>
      </c>
      <c r="F8" s="31">
        <v>174</v>
      </c>
      <c r="G8" s="2">
        <v>7.98</v>
      </c>
      <c r="H8" s="32" t="s">
        <v>95</v>
      </c>
      <c r="I8" s="31">
        <v>266</v>
      </c>
      <c r="J8" s="2">
        <v>1.08</v>
      </c>
      <c r="K8" s="51">
        <f t="shared" si="1"/>
        <v>5.0000000000000001E-3</v>
      </c>
      <c r="L8" s="14">
        <v>0.65700000000000003</v>
      </c>
      <c r="M8" s="51">
        <f t="shared" si="2"/>
        <v>1E-3</v>
      </c>
      <c r="N8" s="29">
        <v>115</v>
      </c>
      <c r="O8" s="31">
        <v>0</v>
      </c>
      <c r="P8" s="51">
        <f t="shared" si="3"/>
        <v>5.0000000000000001E-3</v>
      </c>
      <c r="Q8" s="51">
        <f t="shared" si="3"/>
        <v>5.0000000000000001E-3</v>
      </c>
      <c r="R8" s="77">
        <f t="shared" si="4"/>
        <v>0.5</v>
      </c>
      <c r="S8" s="18" t="s">
        <v>95</v>
      </c>
      <c r="T8" s="18" t="s">
        <v>95</v>
      </c>
      <c r="U8" s="27" t="s">
        <v>95</v>
      </c>
      <c r="V8" s="21" t="s">
        <v>95</v>
      </c>
      <c r="W8" s="24" t="s">
        <v>95</v>
      </c>
      <c r="X8" s="24" t="s">
        <v>95</v>
      </c>
      <c r="Y8" s="21" t="s">
        <v>95</v>
      </c>
      <c r="Z8" s="21" t="s">
        <v>95</v>
      </c>
      <c r="AA8" s="21" t="s">
        <v>95</v>
      </c>
      <c r="AB8" s="15" t="s">
        <v>95</v>
      </c>
      <c r="AC8" s="17">
        <v>1.4200000000000001E-2</v>
      </c>
      <c r="AD8" s="20">
        <v>2.3400000000000001E-3</v>
      </c>
      <c r="AE8" s="20">
        <v>1.24E-3</v>
      </c>
      <c r="AF8" s="51">
        <f t="shared" si="5"/>
        <v>0.03</v>
      </c>
      <c r="AG8" s="51">
        <f t="shared" ref="AG8:AG14" si="6">0.001</f>
        <v>1E-3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s="36" customFormat="1" ht="15.75">
      <c r="A9" s="53" t="s">
        <v>1</v>
      </c>
      <c r="B9" s="1">
        <v>42556</v>
      </c>
      <c r="C9" s="33">
        <v>11719</v>
      </c>
      <c r="D9" s="105">
        <v>10</v>
      </c>
      <c r="E9" s="31">
        <v>273</v>
      </c>
      <c r="F9" s="31">
        <v>129</v>
      </c>
      <c r="G9" s="2">
        <v>7.99</v>
      </c>
      <c r="H9" s="32" t="s">
        <v>95</v>
      </c>
      <c r="I9" s="31">
        <v>210</v>
      </c>
      <c r="J9" s="2">
        <v>1.25</v>
      </c>
      <c r="K9" s="51">
        <f t="shared" si="1"/>
        <v>5.0000000000000001E-3</v>
      </c>
      <c r="L9" s="14">
        <v>0.35699999999999998</v>
      </c>
      <c r="M9" s="51">
        <f t="shared" si="2"/>
        <v>1E-3</v>
      </c>
      <c r="N9" s="29">
        <v>74</v>
      </c>
      <c r="O9" s="31">
        <v>0</v>
      </c>
      <c r="P9" s="51">
        <f t="shared" si="3"/>
        <v>5.0000000000000001E-3</v>
      </c>
      <c r="Q9" s="51">
        <f t="shared" si="3"/>
        <v>5.0000000000000001E-3</v>
      </c>
      <c r="R9" s="77">
        <f t="shared" si="4"/>
        <v>0.5</v>
      </c>
      <c r="S9" s="18" t="s">
        <v>95</v>
      </c>
      <c r="T9" s="18" t="s">
        <v>95</v>
      </c>
      <c r="U9" s="27" t="s">
        <v>95</v>
      </c>
      <c r="V9" s="21" t="s">
        <v>95</v>
      </c>
      <c r="W9" s="24" t="s">
        <v>95</v>
      </c>
      <c r="X9" s="24" t="s">
        <v>95</v>
      </c>
      <c r="Y9" s="21" t="s">
        <v>95</v>
      </c>
      <c r="Z9" s="21" t="s">
        <v>95</v>
      </c>
      <c r="AA9" s="21" t="s">
        <v>95</v>
      </c>
      <c r="AB9" s="15" t="s">
        <v>95</v>
      </c>
      <c r="AC9" s="17">
        <v>1.49E-2</v>
      </c>
      <c r="AD9" s="20">
        <v>1.41E-3</v>
      </c>
      <c r="AE9" s="20">
        <v>1.3699999999999999E-3</v>
      </c>
      <c r="AF9" s="51">
        <f t="shared" si="5"/>
        <v>0.03</v>
      </c>
      <c r="AG9" s="51">
        <f t="shared" si="6"/>
        <v>1E-3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</row>
    <row r="10" spans="1:105" s="36" customFormat="1" ht="15.75">
      <c r="A10" s="53" t="s">
        <v>1</v>
      </c>
      <c r="B10" s="1">
        <v>42584</v>
      </c>
      <c r="C10" s="33">
        <v>7358.84</v>
      </c>
      <c r="D10" s="105">
        <v>12.1</v>
      </c>
      <c r="E10" s="31">
        <v>355</v>
      </c>
      <c r="F10" s="31">
        <v>159</v>
      </c>
      <c r="G10" s="2">
        <v>7.97</v>
      </c>
      <c r="H10" s="29">
        <v>6.6</v>
      </c>
      <c r="I10" s="31">
        <v>256</v>
      </c>
      <c r="J10" s="2">
        <v>0.84</v>
      </c>
      <c r="K10" s="51">
        <f t="shared" si="1"/>
        <v>5.0000000000000001E-3</v>
      </c>
      <c r="L10" s="14">
        <v>0.44400000000000001</v>
      </c>
      <c r="M10" s="51">
        <f t="shared" si="2"/>
        <v>1E-3</v>
      </c>
      <c r="N10" s="29">
        <v>96.5</v>
      </c>
      <c r="O10" s="31">
        <v>0</v>
      </c>
      <c r="P10" s="51">
        <f t="shared" si="3"/>
        <v>5.0000000000000001E-3</v>
      </c>
      <c r="Q10" s="51">
        <f t="shared" si="3"/>
        <v>5.0000000000000001E-3</v>
      </c>
      <c r="R10" s="77">
        <f t="shared" si="4"/>
        <v>0.5</v>
      </c>
      <c r="S10" s="17">
        <v>9.7799999999999998E-2</v>
      </c>
      <c r="T10" s="17">
        <v>1.41E-2</v>
      </c>
      <c r="U10" s="26">
        <v>1.4399999999999999E-5</v>
      </c>
      <c r="V10" s="20">
        <v>1.65E-3</v>
      </c>
      <c r="W10" s="23">
        <v>5.7000000000000003E-5</v>
      </c>
      <c r="X10" s="52">
        <f>0.000005</f>
        <v>5.0000000000000004E-6</v>
      </c>
      <c r="Y10" s="20">
        <v>2.5899999999999999E-3</v>
      </c>
      <c r="Z10" s="20">
        <v>2.2399999999999998E-3</v>
      </c>
      <c r="AA10" s="47">
        <f>0.00001</f>
        <v>1.0000000000000001E-5</v>
      </c>
      <c r="AB10" s="51">
        <f>0.003</f>
        <v>3.0000000000000001E-3</v>
      </c>
      <c r="AC10" s="17">
        <v>1.37E-2</v>
      </c>
      <c r="AD10" s="20">
        <v>1.8E-3</v>
      </c>
      <c r="AE10" s="20">
        <v>1.17E-3</v>
      </c>
      <c r="AF10" s="51">
        <f t="shared" si="5"/>
        <v>0.03</v>
      </c>
      <c r="AG10" s="51">
        <f t="shared" si="6"/>
        <v>1E-3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</row>
    <row r="11" spans="1:105" ht="15.75">
      <c r="A11" s="53" t="s">
        <v>1</v>
      </c>
      <c r="B11" s="1">
        <v>42619</v>
      </c>
      <c r="C11" s="33">
        <v>3270.5949999999998</v>
      </c>
      <c r="D11" s="105">
        <v>10</v>
      </c>
      <c r="E11" s="31">
        <v>378</v>
      </c>
      <c r="F11" s="31">
        <v>183</v>
      </c>
      <c r="G11" s="2">
        <v>8.1</v>
      </c>
      <c r="H11" s="32" t="s">
        <v>95</v>
      </c>
      <c r="I11" s="31">
        <v>278</v>
      </c>
      <c r="J11" s="2">
        <v>0.68</v>
      </c>
      <c r="K11" s="51">
        <f t="shared" si="1"/>
        <v>5.0000000000000001E-3</v>
      </c>
      <c r="L11" s="14">
        <v>0.39400000000000002</v>
      </c>
      <c r="M11" s="51">
        <f t="shared" si="2"/>
        <v>1E-3</v>
      </c>
      <c r="N11" s="29">
        <v>110</v>
      </c>
      <c r="O11" s="31">
        <v>0</v>
      </c>
      <c r="P11" s="51">
        <f t="shared" si="3"/>
        <v>5.0000000000000001E-3</v>
      </c>
      <c r="Q11" s="51">
        <f t="shared" si="3"/>
        <v>5.0000000000000001E-3</v>
      </c>
      <c r="R11" s="77">
        <f t="shared" si="4"/>
        <v>0.5</v>
      </c>
      <c r="S11" s="18" t="s">
        <v>95</v>
      </c>
      <c r="T11" s="18" t="s">
        <v>95</v>
      </c>
      <c r="U11" s="27" t="s">
        <v>95</v>
      </c>
      <c r="V11" s="21" t="s">
        <v>95</v>
      </c>
      <c r="W11" s="24" t="s">
        <v>95</v>
      </c>
      <c r="X11" s="24" t="s">
        <v>95</v>
      </c>
      <c r="Y11" s="21" t="s">
        <v>95</v>
      </c>
      <c r="Z11" s="21" t="s">
        <v>95</v>
      </c>
      <c r="AA11" s="21" t="s">
        <v>95</v>
      </c>
      <c r="AB11" s="15" t="s">
        <v>95</v>
      </c>
      <c r="AC11" s="17">
        <v>1.46E-2</v>
      </c>
      <c r="AD11" s="20">
        <v>2.7399999999999998E-3</v>
      </c>
      <c r="AE11" s="20">
        <v>1.15E-3</v>
      </c>
      <c r="AF11" s="51">
        <f t="shared" si="5"/>
        <v>0.03</v>
      </c>
      <c r="AG11" s="51">
        <f t="shared" si="6"/>
        <v>1E-3</v>
      </c>
    </row>
    <row r="12" spans="1:105" ht="15.75">
      <c r="A12" s="53" t="s">
        <v>1</v>
      </c>
      <c r="B12" s="1">
        <v>42655</v>
      </c>
      <c r="C12" s="33">
        <v>2016.867</v>
      </c>
      <c r="D12" s="105">
        <v>2.1</v>
      </c>
      <c r="E12" s="31">
        <v>405</v>
      </c>
      <c r="F12" s="31">
        <v>205</v>
      </c>
      <c r="G12" s="2">
        <v>8.0500000000000007</v>
      </c>
      <c r="H12" s="32" t="s">
        <v>95</v>
      </c>
      <c r="I12" s="31">
        <v>292</v>
      </c>
      <c r="J12" s="2">
        <v>0.31</v>
      </c>
      <c r="K12" s="51">
        <f t="shared" si="1"/>
        <v>5.0000000000000001E-3</v>
      </c>
      <c r="L12" s="14">
        <v>0.49</v>
      </c>
      <c r="M12" s="51">
        <f t="shared" si="2"/>
        <v>1E-3</v>
      </c>
      <c r="N12" s="29">
        <v>126</v>
      </c>
      <c r="O12" s="31">
        <v>0</v>
      </c>
      <c r="P12" s="51">
        <f t="shared" si="3"/>
        <v>5.0000000000000001E-3</v>
      </c>
      <c r="Q12" s="51">
        <f t="shared" si="3"/>
        <v>5.0000000000000001E-3</v>
      </c>
      <c r="R12" s="77">
        <f t="shared" si="4"/>
        <v>0.5</v>
      </c>
      <c r="S12" s="18" t="s">
        <v>95</v>
      </c>
      <c r="T12" s="18" t="s">
        <v>95</v>
      </c>
      <c r="U12" s="27" t="s">
        <v>95</v>
      </c>
      <c r="V12" s="21" t="s">
        <v>95</v>
      </c>
      <c r="W12" s="24" t="s">
        <v>95</v>
      </c>
      <c r="X12" s="24" t="s">
        <v>95</v>
      </c>
      <c r="Y12" s="21" t="s">
        <v>95</v>
      </c>
      <c r="Z12" s="21" t="s">
        <v>95</v>
      </c>
      <c r="AA12" s="21" t="s">
        <v>95</v>
      </c>
      <c r="AB12" s="15" t="s">
        <v>95</v>
      </c>
      <c r="AC12" s="17">
        <v>1.21E-2</v>
      </c>
      <c r="AD12" s="20">
        <v>3.8899999999999998E-3</v>
      </c>
      <c r="AE12" s="20">
        <v>8.4000000000000003E-4</v>
      </c>
      <c r="AF12" s="51">
        <f t="shared" si="5"/>
        <v>0.03</v>
      </c>
      <c r="AG12" s="51">
        <f t="shared" si="6"/>
        <v>1E-3</v>
      </c>
    </row>
    <row r="13" spans="1:105" ht="15.75">
      <c r="A13" s="53" t="s">
        <v>1</v>
      </c>
      <c r="B13" s="1">
        <v>42675</v>
      </c>
      <c r="C13" s="33">
        <v>3679.42</v>
      </c>
      <c r="D13" s="105">
        <v>5.7</v>
      </c>
      <c r="E13" s="31">
        <v>325</v>
      </c>
      <c r="F13" s="31">
        <v>172</v>
      </c>
      <c r="G13" s="2">
        <v>8.02</v>
      </c>
      <c r="H13" s="77">
        <f>3</f>
        <v>3</v>
      </c>
      <c r="I13" s="31">
        <v>263</v>
      </c>
      <c r="J13" s="2">
        <v>0.71</v>
      </c>
      <c r="K13" s="51">
        <f t="shared" si="1"/>
        <v>5.0000000000000001E-3</v>
      </c>
      <c r="L13" s="14">
        <v>0.47099999999999997</v>
      </c>
      <c r="M13" s="51">
        <f t="shared" si="2"/>
        <v>1E-3</v>
      </c>
      <c r="N13" s="29">
        <v>108</v>
      </c>
      <c r="O13" s="31">
        <v>0</v>
      </c>
      <c r="P13" s="51">
        <f t="shared" si="3"/>
        <v>5.0000000000000001E-3</v>
      </c>
      <c r="Q13" s="51">
        <f t="shared" si="3"/>
        <v>5.0000000000000001E-3</v>
      </c>
      <c r="R13" s="77">
        <f t="shared" si="4"/>
        <v>0.5</v>
      </c>
      <c r="S13" s="17">
        <v>4.6699999999999998E-2</v>
      </c>
      <c r="T13" s="17">
        <v>1.2500000000000001E-2</v>
      </c>
      <c r="U13" s="26">
        <v>8.8999999999999995E-6</v>
      </c>
      <c r="V13" s="20">
        <v>1.1800000000000001E-3</v>
      </c>
      <c r="W13" s="52">
        <f>0.00005</f>
        <v>5.0000000000000002E-5</v>
      </c>
      <c r="X13" s="52">
        <f>0.000005</f>
        <v>5.0000000000000004E-6</v>
      </c>
      <c r="Y13" s="20">
        <v>2.49E-3</v>
      </c>
      <c r="Z13" s="20">
        <v>2.3900000000000002E-3</v>
      </c>
      <c r="AA13" s="47">
        <f>0.00001</f>
        <v>1.0000000000000001E-5</v>
      </c>
      <c r="AB13" s="51">
        <f>0.003</f>
        <v>3.0000000000000001E-3</v>
      </c>
      <c r="AC13" s="17">
        <v>1.2E-2</v>
      </c>
      <c r="AD13" s="20">
        <v>3.7699999999999999E-3</v>
      </c>
      <c r="AE13" s="20">
        <v>9.7000000000000005E-4</v>
      </c>
      <c r="AF13" s="51">
        <f t="shared" si="5"/>
        <v>0.03</v>
      </c>
      <c r="AG13" s="51">
        <f t="shared" si="6"/>
        <v>1E-3</v>
      </c>
    </row>
    <row r="14" spans="1:105" ht="15.75">
      <c r="A14" s="53" t="s">
        <v>1</v>
      </c>
      <c r="B14" s="1">
        <v>42710</v>
      </c>
      <c r="C14" s="33">
        <v>3679.42</v>
      </c>
      <c r="D14" s="105">
        <v>5.7</v>
      </c>
      <c r="E14" s="31">
        <v>435</v>
      </c>
      <c r="F14" s="31">
        <v>220</v>
      </c>
      <c r="G14" s="2">
        <v>8.07</v>
      </c>
      <c r="H14" s="32" t="s">
        <v>95</v>
      </c>
      <c r="I14" s="31">
        <v>338</v>
      </c>
      <c r="J14" s="2">
        <v>0.63</v>
      </c>
      <c r="K14" s="51">
        <f t="shared" si="1"/>
        <v>5.0000000000000001E-3</v>
      </c>
      <c r="L14" s="14">
        <v>0.755</v>
      </c>
      <c r="M14" s="51">
        <f t="shared" si="2"/>
        <v>1E-3</v>
      </c>
      <c r="N14" s="29">
        <v>142</v>
      </c>
      <c r="O14" s="31">
        <v>0</v>
      </c>
      <c r="P14" s="51">
        <f t="shared" si="3"/>
        <v>5.0000000000000001E-3</v>
      </c>
      <c r="Q14" s="51">
        <f t="shared" si="3"/>
        <v>5.0000000000000001E-3</v>
      </c>
      <c r="R14" s="77">
        <f t="shared" si="4"/>
        <v>0.5</v>
      </c>
      <c r="S14" s="18" t="s">
        <v>95</v>
      </c>
      <c r="T14" s="18" t="s">
        <v>95</v>
      </c>
      <c r="U14" s="27" t="s">
        <v>95</v>
      </c>
      <c r="V14" s="21" t="s">
        <v>95</v>
      </c>
      <c r="W14" s="24" t="s">
        <v>95</v>
      </c>
      <c r="X14" s="24" t="s">
        <v>95</v>
      </c>
      <c r="Y14" s="21" t="s">
        <v>95</v>
      </c>
      <c r="Z14" s="21" t="s">
        <v>95</v>
      </c>
      <c r="AA14" s="21" t="s">
        <v>95</v>
      </c>
      <c r="AB14" s="15" t="s">
        <v>95</v>
      </c>
      <c r="AC14" s="17">
        <v>1.21E-2</v>
      </c>
      <c r="AD14" s="20">
        <v>5.9300000000000004E-3</v>
      </c>
      <c r="AE14" s="20">
        <v>8.0000000000000004E-4</v>
      </c>
      <c r="AF14" s="51">
        <f t="shared" si="5"/>
        <v>0.03</v>
      </c>
      <c r="AG14" s="51">
        <f t="shared" si="6"/>
        <v>1E-3</v>
      </c>
    </row>
    <row r="15" spans="1:105">
      <c r="A15" s="12"/>
      <c r="B15" s="37" t="s">
        <v>87</v>
      </c>
      <c r="C15" s="38">
        <f t="shared" ref="C15:AG15" si="7">MIN(C2:C14)</f>
        <v>396.28699999999998</v>
      </c>
      <c r="D15" s="106">
        <f t="shared" si="7"/>
        <v>-0.7</v>
      </c>
      <c r="E15" s="38">
        <f t="shared" si="7"/>
        <v>244</v>
      </c>
      <c r="F15" s="38">
        <f t="shared" si="7"/>
        <v>110</v>
      </c>
      <c r="G15" s="74">
        <f t="shared" si="7"/>
        <v>7.85</v>
      </c>
      <c r="H15" s="60">
        <f t="shared" si="7"/>
        <v>3</v>
      </c>
      <c r="I15" s="38">
        <f t="shared" si="7"/>
        <v>197</v>
      </c>
      <c r="J15" s="74">
        <f t="shared" si="7"/>
        <v>0.17</v>
      </c>
      <c r="K15" s="73">
        <f t="shared" si="7"/>
        <v>5.0000000000000001E-3</v>
      </c>
      <c r="L15" s="73">
        <f t="shared" si="7"/>
        <v>0.29199999999999998</v>
      </c>
      <c r="M15" s="73">
        <f t="shared" si="7"/>
        <v>1E-3</v>
      </c>
      <c r="N15" s="60">
        <f t="shared" si="7"/>
        <v>50.7</v>
      </c>
      <c r="O15" s="38">
        <f t="shared" si="7"/>
        <v>0</v>
      </c>
      <c r="P15" s="73">
        <f t="shared" si="7"/>
        <v>5.0000000000000001E-3</v>
      </c>
      <c r="Q15" s="73">
        <f t="shared" si="7"/>
        <v>5.0000000000000001E-3</v>
      </c>
      <c r="R15" s="60">
        <f t="shared" si="7"/>
        <v>0.5</v>
      </c>
      <c r="S15" s="76">
        <f t="shared" si="7"/>
        <v>1.5699999999999999E-2</v>
      </c>
      <c r="T15" s="76">
        <f t="shared" si="7"/>
        <v>1.2500000000000001E-2</v>
      </c>
      <c r="U15" s="130">
        <f t="shared" si="7"/>
        <v>5.0000000000000004E-6</v>
      </c>
      <c r="V15" s="75">
        <f t="shared" si="7"/>
        <v>9.3999999999999997E-4</v>
      </c>
      <c r="W15" s="78">
        <f t="shared" si="7"/>
        <v>5.0000000000000002E-5</v>
      </c>
      <c r="X15" s="78">
        <f t="shared" si="7"/>
        <v>5.0000000000000004E-6</v>
      </c>
      <c r="Y15" s="75">
        <f t="shared" si="7"/>
        <v>2.3999999999999998E-3</v>
      </c>
      <c r="Z15" s="75">
        <f t="shared" si="7"/>
        <v>2.2399999999999998E-3</v>
      </c>
      <c r="AA15" s="75">
        <f t="shared" si="7"/>
        <v>1.0000000000000001E-5</v>
      </c>
      <c r="AB15" s="73">
        <f t="shared" si="7"/>
        <v>3.0000000000000001E-3</v>
      </c>
      <c r="AC15" s="76">
        <f t="shared" si="7"/>
        <v>1.17E-2</v>
      </c>
      <c r="AD15" s="75">
        <f t="shared" si="7"/>
        <v>8.8000000000000003E-4</v>
      </c>
      <c r="AE15" s="75">
        <f t="shared" si="7"/>
        <v>7.2000000000000005E-4</v>
      </c>
      <c r="AF15" s="73">
        <f t="shared" si="7"/>
        <v>0.03</v>
      </c>
      <c r="AG15" s="73">
        <f t="shared" si="7"/>
        <v>1E-3</v>
      </c>
    </row>
    <row r="16" spans="1:105">
      <c r="A16" s="12"/>
      <c r="B16" s="37" t="s">
        <v>88</v>
      </c>
      <c r="C16" s="38">
        <f t="shared" ref="C16:AG16" si="8">MAX(C2:C14)</f>
        <v>30214.853999999999</v>
      </c>
      <c r="D16" s="106">
        <f t="shared" si="8"/>
        <v>12.1</v>
      </c>
      <c r="E16" s="38">
        <f t="shared" si="8"/>
        <v>435</v>
      </c>
      <c r="F16" s="38">
        <f t="shared" si="8"/>
        <v>220</v>
      </c>
      <c r="G16" s="74">
        <f t="shared" si="8"/>
        <v>8.1199999999999992</v>
      </c>
      <c r="H16" s="60">
        <f t="shared" si="8"/>
        <v>6.6</v>
      </c>
      <c r="I16" s="38">
        <f t="shared" si="8"/>
        <v>338</v>
      </c>
      <c r="J16" s="74">
        <f t="shared" si="8"/>
        <v>3.19</v>
      </c>
      <c r="K16" s="73">
        <f t="shared" si="8"/>
        <v>5.0000000000000001E-3</v>
      </c>
      <c r="L16" s="73">
        <f t="shared" si="8"/>
        <v>0.76300000000000001</v>
      </c>
      <c r="M16" s="73">
        <f t="shared" si="8"/>
        <v>1E-3</v>
      </c>
      <c r="N16" s="60">
        <f t="shared" si="8"/>
        <v>142</v>
      </c>
      <c r="O16" s="38">
        <f t="shared" si="8"/>
        <v>0</v>
      </c>
      <c r="P16" s="73">
        <f t="shared" si="8"/>
        <v>5.0000000000000001E-3</v>
      </c>
      <c r="Q16" s="73">
        <f t="shared" si="8"/>
        <v>5.0000000000000001E-3</v>
      </c>
      <c r="R16" s="60">
        <f t="shared" si="8"/>
        <v>0.5</v>
      </c>
      <c r="S16" s="76">
        <f t="shared" si="8"/>
        <v>0.13300000000000001</v>
      </c>
      <c r="T16" s="76">
        <f t="shared" si="8"/>
        <v>1.49E-2</v>
      </c>
      <c r="U16" s="130">
        <f t="shared" si="8"/>
        <v>1.4399999999999999E-5</v>
      </c>
      <c r="V16" s="75">
        <f t="shared" si="8"/>
        <v>2.5000000000000001E-3</v>
      </c>
      <c r="W16" s="78">
        <f t="shared" si="8"/>
        <v>1.7799999999999999E-4</v>
      </c>
      <c r="X16" s="78">
        <f t="shared" si="8"/>
        <v>5.0000000000000004E-6</v>
      </c>
      <c r="Y16" s="75">
        <f t="shared" si="8"/>
        <v>3.13E-3</v>
      </c>
      <c r="Z16" s="75">
        <f t="shared" si="8"/>
        <v>2.7100000000000002E-3</v>
      </c>
      <c r="AA16" s="75">
        <f t="shared" si="8"/>
        <v>1.0000000000000001E-5</v>
      </c>
      <c r="AB16" s="73">
        <f t="shared" si="8"/>
        <v>3.0000000000000001E-3</v>
      </c>
      <c r="AC16" s="76">
        <f t="shared" si="8"/>
        <v>1.49E-2</v>
      </c>
      <c r="AD16" s="75">
        <f t="shared" si="8"/>
        <v>1.09E-2</v>
      </c>
      <c r="AE16" s="75">
        <f t="shared" si="8"/>
        <v>3.2100000000000002E-3</v>
      </c>
      <c r="AF16" s="73">
        <f t="shared" si="8"/>
        <v>0.11700000000000001</v>
      </c>
      <c r="AG16" s="73">
        <f t="shared" si="8"/>
        <v>1E-3</v>
      </c>
    </row>
    <row r="17" spans="1:34">
      <c r="A17" s="12"/>
      <c r="B17" s="37" t="s">
        <v>89</v>
      </c>
      <c r="C17" s="38">
        <f t="shared" ref="C17:AG17" si="9">AVERAGE(C2:C14)</f>
        <v>7425.9879090909089</v>
      </c>
      <c r="D17" s="106">
        <f t="shared" si="9"/>
        <v>5.9000000000000012</v>
      </c>
      <c r="E17" s="38">
        <f t="shared" si="9"/>
        <v>358.5</v>
      </c>
      <c r="F17" s="38">
        <f t="shared" si="9"/>
        <v>173.41666666666666</v>
      </c>
      <c r="G17" s="74">
        <f t="shared" si="9"/>
        <v>8.0249999999999986</v>
      </c>
      <c r="H17" s="60">
        <f t="shared" si="9"/>
        <v>3.95</v>
      </c>
      <c r="I17" s="38">
        <f t="shared" si="9"/>
        <v>259.16666666666669</v>
      </c>
      <c r="J17" s="74">
        <f t="shared" si="9"/>
        <v>0.97916666666666685</v>
      </c>
      <c r="K17" s="73">
        <f t="shared" si="9"/>
        <v>4.9999999999999992E-3</v>
      </c>
      <c r="L17" s="73">
        <f t="shared" si="9"/>
        <v>0.54533333333333334</v>
      </c>
      <c r="M17" s="73">
        <f t="shared" si="9"/>
        <v>1.0000000000000002E-3</v>
      </c>
      <c r="N17" s="60">
        <f t="shared" si="9"/>
        <v>106.48333333333333</v>
      </c>
      <c r="O17" s="38">
        <f t="shared" si="9"/>
        <v>0</v>
      </c>
      <c r="P17" s="73">
        <f t="shared" si="9"/>
        <v>4.9999999999999992E-3</v>
      </c>
      <c r="Q17" s="73">
        <f t="shared" si="9"/>
        <v>4.9999999999999992E-3</v>
      </c>
      <c r="R17" s="60">
        <f t="shared" si="9"/>
        <v>0.5</v>
      </c>
      <c r="S17" s="76">
        <f t="shared" si="9"/>
        <v>7.3300000000000004E-2</v>
      </c>
      <c r="T17" s="76">
        <f t="shared" si="9"/>
        <v>1.3500000000000002E-2</v>
      </c>
      <c r="U17" s="130">
        <f t="shared" si="9"/>
        <v>1.0325E-5</v>
      </c>
      <c r="V17" s="75">
        <f t="shared" si="9"/>
        <v>1.5674999999999999E-3</v>
      </c>
      <c r="W17" s="78">
        <f t="shared" si="9"/>
        <v>8.4250000000000001E-5</v>
      </c>
      <c r="X17" s="78">
        <f t="shared" si="9"/>
        <v>5.0000000000000004E-6</v>
      </c>
      <c r="Y17" s="75">
        <f t="shared" si="9"/>
        <v>2.6525000000000003E-3</v>
      </c>
      <c r="Z17" s="75">
        <f t="shared" si="9"/>
        <v>2.4300000000000003E-3</v>
      </c>
      <c r="AA17" s="75">
        <f t="shared" si="9"/>
        <v>1.0000000000000001E-5</v>
      </c>
      <c r="AB17" s="73">
        <f t="shared" si="9"/>
        <v>3.0000000000000001E-3</v>
      </c>
      <c r="AC17" s="76">
        <f t="shared" si="9"/>
        <v>1.3175000000000001E-2</v>
      </c>
      <c r="AD17" s="75">
        <f t="shared" si="9"/>
        <v>4.6458333333333334E-3</v>
      </c>
      <c r="AE17" s="75">
        <f t="shared" si="9"/>
        <v>1.2158333333333333E-3</v>
      </c>
      <c r="AF17" s="73">
        <f t="shared" si="9"/>
        <v>3.7250000000000012E-2</v>
      </c>
      <c r="AG17" s="73">
        <f t="shared" si="9"/>
        <v>1.0000000000000002E-3</v>
      </c>
    </row>
    <row r="18" spans="1:34">
      <c r="A18" s="12"/>
      <c r="B18" s="187" t="s">
        <v>90</v>
      </c>
      <c r="C18" s="38">
        <f t="shared" ref="C18:AG18" si="10">_xlfn.STDEV.P(C2:C14)</f>
        <v>8116.9630503606859</v>
      </c>
      <c r="D18" s="106">
        <f t="shared" si="10"/>
        <v>4.4347115652166895</v>
      </c>
      <c r="E18" s="38">
        <f t="shared" si="10"/>
        <v>68.009190555394795</v>
      </c>
      <c r="F18" s="38">
        <f t="shared" si="10"/>
        <v>34.393454642158616</v>
      </c>
      <c r="G18" s="74">
        <f t="shared" si="10"/>
        <v>7.1355915428692115E-2</v>
      </c>
      <c r="H18" s="60">
        <f t="shared" si="10"/>
        <v>1.5321553446044558</v>
      </c>
      <c r="I18" s="38">
        <f t="shared" si="10"/>
        <v>40.975263540607301</v>
      </c>
      <c r="J18" s="74">
        <f t="shared" si="10"/>
        <v>0.77181019183619359</v>
      </c>
      <c r="K18" s="73">
        <f t="shared" si="10"/>
        <v>8.6736173798840355E-19</v>
      </c>
      <c r="L18" s="73">
        <f t="shared" si="10"/>
        <v>0.15840051206426758</v>
      </c>
      <c r="M18" s="73">
        <f t="shared" si="10"/>
        <v>2.1684043449710089E-19</v>
      </c>
      <c r="N18" s="60">
        <f t="shared" si="10"/>
        <v>26.135379384190273</v>
      </c>
      <c r="O18" s="38">
        <f t="shared" si="10"/>
        <v>0</v>
      </c>
      <c r="P18" s="73">
        <f t="shared" si="10"/>
        <v>8.6736173798840355E-19</v>
      </c>
      <c r="Q18" s="73">
        <f t="shared" si="10"/>
        <v>8.6736173798840355E-19</v>
      </c>
      <c r="R18" s="60">
        <f t="shared" si="10"/>
        <v>0</v>
      </c>
      <c r="S18" s="76">
        <f t="shared" si="10"/>
        <v>4.5248370136392761E-2</v>
      </c>
      <c r="T18" s="76">
        <f t="shared" si="10"/>
        <v>1.039230484541326E-3</v>
      </c>
      <c r="U18" s="130">
        <f t="shared" si="10"/>
        <v>3.6792492440714038E-6</v>
      </c>
      <c r="V18" s="75">
        <f t="shared" si="10"/>
        <v>5.9587645531603277E-4</v>
      </c>
      <c r="W18" s="78">
        <f t="shared" si="10"/>
        <v>5.4186598896775203E-5</v>
      </c>
      <c r="X18" s="78">
        <f t="shared" si="10"/>
        <v>0</v>
      </c>
      <c r="Y18" s="75">
        <f t="shared" si="10"/>
        <v>2.8375825979167553E-4</v>
      </c>
      <c r="Z18" s="75">
        <f t="shared" si="10"/>
        <v>1.7219175357722575E-4</v>
      </c>
      <c r="AA18" s="75">
        <f t="shared" si="10"/>
        <v>0</v>
      </c>
      <c r="AB18" s="73">
        <f t="shared" si="10"/>
        <v>0</v>
      </c>
      <c r="AC18" s="76">
        <f t="shared" si="10"/>
        <v>1.1439150609493115E-3</v>
      </c>
      <c r="AD18" s="75">
        <f t="shared" si="10"/>
        <v>3.1319175657875931E-3</v>
      </c>
      <c r="AE18" s="75">
        <f t="shared" si="10"/>
        <v>6.5405731570117179E-4</v>
      </c>
      <c r="AF18" s="73">
        <f t="shared" si="10"/>
        <v>2.4045529730076648E-2</v>
      </c>
      <c r="AG18" s="73">
        <f t="shared" si="10"/>
        <v>2.1684043449710089E-19</v>
      </c>
    </row>
    <row r="19" spans="1:34" s="9" customFormat="1">
      <c r="A19" s="173"/>
      <c r="B19" s="72"/>
      <c r="C19" s="179" t="s">
        <v>114</v>
      </c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84"/>
      <c r="AH19" s="61"/>
    </row>
    <row r="20" spans="1:34" s="9" customFormat="1">
      <c r="A20" s="173"/>
      <c r="B20" s="72"/>
      <c r="C20" s="184" t="s">
        <v>94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4"/>
      <c r="AH20" s="61"/>
    </row>
    <row r="21" spans="1:34" s="9" customFormat="1">
      <c r="A21" s="173"/>
      <c r="B21" s="72"/>
      <c r="C21" s="184" t="s">
        <v>91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4"/>
      <c r="AH21" s="61"/>
    </row>
    <row r="22" spans="1:34" s="9" customFormat="1">
      <c r="A22" s="176"/>
      <c r="B22" s="72"/>
      <c r="C22" s="183" t="s">
        <v>93</v>
      </c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4"/>
      <c r="AH22" s="61"/>
    </row>
    <row r="23" spans="1:34">
      <c r="B23" s="63"/>
      <c r="AG23" s="165"/>
    </row>
  </sheetData>
  <printOptions horizontalCentered="1"/>
  <pageMargins left="0.25" right="0.25" top="1" bottom="0.25" header="0.3" footer="0"/>
  <pageSetup scale="85" orientation="landscape" horizontalDpi="1200" verticalDpi="1200" r:id="rId1"/>
  <headerFooter>
    <oddHeader>&amp;L&amp;8Barrick Gold Inc., Nickel Plate Mine&amp;C&amp;"Times New Roman,Bold"&amp;16
Table 8 - CAHILL-3 Data&amp;R&amp;"Times New Roman,Regular"&amp;8Annual Report, 2016</oddHeader>
  </headerFooter>
  <colBreaks count="1" manualBreakCount="1">
    <brk id="19" max="21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CM23"/>
  <sheetViews>
    <sheetView topLeftCell="A7" zoomScaleNormal="100" workbookViewId="0">
      <selection activeCell="B21" sqref="B21"/>
    </sheetView>
  </sheetViews>
  <sheetFormatPr defaultColWidth="11.265625" defaultRowHeight="15"/>
  <cols>
    <col min="1" max="1" width="9.3984375" style="7" bestFit="1" customWidth="1"/>
    <col min="2" max="2" width="11.265625" style="39" bestFit="1" customWidth="1"/>
    <col min="3" max="3" width="5.1328125" style="107" bestFit="1" customWidth="1"/>
    <col min="4" max="4" width="5.1328125" style="114" bestFit="1" customWidth="1"/>
    <col min="5" max="5" width="5.73046875" style="107" bestFit="1" customWidth="1"/>
    <col min="6" max="6" width="5.73046875" style="69" bestFit="1" customWidth="1"/>
    <col min="7" max="7" width="5.1328125" style="114" bestFit="1" customWidth="1"/>
    <col min="8" max="8" width="5.73046875" style="69" bestFit="1" customWidth="1"/>
    <col min="9" max="9" width="7" style="85" bestFit="1" customWidth="1"/>
    <col min="10" max="10" width="8.265625" style="91" bestFit="1" customWidth="1"/>
    <col min="11" max="11" width="5.73046875" style="107" bestFit="1" customWidth="1"/>
    <col min="12" max="12" width="4.265625" style="114" bestFit="1" customWidth="1"/>
    <col min="13" max="14" width="7" style="85" bestFit="1" customWidth="1"/>
    <col min="15" max="15" width="4.73046875" style="107" bestFit="1" customWidth="1"/>
    <col min="16" max="16" width="8.265625" style="91" bestFit="1" customWidth="1"/>
    <col min="17" max="18" width="9.59765625" style="97" bestFit="1" customWidth="1"/>
    <col min="19" max="19" width="7" style="85" bestFit="1" customWidth="1"/>
    <col min="20" max="16384" width="11.265625" style="7"/>
  </cols>
  <sheetData>
    <row r="1" spans="1:91" s="6" customFormat="1" ht="129.75">
      <c r="A1" s="34" t="s">
        <v>33</v>
      </c>
      <c r="B1" s="4" t="s">
        <v>34</v>
      </c>
      <c r="C1" s="104" t="s">
        <v>36</v>
      </c>
      <c r="D1" s="110" t="s">
        <v>37</v>
      </c>
      <c r="E1" s="104" t="s">
        <v>38</v>
      </c>
      <c r="F1" s="68" t="s">
        <v>0</v>
      </c>
      <c r="G1" s="110" t="s">
        <v>40</v>
      </c>
      <c r="H1" s="68" t="s">
        <v>41</v>
      </c>
      <c r="I1" s="80" t="s">
        <v>42</v>
      </c>
      <c r="J1" s="86" t="s">
        <v>43</v>
      </c>
      <c r="K1" s="104" t="s">
        <v>45</v>
      </c>
      <c r="L1" s="110" t="s">
        <v>86</v>
      </c>
      <c r="M1" s="80" t="s">
        <v>46</v>
      </c>
      <c r="N1" s="80" t="s">
        <v>47</v>
      </c>
      <c r="O1" s="104" t="s">
        <v>48</v>
      </c>
      <c r="P1" s="86" t="s">
        <v>68</v>
      </c>
      <c r="Q1" s="92" t="s">
        <v>71</v>
      </c>
      <c r="R1" s="92" t="s">
        <v>72</v>
      </c>
      <c r="S1" s="80" t="s">
        <v>80</v>
      </c>
    </row>
    <row r="2" spans="1:91" ht="15.75">
      <c r="A2" s="53" t="s">
        <v>3</v>
      </c>
      <c r="B2" s="1">
        <v>42374</v>
      </c>
      <c r="C2" s="105">
        <v>1</v>
      </c>
      <c r="D2" s="111">
        <v>141</v>
      </c>
      <c r="E2" s="109">
        <v>62.1</v>
      </c>
      <c r="F2" s="108">
        <v>7.9</v>
      </c>
      <c r="G2" s="111">
        <v>104</v>
      </c>
      <c r="H2" s="108">
        <v>0.5</v>
      </c>
      <c r="I2" s="83">
        <f>0.005</f>
        <v>5.0000000000000001E-3</v>
      </c>
      <c r="J2" s="88">
        <v>0.11600000000000001</v>
      </c>
      <c r="K2" s="109">
        <v>18.8</v>
      </c>
      <c r="L2" s="111">
        <v>0</v>
      </c>
      <c r="M2" s="83">
        <f t="shared" ref="M2:N5" si="0">0.005</f>
        <v>5.0000000000000001E-3</v>
      </c>
      <c r="N2" s="83">
        <f t="shared" si="0"/>
        <v>5.0000000000000001E-3</v>
      </c>
      <c r="O2" s="116">
        <f>0.5</f>
        <v>0.5</v>
      </c>
      <c r="P2" s="88">
        <v>1.38E-2</v>
      </c>
      <c r="Q2" s="95">
        <f>0.0001</f>
        <v>1E-4</v>
      </c>
      <c r="R2" s="94">
        <v>8.5999999999999998E-4</v>
      </c>
      <c r="S2" s="83">
        <f>0.001</f>
        <v>1E-3</v>
      </c>
      <c r="CF2" s="36"/>
      <c r="CG2" s="36"/>
      <c r="CH2" s="36"/>
      <c r="CI2" s="36"/>
      <c r="CJ2" s="36"/>
    </row>
    <row r="3" spans="1:91" ht="15.75">
      <c r="A3" s="53" t="s">
        <v>3</v>
      </c>
      <c r="B3" s="1">
        <v>42402</v>
      </c>
      <c r="C3" s="105">
        <v>-0.5</v>
      </c>
      <c r="D3" s="111">
        <v>144</v>
      </c>
      <c r="E3" s="109">
        <v>64</v>
      </c>
      <c r="F3" s="108">
        <v>7.84</v>
      </c>
      <c r="G3" s="111">
        <v>110</v>
      </c>
      <c r="H3" s="108">
        <v>0.48</v>
      </c>
      <c r="I3" s="83">
        <f>0.005</f>
        <v>5.0000000000000001E-3</v>
      </c>
      <c r="J3" s="88">
        <v>0.113</v>
      </c>
      <c r="K3" s="109">
        <v>18.8</v>
      </c>
      <c r="L3" s="111">
        <v>0</v>
      </c>
      <c r="M3" s="83">
        <f t="shared" si="0"/>
        <v>5.0000000000000001E-3</v>
      </c>
      <c r="N3" s="83">
        <f t="shared" si="0"/>
        <v>5.0000000000000001E-3</v>
      </c>
      <c r="O3" s="116">
        <f>0.5</f>
        <v>0.5</v>
      </c>
      <c r="P3" s="88">
        <v>1.29E-2</v>
      </c>
      <c r="Q3" s="95">
        <f>0.0001</f>
        <v>1E-4</v>
      </c>
      <c r="R3" s="94">
        <v>8.3000000000000001E-4</v>
      </c>
      <c r="S3" s="82">
        <v>1.1000000000000001E-3</v>
      </c>
      <c r="CM3" s="36"/>
    </row>
    <row r="4" spans="1:91" ht="15.75">
      <c r="A4" s="53" t="s">
        <v>3</v>
      </c>
      <c r="B4" s="1">
        <v>42430</v>
      </c>
      <c r="C4" s="105">
        <v>0.7</v>
      </c>
      <c r="D4" s="111">
        <v>144</v>
      </c>
      <c r="E4" s="109">
        <v>61</v>
      </c>
      <c r="F4" s="108">
        <v>7.93</v>
      </c>
      <c r="G4" s="111">
        <v>89</v>
      </c>
      <c r="H4" s="108">
        <v>0.57999999999999996</v>
      </c>
      <c r="I4" s="83">
        <f>0.005</f>
        <v>5.0000000000000001E-3</v>
      </c>
      <c r="J4" s="88">
        <v>0.10100000000000001</v>
      </c>
      <c r="K4" s="109">
        <v>18.7</v>
      </c>
      <c r="L4" s="111">
        <v>0</v>
      </c>
      <c r="M4" s="83">
        <f t="shared" si="0"/>
        <v>5.0000000000000001E-3</v>
      </c>
      <c r="N4" s="83">
        <f t="shared" si="0"/>
        <v>5.0000000000000001E-3</v>
      </c>
      <c r="O4" s="116">
        <f>0.5</f>
        <v>0.5</v>
      </c>
      <c r="P4" s="88">
        <v>1.29E-2</v>
      </c>
      <c r="Q4" s="95">
        <f>0.0001</f>
        <v>1E-4</v>
      </c>
      <c r="R4" s="94">
        <v>9.7999999999999997E-4</v>
      </c>
      <c r="S4" s="83">
        <f>0.001</f>
        <v>1E-3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</row>
    <row r="5" spans="1:91" ht="15.75">
      <c r="A5" s="53" t="s">
        <v>3</v>
      </c>
      <c r="B5" s="1">
        <v>42465</v>
      </c>
      <c r="C5" s="105">
        <v>0.5</v>
      </c>
      <c r="D5" s="111">
        <v>120</v>
      </c>
      <c r="E5" s="109">
        <v>53.3</v>
      </c>
      <c r="F5" s="108">
        <v>7.81</v>
      </c>
      <c r="G5" s="111">
        <v>114</v>
      </c>
      <c r="H5" s="108">
        <v>5.24</v>
      </c>
      <c r="I5" s="83">
        <f>0.005</f>
        <v>5.0000000000000001E-3</v>
      </c>
      <c r="J5" s="88">
        <v>0.10199999999999999</v>
      </c>
      <c r="K5" s="109">
        <v>14.9</v>
      </c>
      <c r="L5" s="111">
        <v>0</v>
      </c>
      <c r="M5" s="83">
        <f t="shared" si="0"/>
        <v>5.0000000000000001E-3</v>
      </c>
      <c r="N5" s="83">
        <f t="shared" si="0"/>
        <v>5.0000000000000001E-3</v>
      </c>
      <c r="O5" s="116">
        <f>0.5</f>
        <v>0.5</v>
      </c>
      <c r="P5" s="88">
        <v>2.1499999999999998E-2</v>
      </c>
      <c r="Q5" s="94">
        <v>1E-4</v>
      </c>
      <c r="R5" s="94">
        <v>3.0100000000000001E-3</v>
      </c>
      <c r="S5" s="82">
        <v>2E-3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</row>
    <row r="6" spans="1:91" ht="15.75">
      <c r="A6" s="53"/>
      <c r="B6" s="1">
        <v>42493</v>
      </c>
      <c r="C6" s="105">
        <v>5.9</v>
      </c>
      <c r="D6" s="112" t="s">
        <v>95</v>
      </c>
      <c r="E6" s="105" t="s">
        <v>95</v>
      </c>
      <c r="F6" s="66" t="s">
        <v>95</v>
      </c>
      <c r="G6" s="112" t="s">
        <v>95</v>
      </c>
      <c r="H6" s="66" t="s">
        <v>95</v>
      </c>
      <c r="I6" s="81" t="s">
        <v>95</v>
      </c>
      <c r="J6" s="87" t="s">
        <v>95</v>
      </c>
      <c r="K6" s="105" t="s">
        <v>95</v>
      </c>
      <c r="L6" s="112" t="s">
        <v>95</v>
      </c>
      <c r="M6" s="81" t="s">
        <v>95</v>
      </c>
      <c r="N6" s="81" t="s">
        <v>95</v>
      </c>
      <c r="O6" s="105" t="s">
        <v>95</v>
      </c>
      <c r="P6" s="87" t="s">
        <v>95</v>
      </c>
      <c r="Q6" s="93" t="s">
        <v>95</v>
      </c>
      <c r="R6" s="93" t="s">
        <v>95</v>
      </c>
      <c r="S6" s="81" t="s">
        <v>95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</row>
    <row r="7" spans="1:91" ht="15.75">
      <c r="A7" s="53" t="s">
        <v>3</v>
      </c>
      <c r="B7" s="1">
        <v>42494</v>
      </c>
      <c r="C7" s="105" t="s">
        <v>95</v>
      </c>
      <c r="D7" s="111">
        <v>155</v>
      </c>
      <c r="E7" s="109">
        <v>67.5</v>
      </c>
      <c r="F7" s="108">
        <v>7.73</v>
      </c>
      <c r="G7" s="111">
        <v>126</v>
      </c>
      <c r="H7" s="108">
        <v>2.33</v>
      </c>
      <c r="I7" s="83">
        <f t="shared" ref="I7:I14" si="1">0.005</f>
        <v>5.0000000000000001E-3</v>
      </c>
      <c r="J7" s="88">
        <v>0.316</v>
      </c>
      <c r="K7" s="109">
        <v>38.700000000000003</v>
      </c>
      <c r="L7" s="111">
        <v>0</v>
      </c>
      <c r="M7" s="83">
        <f t="shared" ref="M7:N14" si="2">0.005</f>
        <v>5.0000000000000001E-3</v>
      </c>
      <c r="N7" s="83">
        <f t="shared" si="2"/>
        <v>5.0000000000000001E-3</v>
      </c>
      <c r="O7" s="116">
        <f t="shared" ref="O7:O14" si="3">0.5</f>
        <v>0.5</v>
      </c>
      <c r="P7" s="88">
        <v>1.4999999999999999E-2</v>
      </c>
      <c r="Q7" s="94">
        <v>1E-4</v>
      </c>
      <c r="R7" s="94">
        <v>1.6800000000000001E-3</v>
      </c>
      <c r="S7" s="82">
        <v>1.1000000000000001E-3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</row>
    <row r="8" spans="1:91" ht="15.75">
      <c r="A8" s="53" t="s">
        <v>3</v>
      </c>
      <c r="B8" s="1">
        <v>42528</v>
      </c>
      <c r="C8" s="105">
        <v>8.3000000000000007</v>
      </c>
      <c r="D8" s="111">
        <v>100</v>
      </c>
      <c r="E8" s="109">
        <v>45</v>
      </c>
      <c r="F8" s="108">
        <v>7.78</v>
      </c>
      <c r="G8" s="111">
        <v>82</v>
      </c>
      <c r="H8" s="108">
        <v>0.49</v>
      </c>
      <c r="I8" s="83">
        <f t="shared" si="1"/>
        <v>5.0000000000000001E-3</v>
      </c>
      <c r="J8" s="88">
        <v>8.5599999999999996E-2</v>
      </c>
      <c r="K8" s="109">
        <v>12.3</v>
      </c>
      <c r="L8" s="111">
        <v>0</v>
      </c>
      <c r="M8" s="83">
        <f t="shared" si="2"/>
        <v>5.0000000000000001E-3</v>
      </c>
      <c r="N8" s="83">
        <f t="shared" si="2"/>
        <v>5.0000000000000001E-3</v>
      </c>
      <c r="O8" s="116">
        <f t="shared" si="3"/>
        <v>0.5</v>
      </c>
      <c r="P8" s="88">
        <v>1.7100000000000001E-2</v>
      </c>
      <c r="Q8" s="94">
        <v>2.5799999999999998E-3</v>
      </c>
      <c r="R8" s="94">
        <v>1.4E-3</v>
      </c>
      <c r="S8" s="82">
        <v>5.0000000000000001E-3</v>
      </c>
    </row>
    <row r="9" spans="1:91" ht="15.75">
      <c r="A9" s="53" t="s">
        <v>3</v>
      </c>
      <c r="B9" s="1">
        <v>42556</v>
      </c>
      <c r="C9" s="105">
        <v>9.1</v>
      </c>
      <c r="D9" s="111">
        <v>101</v>
      </c>
      <c r="E9" s="109">
        <v>42.5</v>
      </c>
      <c r="F9" s="108">
        <v>7.83</v>
      </c>
      <c r="G9" s="111">
        <v>88</v>
      </c>
      <c r="H9" s="108">
        <v>1.08</v>
      </c>
      <c r="I9" s="83">
        <f t="shared" si="1"/>
        <v>5.0000000000000001E-3</v>
      </c>
      <c r="J9" s="88">
        <v>6.4199999999999993E-2</v>
      </c>
      <c r="K9" s="109">
        <v>10.5</v>
      </c>
      <c r="L9" s="111">
        <v>0</v>
      </c>
      <c r="M9" s="83">
        <f t="shared" si="2"/>
        <v>5.0000000000000001E-3</v>
      </c>
      <c r="N9" s="83">
        <f t="shared" si="2"/>
        <v>5.0000000000000001E-3</v>
      </c>
      <c r="O9" s="116">
        <f t="shared" si="3"/>
        <v>0.5</v>
      </c>
      <c r="P9" s="88">
        <v>1.6299999999999999E-2</v>
      </c>
      <c r="Q9" s="95">
        <f t="shared" ref="Q9:Q14" si="4">0.0001</f>
        <v>1E-4</v>
      </c>
      <c r="R9" s="94">
        <v>1.41E-3</v>
      </c>
      <c r="S9" s="83">
        <f t="shared" ref="S9:S14" si="5">0.001</f>
        <v>1E-3</v>
      </c>
    </row>
    <row r="10" spans="1:91" ht="15.75">
      <c r="A10" s="53" t="s">
        <v>3</v>
      </c>
      <c r="B10" s="1">
        <v>42584</v>
      </c>
      <c r="C10" s="105">
        <v>9.1</v>
      </c>
      <c r="D10" s="111">
        <v>118</v>
      </c>
      <c r="E10" s="109">
        <v>49.2</v>
      </c>
      <c r="F10" s="108">
        <v>7.86</v>
      </c>
      <c r="G10" s="111">
        <v>96</v>
      </c>
      <c r="H10" s="108">
        <v>0.62</v>
      </c>
      <c r="I10" s="83">
        <f t="shared" si="1"/>
        <v>5.0000000000000001E-3</v>
      </c>
      <c r="J10" s="88">
        <v>4.8099999999999997E-2</v>
      </c>
      <c r="K10" s="109">
        <v>10.9</v>
      </c>
      <c r="L10" s="111">
        <v>0</v>
      </c>
      <c r="M10" s="83">
        <f t="shared" si="2"/>
        <v>5.0000000000000001E-3</v>
      </c>
      <c r="N10" s="83">
        <f t="shared" si="2"/>
        <v>5.0000000000000001E-3</v>
      </c>
      <c r="O10" s="116">
        <f t="shared" si="3"/>
        <v>0.5</v>
      </c>
      <c r="P10" s="88">
        <v>1.4500000000000001E-2</v>
      </c>
      <c r="Q10" s="95">
        <f t="shared" si="4"/>
        <v>1E-4</v>
      </c>
      <c r="R10" s="94">
        <v>1.1999999999999999E-3</v>
      </c>
      <c r="S10" s="83">
        <f t="shared" si="5"/>
        <v>1E-3</v>
      </c>
    </row>
    <row r="11" spans="1:91" ht="15.75">
      <c r="A11" s="53" t="s">
        <v>3</v>
      </c>
      <c r="B11" s="1">
        <v>42619</v>
      </c>
      <c r="C11" s="105">
        <v>8</v>
      </c>
      <c r="D11" s="111">
        <v>133</v>
      </c>
      <c r="E11" s="109">
        <v>57.9</v>
      </c>
      <c r="F11" s="108">
        <v>7.91</v>
      </c>
      <c r="G11" s="111">
        <v>100</v>
      </c>
      <c r="H11" s="108">
        <v>0.56999999999999995</v>
      </c>
      <c r="I11" s="83">
        <f t="shared" si="1"/>
        <v>5.0000000000000001E-3</v>
      </c>
      <c r="J11" s="88">
        <v>4.6699999999999998E-2</v>
      </c>
      <c r="K11" s="109">
        <v>15.9</v>
      </c>
      <c r="L11" s="111">
        <v>0</v>
      </c>
      <c r="M11" s="83">
        <f t="shared" si="2"/>
        <v>5.0000000000000001E-3</v>
      </c>
      <c r="N11" s="83">
        <f t="shared" si="2"/>
        <v>5.0000000000000001E-3</v>
      </c>
      <c r="O11" s="116">
        <f t="shared" si="3"/>
        <v>0.5</v>
      </c>
      <c r="P11" s="88">
        <v>1.47E-2</v>
      </c>
      <c r="Q11" s="95">
        <f t="shared" si="4"/>
        <v>1E-4</v>
      </c>
      <c r="R11" s="94">
        <v>1.2199999999999999E-3</v>
      </c>
      <c r="S11" s="83">
        <f t="shared" si="5"/>
        <v>1E-3</v>
      </c>
    </row>
    <row r="12" spans="1:91" ht="15.75">
      <c r="A12" s="53" t="s">
        <v>3</v>
      </c>
      <c r="B12" s="1">
        <v>42655</v>
      </c>
      <c r="C12" s="105">
        <v>2.1</v>
      </c>
      <c r="D12" s="111">
        <v>142</v>
      </c>
      <c r="E12" s="109">
        <v>64.3</v>
      </c>
      <c r="F12" s="108">
        <v>7.87</v>
      </c>
      <c r="G12" s="111">
        <v>109</v>
      </c>
      <c r="H12" s="108">
        <v>0.28999999999999998</v>
      </c>
      <c r="I12" s="83">
        <f t="shared" si="1"/>
        <v>5.0000000000000001E-3</v>
      </c>
      <c r="J12" s="88">
        <v>6.5699999999999995E-2</v>
      </c>
      <c r="K12" s="109">
        <v>19.7</v>
      </c>
      <c r="L12" s="111">
        <v>0</v>
      </c>
      <c r="M12" s="83">
        <f t="shared" si="2"/>
        <v>5.0000000000000001E-3</v>
      </c>
      <c r="N12" s="83">
        <f t="shared" si="2"/>
        <v>5.0000000000000001E-3</v>
      </c>
      <c r="O12" s="116">
        <f t="shared" si="3"/>
        <v>0.5</v>
      </c>
      <c r="P12" s="88">
        <v>1.3299999999999999E-2</v>
      </c>
      <c r="Q12" s="95">
        <f t="shared" si="4"/>
        <v>1E-4</v>
      </c>
      <c r="R12" s="94">
        <v>9.7999999999999997E-4</v>
      </c>
      <c r="S12" s="83">
        <f t="shared" si="5"/>
        <v>1E-3</v>
      </c>
    </row>
    <row r="13" spans="1:91" ht="15.75">
      <c r="A13" s="53" t="s">
        <v>3</v>
      </c>
      <c r="B13" s="1">
        <v>42675</v>
      </c>
      <c r="C13" s="105">
        <v>1.7</v>
      </c>
      <c r="D13" s="111">
        <v>116</v>
      </c>
      <c r="E13" s="109">
        <v>52.8</v>
      </c>
      <c r="F13" s="108">
        <v>7.8</v>
      </c>
      <c r="G13" s="111">
        <v>99</v>
      </c>
      <c r="H13" s="108">
        <v>1.03</v>
      </c>
      <c r="I13" s="83">
        <f t="shared" si="1"/>
        <v>5.0000000000000001E-3</v>
      </c>
      <c r="J13" s="88">
        <v>8.0100000000000005E-2</v>
      </c>
      <c r="K13" s="109">
        <v>15.3</v>
      </c>
      <c r="L13" s="111">
        <v>0</v>
      </c>
      <c r="M13" s="83">
        <f t="shared" si="2"/>
        <v>5.0000000000000001E-3</v>
      </c>
      <c r="N13" s="83">
        <f t="shared" si="2"/>
        <v>5.0000000000000001E-3</v>
      </c>
      <c r="O13" s="116">
        <f t="shared" si="3"/>
        <v>0.5</v>
      </c>
      <c r="P13" s="88">
        <v>1.26E-2</v>
      </c>
      <c r="Q13" s="95">
        <f t="shared" si="4"/>
        <v>1E-4</v>
      </c>
      <c r="R13" s="94">
        <v>1.23E-3</v>
      </c>
      <c r="S13" s="83">
        <f t="shared" si="5"/>
        <v>1E-3</v>
      </c>
    </row>
    <row r="14" spans="1:91" ht="15.75">
      <c r="A14" s="53" t="s">
        <v>3</v>
      </c>
      <c r="B14" s="1">
        <v>42710</v>
      </c>
      <c r="C14" s="105">
        <v>1.7</v>
      </c>
      <c r="D14" s="111">
        <v>133</v>
      </c>
      <c r="E14" s="109">
        <v>59</v>
      </c>
      <c r="F14" s="108">
        <v>7.91</v>
      </c>
      <c r="G14" s="111">
        <v>107</v>
      </c>
      <c r="H14" s="108">
        <v>0.73</v>
      </c>
      <c r="I14" s="83">
        <f t="shared" si="1"/>
        <v>5.0000000000000001E-3</v>
      </c>
      <c r="J14" s="88">
        <v>0.13600000000000001</v>
      </c>
      <c r="K14" s="109">
        <v>17.2</v>
      </c>
      <c r="L14" s="111">
        <v>0</v>
      </c>
      <c r="M14" s="83">
        <f t="shared" si="2"/>
        <v>5.0000000000000001E-3</v>
      </c>
      <c r="N14" s="83">
        <f t="shared" si="2"/>
        <v>5.0000000000000001E-3</v>
      </c>
      <c r="O14" s="116">
        <f t="shared" si="3"/>
        <v>0.5</v>
      </c>
      <c r="P14" s="88">
        <v>1.46E-2</v>
      </c>
      <c r="Q14" s="95">
        <f t="shared" si="4"/>
        <v>1E-4</v>
      </c>
      <c r="R14" s="94">
        <v>8.9999999999999998E-4</v>
      </c>
      <c r="S14" s="83">
        <f t="shared" si="5"/>
        <v>1E-3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91">
      <c r="A15" s="12"/>
      <c r="B15" s="37" t="s">
        <v>87</v>
      </c>
      <c r="C15" s="106">
        <f t="shared" ref="C15:S15" si="6">MIN(C2:C14)</f>
        <v>-0.5</v>
      </c>
      <c r="D15" s="113">
        <f t="shared" si="6"/>
        <v>100</v>
      </c>
      <c r="E15" s="106">
        <f t="shared" si="6"/>
        <v>42.5</v>
      </c>
      <c r="F15" s="67">
        <f t="shared" si="6"/>
        <v>7.73</v>
      </c>
      <c r="G15" s="113">
        <f t="shared" si="6"/>
        <v>82</v>
      </c>
      <c r="H15" s="67">
        <f t="shared" si="6"/>
        <v>0.28999999999999998</v>
      </c>
      <c r="I15" s="84">
        <f t="shared" si="6"/>
        <v>5.0000000000000001E-3</v>
      </c>
      <c r="J15" s="90">
        <f t="shared" si="6"/>
        <v>4.6699999999999998E-2</v>
      </c>
      <c r="K15" s="106">
        <f t="shared" si="6"/>
        <v>10.5</v>
      </c>
      <c r="L15" s="113">
        <f t="shared" si="6"/>
        <v>0</v>
      </c>
      <c r="M15" s="84">
        <f t="shared" si="6"/>
        <v>5.0000000000000001E-3</v>
      </c>
      <c r="N15" s="84">
        <f t="shared" si="6"/>
        <v>5.0000000000000001E-3</v>
      </c>
      <c r="O15" s="106">
        <f t="shared" si="6"/>
        <v>0.5</v>
      </c>
      <c r="P15" s="90">
        <f t="shared" si="6"/>
        <v>1.26E-2</v>
      </c>
      <c r="Q15" s="96">
        <f t="shared" si="6"/>
        <v>1E-4</v>
      </c>
      <c r="R15" s="96">
        <f t="shared" si="6"/>
        <v>8.3000000000000001E-4</v>
      </c>
      <c r="S15" s="84">
        <f t="shared" si="6"/>
        <v>1E-3</v>
      </c>
    </row>
    <row r="16" spans="1:91">
      <c r="A16" s="12"/>
      <c r="B16" s="37" t="s">
        <v>88</v>
      </c>
      <c r="C16" s="106">
        <f t="shared" ref="C16:S16" si="7">MAX(C2:C14)</f>
        <v>9.1</v>
      </c>
      <c r="D16" s="113">
        <f t="shared" si="7"/>
        <v>155</v>
      </c>
      <c r="E16" s="106">
        <f t="shared" si="7"/>
        <v>67.5</v>
      </c>
      <c r="F16" s="67">
        <f t="shared" si="7"/>
        <v>7.93</v>
      </c>
      <c r="G16" s="113">
        <f t="shared" si="7"/>
        <v>126</v>
      </c>
      <c r="H16" s="67">
        <f t="shared" si="7"/>
        <v>5.24</v>
      </c>
      <c r="I16" s="84">
        <f t="shared" si="7"/>
        <v>5.0000000000000001E-3</v>
      </c>
      <c r="J16" s="90">
        <f t="shared" si="7"/>
        <v>0.316</v>
      </c>
      <c r="K16" s="106">
        <f t="shared" si="7"/>
        <v>38.700000000000003</v>
      </c>
      <c r="L16" s="113">
        <f t="shared" si="7"/>
        <v>0</v>
      </c>
      <c r="M16" s="84">
        <f t="shared" si="7"/>
        <v>5.0000000000000001E-3</v>
      </c>
      <c r="N16" s="84">
        <f t="shared" si="7"/>
        <v>5.0000000000000001E-3</v>
      </c>
      <c r="O16" s="106">
        <f t="shared" si="7"/>
        <v>0.5</v>
      </c>
      <c r="P16" s="90">
        <f t="shared" si="7"/>
        <v>2.1499999999999998E-2</v>
      </c>
      <c r="Q16" s="96">
        <f t="shared" si="7"/>
        <v>2.5799999999999998E-3</v>
      </c>
      <c r="R16" s="96">
        <f t="shared" si="7"/>
        <v>3.0100000000000001E-3</v>
      </c>
      <c r="S16" s="84">
        <f t="shared" si="7"/>
        <v>5.0000000000000001E-3</v>
      </c>
    </row>
    <row r="17" spans="1:20">
      <c r="A17" s="12"/>
      <c r="B17" s="37" t="s">
        <v>89</v>
      </c>
      <c r="C17" s="106">
        <f t="shared" ref="C17:S17" si="8">AVERAGE(C2:C14)</f>
        <v>3.9666666666666672</v>
      </c>
      <c r="D17" s="113">
        <f t="shared" si="8"/>
        <v>128.91666666666666</v>
      </c>
      <c r="E17" s="106">
        <f t="shared" si="8"/>
        <v>56.54999999999999</v>
      </c>
      <c r="F17" s="67">
        <f t="shared" si="8"/>
        <v>7.8475000000000001</v>
      </c>
      <c r="G17" s="113">
        <f t="shared" si="8"/>
        <v>102</v>
      </c>
      <c r="H17" s="67">
        <f t="shared" si="8"/>
        <v>1.1616666666666666</v>
      </c>
      <c r="I17" s="84">
        <f t="shared" si="8"/>
        <v>4.9999999999999992E-3</v>
      </c>
      <c r="J17" s="90">
        <f t="shared" si="8"/>
        <v>0.1062</v>
      </c>
      <c r="K17" s="106">
        <f t="shared" si="8"/>
        <v>17.641666666666666</v>
      </c>
      <c r="L17" s="113">
        <f t="shared" si="8"/>
        <v>0</v>
      </c>
      <c r="M17" s="84">
        <f t="shared" si="8"/>
        <v>4.9999999999999992E-3</v>
      </c>
      <c r="N17" s="84">
        <f t="shared" si="8"/>
        <v>4.9999999999999992E-3</v>
      </c>
      <c r="O17" s="106">
        <f t="shared" si="8"/>
        <v>0.5</v>
      </c>
      <c r="P17" s="90">
        <f t="shared" si="8"/>
        <v>1.4933333333333333E-2</v>
      </c>
      <c r="Q17" s="96">
        <f t="shared" si="8"/>
        <v>3.0666666666666657E-4</v>
      </c>
      <c r="R17" s="96">
        <f t="shared" si="8"/>
        <v>1.3083333333333334E-3</v>
      </c>
      <c r="S17" s="84">
        <f t="shared" si="8"/>
        <v>1.433333333333334E-3</v>
      </c>
    </row>
    <row r="18" spans="1:20">
      <c r="A18" s="12"/>
      <c r="B18" s="37" t="s">
        <v>90</v>
      </c>
      <c r="C18" s="106">
        <f t="shared" ref="C18:S18" si="9">_xlfn.STDEV.P(C2:C14)</f>
        <v>3.6134778568883217</v>
      </c>
      <c r="D18" s="113">
        <f t="shared" si="9"/>
        <v>16.997344563849442</v>
      </c>
      <c r="E18" s="106">
        <f t="shared" si="9"/>
        <v>7.655880093104912</v>
      </c>
      <c r="F18" s="67">
        <f t="shared" si="9"/>
        <v>5.8040933831219457E-2</v>
      </c>
      <c r="G18" s="113">
        <f t="shared" si="9"/>
        <v>11.818065267490557</v>
      </c>
      <c r="H18" s="67">
        <f t="shared" si="9"/>
        <v>1.332396545910997</v>
      </c>
      <c r="I18" s="84">
        <f t="shared" si="9"/>
        <v>8.6736173798840355E-19</v>
      </c>
      <c r="J18" s="90">
        <f t="shared" si="9"/>
        <v>6.8627448347338901E-2</v>
      </c>
      <c r="K18" s="106">
        <f t="shared" si="9"/>
        <v>7.0279748545050778</v>
      </c>
      <c r="L18" s="113">
        <f t="shared" si="9"/>
        <v>0</v>
      </c>
      <c r="M18" s="84">
        <f t="shared" si="9"/>
        <v>8.6736173798840355E-19</v>
      </c>
      <c r="N18" s="84">
        <f t="shared" si="9"/>
        <v>8.6736173798840355E-19</v>
      </c>
      <c r="O18" s="106">
        <f t="shared" si="9"/>
        <v>0</v>
      </c>
      <c r="P18" s="90">
        <f t="shared" si="9"/>
        <v>2.3753362335093156E-3</v>
      </c>
      <c r="Q18" s="96">
        <f t="shared" si="9"/>
        <v>6.8543579000678262E-4</v>
      </c>
      <c r="R18" s="96">
        <f t="shared" si="9"/>
        <v>5.6938319453793353E-4</v>
      </c>
      <c r="S18" s="84">
        <f t="shared" si="9"/>
        <v>1.1093040861529159E-3</v>
      </c>
    </row>
    <row r="19" spans="1:20" s="9" customFormat="1">
      <c r="A19" s="173"/>
      <c r="B19" s="215" t="s">
        <v>114</v>
      </c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61"/>
    </row>
    <row r="20" spans="1:20" s="9" customFormat="1">
      <c r="A20" s="173"/>
      <c r="B20" s="215" t="s">
        <v>94</v>
      </c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61"/>
    </row>
    <row r="21" spans="1:20" s="9" customFormat="1">
      <c r="A21" s="173"/>
      <c r="B21" s="215" t="s">
        <v>91</v>
      </c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1"/>
    </row>
    <row r="22" spans="1:20" s="9" customFormat="1" ht="30" customHeight="1">
      <c r="A22" s="176"/>
      <c r="B22" s="224" t="s">
        <v>131</v>
      </c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61"/>
    </row>
    <row r="23" spans="1:20">
      <c r="B23" s="63"/>
      <c r="C23" s="188"/>
      <c r="D23" s="189"/>
      <c r="E23" s="188"/>
      <c r="F23" s="190"/>
      <c r="G23" s="189"/>
      <c r="H23" s="190"/>
      <c r="I23" s="192"/>
      <c r="J23" s="191"/>
      <c r="K23" s="188"/>
      <c r="L23" s="189"/>
      <c r="M23" s="192"/>
      <c r="N23" s="192"/>
      <c r="O23" s="188"/>
      <c r="P23" s="191"/>
      <c r="Q23" s="194"/>
      <c r="R23" s="194"/>
      <c r="S23" s="192"/>
    </row>
  </sheetData>
  <mergeCells count="4">
    <mergeCell ref="B19:S19"/>
    <mergeCell ref="B20:S20"/>
    <mergeCell ref="B21:S21"/>
    <mergeCell ref="B22:S2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9 - CAHILL-4 Data&amp;R&amp;"Times New Roman,Regular"&amp;8Annual Report, 2016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I22"/>
  <sheetViews>
    <sheetView topLeftCell="A6" zoomScaleNormal="100" workbookViewId="0">
      <selection activeCell="B21" sqref="B21"/>
    </sheetView>
  </sheetViews>
  <sheetFormatPr defaultColWidth="11.265625" defaultRowHeight="15"/>
  <cols>
    <col min="1" max="1" width="10.59765625" style="7" bestFit="1" customWidth="1"/>
    <col min="2" max="2" width="11.265625" style="39" bestFit="1" customWidth="1"/>
    <col min="3" max="4" width="7.73046875" style="40" bestFit="1" customWidth="1"/>
    <col min="5" max="5" width="6.3984375" style="7" bestFit="1" customWidth="1"/>
    <col min="6" max="6" width="6.3984375" style="41" bestFit="1" customWidth="1"/>
    <col min="7" max="7" width="6.3984375" style="7" bestFit="1" customWidth="1"/>
    <col min="8" max="8" width="7.73046875" style="40" bestFit="1" customWidth="1"/>
    <col min="9" max="10" width="9" style="43" bestFit="1" customWidth="1"/>
    <col min="11" max="11" width="7.73046875" style="42" bestFit="1" customWidth="1"/>
    <col min="12" max="12" width="5.86328125" style="40" bestFit="1" customWidth="1"/>
    <col min="13" max="13" width="7.73046875" style="42" bestFit="1" customWidth="1"/>
    <col min="14" max="14" width="10.265625" style="46" bestFit="1" customWidth="1"/>
    <col min="15" max="15" width="6.59765625" style="7" bestFit="1" customWidth="1"/>
    <col min="16" max="16384" width="11.265625" style="7"/>
  </cols>
  <sheetData>
    <row r="1" spans="1:87" s="6" customFormat="1" ht="129.75">
      <c r="A1" s="34" t="s">
        <v>33</v>
      </c>
      <c r="B1" s="4" t="s">
        <v>34</v>
      </c>
      <c r="C1" s="30" t="s">
        <v>37</v>
      </c>
      <c r="D1" s="30" t="s">
        <v>38</v>
      </c>
      <c r="E1" s="5" t="s">
        <v>0</v>
      </c>
      <c r="F1" s="28" t="s">
        <v>42</v>
      </c>
      <c r="G1" s="5" t="s">
        <v>43</v>
      </c>
      <c r="H1" s="30" t="s">
        <v>45</v>
      </c>
      <c r="I1" s="16" t="s">
        <v>86</v>
      </c>
      <c r="J1" s="16" t="s">
        <v>46</v>
      </c>
      <c r="K1" s="13" t="s">
        <v>47</v>
      </c>
      <c r="L1" s="30" t="s">
        <v>48</v>
      </c>
      <c r="M1" s="13" t="s">
        <v>71</v>
      </c>
      <c r="N1" s="19" t="s">
        <v>72</v>
      </c>
      <c r="O1" s="5" t="s">
        <v>73</v>
      </c>
    </row>
    <row r="2" spans="1:87" ht="15.75">
      <c r="A2" s="53" t="s">
        <v>20</v>
      </c>
      <c r="B2" s="1">
        <v>42374</v>
      </c>
      <c r="C2" s="31">
        <v>3930</v>
      </c>
      <c r="D2" s="31">
        <v>1380</v>
      </c>
      <c r="E2" s="2">
        <v>7.6</v>
      </c>
      <c r="F2" s="29">
        <v>33.1</v>
      </c>
      <c r="G2" s="2">
        <v>0.35</v>
      </c>
      <c r="H2" s="31">
        <v>1670</v>
      </c>
      <c r="I2" s="17">
        <v>0.54320000000000002</v>
      </c>
      <c r="J2" s="17">
        <v>7.5800000000000006E-2</v>
      </c>
      <c r="K2" s="14">
        <v>0.61899999999999999</v>
      </c>
      <c r="L2" s="31">
        <v>435</v>
      </c>
      <c r="M2" s="14">
        <v>1.37</v>
      </c>
      <c r="N2" s="47">
        <f>0.0004</f>
        <v>4.0000000000000002E-4</v>
      </c>
      <c r="O2" s="49">
        <f t="shared" ref="O2:O13" si="0">0.03</f>
        <v>0.03</v>
      </c>
      <c r="CB2" s="36"/>
      <c r="CC2" s="36"/>
      <c r="CD2" s="36"/>
      <c r="CE2" s="36"/>
      <c r="CF2" s="36"/>
    </row>
    <row r="3" spans="1:87" ht="15.75">
      <c r="A3" s="53" t="s">
        <v>20</v>
      </c>
      <c r="B3" s="1">
        <v>42402</v>
      </c>
      <c r="C3" s="31">
        <v>4070</v>
      </c>
      <c r="D3" s="31">
        <v>1420</v>
      </c>
      <c r="E3" s="2">
        <v>7.73</v>
      </c>
      <c r="F3" s="29">
        <v>32.6</v>
      </c>
      <c r="G3" s="2">
        <v>0.32</v>
      </c>
      <c r="H3" s="31">
        <v>1780</v>
      </c>
      <c r="I3" s="17">
        <v>0.46399999999999997</v>
      </c>
      <c r="J3" s="17">
        <v>0.112</v>
      </c>
      <c r="K3" s="14">
        <v>0.57599999999999996</v>
      </c>
      <c r="L3" s="31">
        <v>449</v>
      </c>
      <c r="M3" s="14">
        <v>1.29</v>
      </c>
      <c r="N3" s="47">
        <f>0.0004</f>
        <v>4.0000000000000002E-4</v>
      </c>
      <c r="O3" s="49">
        <f t="shared" si="0"/>
        <v>0.03</v>
      </c>
      <c r="CI3" s="36"/>
    </row>
    <row r="4" spans="1:87" ht="15.75">
      <c r="A4" s="53" t="s">
        <v>20</v>
      </c>
      <c r="B4" s="1">
        <v>42430</v>
      </c>
      <c r="C4" s="31">
        <v>3890</v>
      </c>
      <c r="D4" s="31">
        <v>1430</v>
      </c>
      <c r="E4" s="2">
        <v>7.78</v>
      </c>
      <c r="F4" s="29">
        <v>34.700000000000003</v>
      </c>
      <c r="G4" s="2">
        <v>5.46</v>
      </c>
      <c r="H4" s="31">
        <v>1600</v>
      </c>
      <c r="I4" s="17">
        <v>0.5179999999999999</v>
      </c>
      <c r="J4" s="17">
        <v>5.0999999999999997E-2</v>
      </c>
      <c r="K4" s="14">
        <v>0.56899999999999995</v>
      </c>
      <c r="L4" s="31">
        <v>346</v>
      </c>
      <c r="M4" s="14">
        <v>1.26</v>
      </c>
      <c r="N4" s="20">
        <v>9.7000000000000005E-4</v>
      </c>
      <c r="O4" s="49">
        <f t="shared" si="0"/>
        <v>0.03</v>
      </c>
      <c r="P4" s="10"/>
    </row>
    <row r="5" spans="1:87" ht="15.75">
      <c r="A5" s="53" t="s">
        <v>20</v>
      </c>
      <c r="B5" s="1">
        <v>42465</v>
      </c>
      <c r="C5" s="31">
        <v>3340</v>
      </c>
      <c r="D5" s="31">
        <v>1270</v>
      </c>
      <c r="E5" s="2">
        <v>7.81</v>
      </c>
      <c r="F5" s="29">
        <v>28.1</v>
      </c>
      <c r="G5" s="2">
        <v>5.43</v>
      </c>
      <c r="H5" s="31">
        <v>1420</v>
      </c>
      <c r="I5" s="17">
        <v>0.4239</v>
      </c>
      <c r="J5" s="17">
        <v>1.8100000000000002E-2</v>
      </c>
      <c r="K5" s="14">
        <v>0.442</v>
      </c>
      <c r="L5" s="31">
        <v>101</v>
      </c>
      <c r="M5" s="14">
        <v>0.93899999999999995</v>
      </c>
      <c r="N5" s="20">
        <v>2.0500000000000002E-3</v>
      </c>
      <c r="O5" s="49">
        <f t="shared" si="0"/>
        <v>0.03</v>
      </c>
    </row>
    <row r="6" spans="1:87" ht="15.75">
      <c r="A6" s="53" t="s">
        <v>20</v>
      </c>
      <c r="B6" s="1">
        <v>42494</v>
      </c>
      <c r="C6" s="31">
        <v>3070</v>
      </c>
      <c r="D6" s="31">
        <v>1200</v>
      </c>
      <c r="E6" s="2">
        <v>7.51</v>
      </c>
      <c r="F6" s="29">
        <v>23.3</v>
      </c>
      <c r="G6" s="2">
        <v>1.95</v>
      </c>
      <c r="H6" s="31">
        <v>1300</v>
      </c>
      <c r="I6" s="17">
        <v>0.37830000000000003</v>
      </c>
      <c r="J6" s="17">
        <v>7.5700000000000003E-2</v>
      </c>
      <c r="K6" s="14">
        <v>0.45400000000000001</v>
      </c>
      <c r="L6" s="31">
        <v>191</v>
      </c>
      <c r="M6" s="14">
        <v>0.90400000000000003</v>
      </c>
      <c r="N6" s="20">
        <v>7.7999999999999999E-4</v>
      </c>
      <c r="O6" s="49">
        <f t="shared" si="0"/>
        <v>0.03</v>
      </c>
    </row>
    <row r="7" spans="1:87" ht="15.75">
      <c r="A7" s="53" t="s">
        <v>20</v>
      </c>
      <c r="B7" s="1">
        <v>42528</v>
      </c>
      <c r="C7" s="31">
        <v>3240</v>
      </c>
      <c r="D7" s="31">
        <v>1330</v>
      </c>
      <c r="E7" s="2">
        <v>7.27</v>
      </c>
      <c r="F7" s="29">
        <v>29</v>
      </c>
      <c r="G7" s="2">
        <v>0.73</v>
      </c>
      <c r="H7" s="31">
        <v>1410</v>
      </c>
      <c r="I7" s="17">
        <v>0.3725</v>
      </c>
      <c r="J7" s="17">
        <v>2.0500000000000001E-2</v>
      </c>
      <c r="K7" s="14">
        <v>0.39300000000000002</v>
      </c>
      <c r="L7" s="31">
        <v>266</v>
      </c>
      <c r="M7" s="14">
        <v>1.05</v>
      </c>
      <c r="N7" s="20">
        <v>1.08E-3</v>
      </c>
      <c r="O7" s="49">
        <f t="shared" si="0"/>
        <v>0.03</v>
      </c>
    </row>
    <row r="8" spans="1:87" ht="15.75">
      <c r="A8" s="53" t="s">
        <v>20</v>
      </c>
      <c r="B8" s="1">
        <v>42556</v>
      </c>
      <c r="C8" s="31">
        <v>3490</v>
      </c>
      <c r="D8" s="31">
        <v>1250</v>
      </c>
      <c r="E8" s="2">
        <v>7.32</v>
      </c>
      <c r="F8" s="29">
        <v>28.7</v>
      </c>
      <c r="G8" s="2">
        <v>0.35</v>
      </c>
      <c r="H8" s="31">
        <v>1450</v>
      </c>
      <c r="I8" s="17">
        <v>0.40090000000000003</v>
      </c>
      <c r="J8" s="17">
        <v>4.41E-2</v>
      </c>
      <c r="K8" s="14">
        <v>0.44500000000000001</v>
      </c>
      <c r="L8" s="31">
        <v>313</v>
      </c>
      <c r="M8" s="14">
        <v>1.08</v>
      </c>
      <c r="N8" s="47">
        <f>0.0004</f>
        <v>4.0000000000000002E-4</v>
      </c>
      <c r="O8" s="49">
        <f t="shared" si="0"/>
        <v>0.03</v>
      </c>
    </row>
    <row r="9" spans="1:87" ht="15.75">
      <c r="A9" s="53" t="s">
        <v>20</v>
      </c>
      <c r="B9" s="1">
        <v>42584</v>
      </c>
      <c r="C9" s="31">
        <v>3750</v>
      </c>
      <c r="D9" s="31">
        <v>1300</v>
      </c>
      <c r="E9" s="2">
        <v>7.2</v>
      </c>
      <c r="F9" s="29">
        <v>35.200000000000003</v>
      </c>
      <c r="G9" s="2">
        <v>0.42</v>
      </c>
      <c r="H9" s="31">
        <v>1500</v>
      </c>
      <c r="I9" s="17">
        <v>0.36890000000000001</v>
      </c>
      <c r="J9" s="17">
        <v>8.2100000000000006E-2</v>
      </c>
      <c r="K9" s="14">
        <v>0.45100000000000001</v>
      </c>
      <c r="L9" s="31">
        <v>316</v>
      </c>
      <c r="M9" s="14">
        <v>1.1200000000000001</v>
      </c>
      <c r="N9" s="20">
        <v>4.8000000000000001E-4</v>
      </c>
      <c r="O9" s="49">
        <f t="shared" si="0"/>
        <v>0.03</v>
      </c>
    </row>
    <row r="10" spans="1:87" ht="15.75">
      <c r="A10" s="53" t="s">
        <v>20</v>
      </c>
      <c r="B10" s="1">
        <v>42619</v>
      </c>
      <c r="C10" s="31">
        <v>3650</v>
      </c>
      <c r="D10" s="31">
        <v>1290</v>
      </c>
      <c r="E10" s="2">
        <v>7.29</v>
      </c>
      <c r="F10" s="29">
        <v>29</v>
      </c>
      <c r="G10" s="2">
        <v>0.47</v>
      </c>
      <c r="H10" s="31">
        <v>1580</v>
      </c>
      <c r="I10" s="17">
        <v>0.42770000000000002</v>
      </c>
      <c r="J10" s="17">
        <v>1.5299999999999999E-2</v>
      </c>
      <c r="K10" s="14">
        <v>0.443</v>
      </c>
      <c r="L10" s="31">
        <v>350</v>
      </c>
      <c r="M10" s="14">
        <v>1.18</v>
      </c>
      <c r="N10" s="20">
        <v>4.4000000000000002E-4</v>
      </c>
      <c r="O10" s="49">
        <f t="shared" si="0"/>
        <v>0.03</v>
      </c>
      <c r="CG10" s="8"/>
      <c r="CH10" s="8"/>
    </row>
    <row r="11" spans="1:87" ht="15.75">
      <c r="A11" s="53" t="s">
        <v>20</v>
      </c>
      <c r="B11" s="1">
        <v>42655</v>
      </c>
      <c r="C11" s="31">
        <v>3710</v>
      </c>
      <c r="D11" s="31">
        <v>1390</v>
      </c>
      <c r="E11" s="2">
        <v>7.6</v>
      </c>
      <c r="F11" s="29">
        <v>29.4</v>
      </c>
      <c r="G11" s="2">
        <v>0.34</v>
      </c>
      <c r="H11" s="31">
        <v>1530</v>
      </c>
      <c r="I11" s="17">
        <v>0.42549999999999999</v>
      </c>
      <c r="J11" s="17">
        <v>2.1499999999999998E-2</v>
      </c>
      <c r="K11" s="14">
        <v>0.44700000000000001</v>
      </c>
      <c r="L11" s="31">
        <v>405</v>
      </c>
      <c r="M11" s="14">
        <v>1.23</v>
      </c>
      <c r="N11" s="47">
        <f>0.0004</f>
        <v>4.0000000000000002E-4</v>
      </c>
      <c r="O11" s="49">
        <f t="shared" si="0"/>
        <v>0.03</v>
      </c>
    </row>
    <row r="12" spans="1:87" ht="15.75">
      <c r="A12" s="53" t="s">
        <v>20</v>
      </c>
      <c r="B12" s="1">
        <v>42675</v>
      </c>
      <c r="C12" s="31">
        <v>3090</v>
      </c>
      <c r="D12" s="31">
        <v>1360</v>
      </c>
      <c r="E12" s="2">
        <v>7.68</v>
      </c>
      <c r="F12" s="29">
        <v>26.9</v>
      </c>
      <c r="G12" s="2">
        <v>0.38</v>
      </c>
      <c r="H12" s="31">
        <v>1650</v>
      </c>
      <c r="I12" s="17">
        <v>0.41270000000000001</v>
      </c>
      <c r="J12" s="17">
        <v>1.5299999999999999E-2</v>
      </c>
      <c r="K12" s="14">
        <v>0.42799999999999999</v>
      </c>
      <c r="L12" s="31">
        <v>410</v>
      </c>
      <c r="M12" s="14">
        <v>1.31</v>
      </c>
      <c r="N12" s="47">
        <f>0.0004</f>
        <v>4.0000000000000002E-4</v>
      </c>
      <c r="O12" s="49">
        <f t="shared" si="0"/>
        <v>0.03</v>
      </c>
    </row>
    <row r="13" spans="1:87" ht="15.75">
      <c r="A13" s="53" t="s">
        <v>20</v>
      </c>
      <c r="B13" s="1">
        <v>42710</v>
      </c>
      <c r="C13" s="31">
        <v>3790</v>
      </c>
      <c r="D13" s="31">
        <v>1410</v>
      </c>
      <c r="E13" s="2">
        <v>7.97</v>
      </c>
      <c r="F13" s="29">
        <v>31.9</v>
      </c>
      <c r="G13" s="2">
        <v>0.39</v>
      </c>
      <c r="H13" s="31">
        <v>1680</v>
      </c>
      <c r="I13" s="17">
        <v>0.40299999999999997</v>
      </c>
      <c r="J13" s="17">
        <v>1.4999999999999999E-2</v>
      </c>
      <c r="K13" s="14">
        <v>0.41799999999999998</v>
      </c>
      <c r="L13" s="31">
        <v>432</v>
      </c>
      <c r="M13" s="14">
        <v>1.41</v>
      </c>
      <c r="N13" s="47">
        <f>0.0004</f>
        <v>4.0000000000000002E-4</v>
      </c>
      <c r="O13" s="49">
        <f t="shared" si="0"/>
        <v>0.03</v>
      </c>
    </row>
    <row r="14" spans="1:87">
      <c r="A14" s="12"/>
      <c r="B14" s="37" t="s">
        <v>87</v>
      </c>
      <c r="C14" s="38">
        <f t="shared" ref="C14:O14" si="1">MIN(C2:C13)</f>
        <v>3070</v>
      </c>
      <c r="D14" s="38">
        <f t="shared" si="1"/>
        <v>1200</v>
      </c>
      <c r="E14" s="74">
        <f t="shared" si="1"/>
        <v>7.2</v>
      </c>
      <c r="F14" s="60">
        <f t="shared" si="1"/>
        <v>23.3</v>
      </c>
      <c r="G14" s="74">
        <f t="shared" si="1"/>
        <v>0.32</v>
      </c>
      <c r="H14" s="38">
        <f t="shared" si="1"/>
        <v>1300</v>
      </c>
      <c r="I14" s="76">
        <f t="shared" si="1"/>
        <v>0.36890000000000001</v>
      </c>
      <c r="J14" s="76">
        <f t="shared" si="1"/>
        <v>1.4999999999999999E-2</v>
      </c>
      <c r="K14" s="73">
        <f t="shared" si="1"/>
        <v>0.39300000000000002</v>
      </c>
      <c r="L14" s="38">
        <f t="shared" si="1"/>
        <v>101</v>
      </c>
      <c r="M14" s="73">
        <f t="shared" si="1"/>
        <v>0.90400000000000003</v>
      </c>
      <c r="N14" s="75">
        <f t="shared" si="1"/>
        <v>4.0000000000000002E-4</v>
      </c>
      <c r="O14" s="74">
        <f t="shared" si="1"/>
        <v>0.03</v>
      </c>
    </row>
    <row r="15" spans="1:87">
      <c r="A15" s="12"/>
      <c r="B15" s="37" t="s">
        <v>88</v>
      </c>
      <c r="C15" s="38">
        <f t="shared" ref="C15:O15" si="2">MAX(C2:C13)</f>
        <v>4070</v>
      </c>
      <c r="D15" s="38">
        <f t="shared" si="2"/>
        <v>1430</v>
      </c>
      <c r="E15" s="74">
        <f t="shared" si="2"/>
        <v>7.97</v>
      </c>
      <c r="F15" s="60">
        <f t="shared" si="2"/>
        <v>35.200000000000003</v>
      </c>
      <c r="G15" s="74">
        <f t="shared" si="2"/>
        <v>5.46</v>
      </c>
      <c r="H15" s="38">
        <f t="shared" si="2"/>
        <v>1780</v>
      </c>
      <c r="I15" s="76">
        <f t="shared" si="2"/>
        <v>0.54320000000000002</v>
      </c>
      <c r="J15" s="76">
        <f t="shared" si="2"/>
        <v>0.112</v>
      </c>
      <c r="K15" s="73">
        <f t="shared" si="2"/>
        <v>0.61899999999999999</v>
      </c>
      <c r="L15" s="38">
        <f t="shared" si="2"/>
        <v>449</v>
      </c>
      <c r="M15" s="73">
        <f t="shared" si="2"/>
        <v>1.41</v>
      </c>
      <c r="N15" s="75">
        <f t="shared" si="2"/>
        <v>2.0500000000000002E-3</v>
      </c>
      <c r="O15" s="74">
        <f t="shared" si="2"/>
        <v>0.03</v>
      </c>
    </row>
    <row r="16" spans="1:87">
      <c r="A16" s="12"/>
      <c r="B16" s="37" t="s">
        <v>89</v>
      </c>
      <c r="C16" s="38">
        <f t="shared" ref="C16:O16" si="3">AVERAGE(C2:C13)</f>
        <v>3585</v>
      </c>
      <c r="D16" s="38">
        <f t="shared" si="3"/>
        <v>1335.8333333333333</v>
      </c>
      <c r="E16" s="74">
        <f t="shared" si="3"/>
        <v>7.5633333333333326</v>
      </c>
      <c r="F16" s="60">
        <f t="shared" si="3"/>
        <v>30.158333333333328</v>
      </c>
      <c r="G16" s="74">
        <f t="shared" si="3"/>
        <v>1.3825000000000001</v>
      </c>
      <c r="H16" s="38">
        <f t="shared" si="3"/>
        <v>1547.5</v>
      </c>
      <c r="I16" s="76">
        <f t="shared" si="3"/>
        <v>0.42821666666666669</v>
      </c>
      <c r="J16" s="76">
        <f t="shared" si="3"/>
        <v>4.5533333333333335E-2</v>
      </c>
      <c r="K16" s="73">
        <f t="shared" si="3"/>
        <v>0.47374999999999995</v>
      </c>
      <c r="L16" s="38">
        <f t="shared" si="3"/>
        <v>334.5</v>
      </c>
      <c r="M16" s="73">
        <f t="shared" si="3"/>
        <v>1.1785833333333333</v>
      </c>
      <c r="N16" s="75">
        <f t="shared" si="3"/>
        <v>6.8333333333333354E-4</v>
      </c>
      <c r="O16" s="74">
        <f t="shared" si="3"/>
        <v>3.0000000000000009E-2</v>
      </c>
    </row>
    <row r="17" spans="1:16">
      <c r="A17" s="12"/>
      <c r="B17" s="37" t="s">
        <v>90</v>
      </c>
      <c r="C17" s="38">
        <f t="shared" ref="C17:O17" si="4">_xlfn.STDEV.P(C2:C13)</f>
        <v>320.76730922378403</v>
      </c>
      <c r="D17" s="38">
        <f t="shared" si="4"/>
        <v>70.99980438157715</v>
      </c>
      <c r="E17" s="74">
        <f t="shared" si="4"/>
        <v>0.2366549292864096</v>
      </c>
      <c r="F17" s="60">
        <f t="shared" si="4"/>
        <v>3.3036490767365954</v>
      </c>
      <c r="G17" s="74">
        <f t="shared" si="4"/>
        <v>1.8675524312140031</v>
      </c>
      <c r="H17" s="38">
        <f t="shared" si="4"/>
        <v>132.1063334338416</v>
      </c>
      <c r="I17" s="76">
        <f t="shared" si="4"/>
        <v>5.2699048589345369E-2</v>
      </c>
      <c r="J17" s="76">
        <f t="shared" si="4"/>
        <v>3.2054935484085584E-2</v>
      </c>
      <c r="K17" s="73">
        <f t="shared" si="4"/>
        <v>6.8769088259187927E-2</v>
      </c>
      <c r="L17" s="38">
        <f t="shared" si="4"/>
        <v>101.80496058640757</v>
      </c>
      <c r="M17" s="73">
        <f t="shared" si="4"/>
        <v>0.15589337078771359</v>
      </c>
      <c r="N17" s="75">
        <f t="shared" si="4"/>
        <v>4.7424208539052662E-4</v>
      </c>
      <c r="O17" s="74">
        <f t="shared" si="4"/>
        <v>1.0408340855860843E-17</v>
      </c>
    </row>
    <row r="18" spans="1:16" s="9" customFormat="1" ht="30.75" customHeight="1">
      <c r="A18" s="173"/>
      <c r="B18" s="224" t="s">
        <v>115</v>
      </c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61"/>
    </row>
    <row r="19" spans="1:16" s="9" customFormat="1">
      <c r="A19" s="173"/>
      <c r="B19" s="215" t="s">
        <v>94</v>
      </c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61"/>
    </row>
    <row r="20" spans="1:16" s="9" customFormat="1">
      <c r="A20" s="173"/>
      <c r="B20" s="215" t="s">
        <v>91</v>
      </c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61"/>
    </row>
    <row r="21" spans="1:16" s="9" customFormat="1" ht="30" customHeight="1">
      <c r="A21" s="176"/>
      <c r="B21" s="224" t="s">
        <v>132</v>
      </c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61"/>
    </row>
    <row r="22" spans="1:16">
      <c r="B22" s="63"/>
      <c r="C22" s="65"/>
      <c r="D22" s="65"/>
      <c r="E22" s="62"/>
      <c r="F22" s="64"/>
      <c r="G22" s="62"/>
      <c r="H22" s="65"/>
      <c r="I22" s="166"/>
      <c r="J22" s="166"/>
      <c r="K22" s="165"/>
      <c r="L22" s="65"/>
      <c r="M22" s="165"/>
      <c r="N22" s="196"/>
      <c r="O22" s="62"/>
    </row>
  </sheetData>
  <mergeCells count="4">
    <mergeCell ref="B18:O18"/>
    <mergeCell ref="B19:O19"/>
    <mergeCell ref="B20:O20"/>
    <mergeCell ref="B21:O21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10 - CENTRALS Data&amp;R&amp;"Times New Roman,Regular"&amp;8Annual Report, 2016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CE6"/>
  <sheetViews>
    <sheetView zoomScaleNormal="100" workbookViewId="0">
      <selection activeCell="B21" sqref="B21"/>
    </sheetView>
  </sheetViews>
  <sheetFormatPr defaultColWidth="11.265625" defaultRowHeight="15"/>
  <cols>
    <col min="1" max="1" width="9.86328125" style="7" bestFit="1" customWidth="1"/>
    <col min="2" max="2" width="10.59765625" style="39" bestFit="1" customWidth="1"/>
    <col min="3" max="5" width="5.73046875" style="41" bestFit="1" customWidth="1"/>
    <col min="6" max="6" width="5.73046875" style="7" bestFit="1" customWidth="1"/>
    <col min="7" max="7" width="4" style="40" bestFit="1" customWidth="1"/>
    <col min="8" max="8" width="5.73046875" style="7" bestFit="1" customWidth="1"/>
    <col min="9" max="9" width="7.73046875" style="42" bestFit="1" customWidth="1"/>
    <col min="10" max="10" width="8" style="43" bestFit="1" customWidth="1"/>
    <col min="11" max="11" width="5.73046875" style="7" bestFit="1" customWidth="1"/>
    <col min="12" max="12" width="4.265625" style="40" bestFit="1" customWidth="1"/>
    <col min="13" max="14" width="7.73046875" style="42" bestFit="1" customWidth="1"/>
    <col min="15" max="15" width="5.3984375" style="41" bestFit="1" customWidth="1"/>
    <col min="16" max="16" width="9.1328125" style="46" bestFit="1" customWidth="1"/>
    <col min="17" max="17" width="8.86328125" style="43" bestFit="1" customWidth="1"/>
    <col min="18" max="19" width="8" style="43" bestFit="1" customWidth="1"/>
    <col min="20" max="16384" width="11.265625" style="7"/>
  </cols>
  <sheetData>
    <row r="1" spans="1:83" s="6" customFormat="1" ht="129.75">
      <c r="A1" s="34" t="s">
        <v>33</v>
      </c>
      <c r="B1" s="4" t="s">
        <v>34</v>
      </c>
      <c r="C1" s="28" t="s">
        <v>36</v>
      </c>
      <c r="D1" s="28" t="s">
        <v>37</v>
      </c>
      <c r="E1" s="28" t="s">
        <v>38</v>
      </c>
      <c r="F1" s="5" t="s">
        <v>0</v>
      </c>
      <c r="G1" s="30" t="s">
        <v>40</v>
      </c>
      <c r="H1" s="5" t="s">
        <v>41</v>
      </c>
      <c r="I1" s="13" t="s">
        <v>42</v>
      </c>
      <c r="J1" s="16" t="s">
        <v>43</v>
      </c>
      <c r="K1" s="5" t="s">
        <v>45</v>
      </c>
      <c r="L1" s="30" t="s">
        <v>86</v>
      </c>
      <c r="M1" s="13" t="s">
        <v>46</v>
      </c>
      <c r="N1" s="13" t="s">
        <v>47</v>
      </c>
      <c r="O1" s="28" t="s">
        <v>48</v>
      </c>
      <c r="P1" s="19" t="s">
        <v>68</v>
      </c>
      <c r="Q1" s="16" t="s">
        <v>71</v>
      </c>
      <c r="R1" s="16" t="s">
        <v>72</v>
      </c>
      <c r="S1" s="16" t="s">
        <v>80</v>
      </c>
    </row>
    <row r="2" spans="1:83" ht="15.75">
      <c r="A2" s="53" t="s">
        <v>9</v>
      </c>
      <c r="B2" s="1">
        <v>42584</v>
      </c>
      <c r="C2" s="32">
        <v>12.1</v>
      </c>
      <c r="D2" s="29">
        <v>68.8</v>
      </c>
      <c r="E2" s="29">
        <v>27.4</v>
      </c>
      <c r="F2" s="2">
        <v>7.64</v>
      </c>
      <c r="G2" s="31">
        <v>56</v>
      </c>
      <c r="H2" s="2">
        <v>5.35</v>
      </c>
      <c r="I2" s="51">
        <f>0.005</f>
        <v>5.0000000000000001E-3</v>
      </c>
      <c r="J2" s="17">
        <v>6.13E-2</v>
      </c>
      <c r="K2" s="2">
        <v>2.2799999999999998</v>
      </c>
      <c r="L2" s="31">
        <v>0</v>
      </c>
      <c r="M2" s="51">
        <f>0.005</f>
        <v>5.0000000000000001E-3</v>
      </c>
      <c r="N2" s="51">
        <f>0.005</f>
        <v>5.0000000000000001E-3</v>
      </c>
      <c r="O2" s="77">
        <f>0.5</f>
        <v>0.5</v>
      </c>
      <c r="P2" s="20">
        <v>6.2399999999999999E-3</v>
      </c>
      <c r="Q2" s="50">
        <f>0.0001</f>
        <v>1E-4</v>
      </c>
      <c r="R2" s="17">
        <v>5.4899999999999997E-2</v>
      </c>
      <c r="S2" s="17">
        <v>9.1999999999999998E-3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</row>
    <row r="3" spans="1:83" s="9" customFormat="1">
      <c r="A3" s="173"/>
      <c r="B3" s="72"/>
      <c r="C3" s="215" t="s">
        <v>108</v>
      </c>
      <c r="D3" s="215"/>
      <c r="E3" s="215"/>
      <c r="F3" s="215"/>
      <c r="G3" s="215"/>
      <c r="H3" s="215"/>
      <c r="I3" s="215"/>
      <c r="J3" s="215"/>
      <c r="K3" s="215"/>
      <c r="L3" s="184"/>
      <c r="M3" s="184"/>
      <c r="N3" s="184"/>
      <c r="O3" s="184"/>
      <c r="P3" s="184"/>
      <c r="Q3" s="184"/>
      <c r="R3" s="184"/>
      <c r="S3" s="184"/>
      <c r="T3" s="61"/>
    </row>
    <row r="4" spans="1:83">
      <c r="A4" s="174"/>
      <c r="B4" s="168"/>
      <c r="C4" s="184" t="s">
        <v>118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75"/>
    </row>
    <row r="5" spans="1:83" s="9" customFormat="1" ht="30" customHeight="1">
      <c r="A5" s="176"/>
      <c r="B5" s="72"/>
      <c r="C5" s="225" t="s">
        <v>133</v>
      </c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184"/>
      <c r="R5" s="184"/>
      <c r="S5" s="184"/>
      <c r="T5" s="61"/>
    </row>
    <row r="6" spans="1:83">
      <c r="B6" s="63"/>
      <c r="C6" s="64"/>
      <c r="D6" s="64"/>
      <c r="E6" s="64"/>
      <c r="F6" s="62"/>
      <c r="G6" s="65"/>
      <c r="H6" s="62"/>
      <c r="I6" s="165"/>
      <c r="J6" s="166"/>
      <c r="K6" s="62"/>
      <c r="L6" s="65"/>
      <c r="M6" s="165"/>
      <c r="N6" s="165"/>
      <c r="O6" s="64"/>
      <c r="P6" s="196"/>
      <c r="Q6" s="166"/>
      <c r="R6" s="166"/>
      <c r="S6" s="166"/>
    </row>
  </sheetData>
  <mergeCells count="2">
    <mergeCell ref="C3:K3"/>
    <mergeCell ref="C5:P5"/>
  </mergeCells>
  <printOptions horizontalCentered="1"/>
  <pageMargins left="0.7" right="0.7" top="1.125" bottom="0.75" header="0.3" footer="0.3"/>
  <pageSetup scale="95" orientation="landscape" horizontalDpi="1200" verticalDpi="1200" r:id="rId1"/>
  <headerFooter>
    <oddHeader>&amp;L&amp;8Barrick Gold Inc., Nickel Plate Mine&amp;C&amp;"Times New Roman,Bold"&amp;16
Table 11 - CPFLOOR Data&amp;R&amp;"Times New Roman,Regular"&amp;8Annual Report, 2016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  <pageSetUpPr fitToPage="1"/>
  </sheetPr>
  <dimension ref="A1:CI25"/>
  <sheetViews>
    <sheetView zoomScaleNormal="100" workbookViewId="0">
      <selection activeCell="B21" sqref="B21"/>
    </sheetView>
  </sheetViews>
  <sheetFormatPr defaultColWidth="11.265625" defaultRowHeight="15"/>
  <cols>
    <col min="1" max="1" width="3.86328125" style="7" bestFit="1" customWidth="1"/>
    <col min="2" max="2" width="10.86328125" style="39" bestFit="1" customWidth="1"/>
    <col min="3" max="3" width="16.265625" style="40" customWidth="1"/>
    <col min="4" max="4" width="9" style="40" bestFit="1" customWidth="1"/>
    <col min="5" max="5" width="9" style="7" bestFit="1" customWidth="1"/>
    <col min="6" max="6" width="10.265625" style="40" bestFit="1" customWidth="1"/>
    <col min="7" max="7" width="9" style="43" bestFit="1" customWidth="1"/>
    <col min="8" max="8" width="11.59765625" style="43" bestFit="1" customWidth="1"/>
    <col min="9" max="9" width="10.265625" style="40" bestFit="1" customWidth="1"/>
    <col min="10" max="10" width="10.265625" style="43" bestFit="1" customWidth="1"/>
    <col min="11" max="11" width="11.59765625" style="43" bestFit="1" customWidth="1"/>
    <col min="12" max="12" width="10.265625" style="43" bestFit="1" customWidth="1"/>
    <col min="13" max="13" width="6.59765625" style="7" bestFit="1" customWidth="1"/>
    <col min="14" max="14" width="9" style="43" bestFit="1" customWidth="1"/>
    <col min="15" max="15" width="10.265625" style="46" bestFit="1" customWidth="1"/>
    <col min="16" max="16" width="11.59765625" style="44" bestFit="1" customWidth="1"/>
    <col min="17" max="18" width="9" style="43" bestFit="1" customWidth="1"/>
    <col min="19" max="19" width="10.265625" style="46" bestFit="1" customWidth="1"/>
    <col min="20" max="20" width="6.59765625" style="7" bestFit="1" customWidth="1"/>
    <col min="21" max="21" width="11.59765625" style="44" bestFit="1" customWidth="1"/>
    <col min="22" max="23" width="10.265625" style="46" bestFit="1" customWidth="1"/>
    <col min="24" max="24" width="11.59765625" style="44" bestFit="1" customWidth="1"/>
    <col min="25" max="25" width="10.265625" style="46" bestFit="1" customWidth="1"/>
    <col min="26" max="26" width="6.3984375" style="41" bestFit="1" customWidth="1"/>
    <col min="27" max="27" width="9" style="43" bestFit="1" customWidth="1"/>
    <col min="28" max="16384" width="11.265625" style="7"/>
  </cols>
  <sheetData>
    <row r="1" spans="1:87" s="6" customFormat="1" ht="130.5">
      <c r="A1" s="34" t="s">
        <v>33</v>
      </c>
      <c r="B1" s="4" t="s">
        <v>34</v>
      </c>
      <c r="C1" s="30" t="s">
        <v>37</v>
      </c>
      <c r="D1" s="30" t="s">
        <v>38</v>
      </c>
      <c r="E1" s="5" t="s">
        <v>0</v>
      </c>
      <c r="F1" s="30" t="s">
        <v>40</v>
      </c>
      <c r="G1" s="16" t="s">
        <v>42</v>
      </c>
      <c r="H1" s="16" t="s">
        <v>85</v>
      </c>
      <c r="I1" s="30" t="s">
        <v>45</v>
      </c>
      <c r="J1" s="16" t="s">
        <v>86</v>
      </c>
      <c r="K1" s="16" t="s">
        <v>46</v>
      </c>
      <c r="L1" s="16" t="s">
        <v>47</v>
      </c>
      <c r="M1" s="5" t="s">
        <v>48</v>
      </c>
      <c r="N1" s="16" t="s">
        <v>67</v>
      </c>
      <c r="O1" s="19" t="s">
        <v>68</v>
      </c>
    </row>
    <row r="2" spans="1:87" ht="15.75">
      <c r="A2" s="53" t="s">
        <v>12</v>
      </c>
      <c r="B2" s="1">
        <v>42402</v>
      </c>
      <c r="C2" s="31">
        <v>1150</v>
      </c>
      <c r="D2" s="31">
        <v>474</v>
      </c>
      <c r="E2" s="2">
        <v>7.34</v>
      </c>
      <c r="F2" s="31">
        <v>813</v>
      </c>
      <c r="G2" s="17">
        <v>2.79</v>
      </c>
      <c r="H2" s="18">
        <v>6.0299999999999999E-2</v>
      </c>
      <c r="I2" s="31">
        <v>437</v>
      </c>
      <c r="J2" s="17">
        <v>7.0200000000000012E-2</v>
      </c>
      <c r="K2" s="17">
        <v>3.0800000000000001E-2</v>
      </c>
      <c r="L2" s="17">
        <v>0.10100000000000001</v>
      </c>
      <c r="M2" s="2">
        <v>2.21</v>
      </c>
      <c r="N2" s="17">
        <v>1E-3</v>
      </c>
      <c r="O2" s="20">
        <v>7.5300000000000002E-3</v>
      </c>
      <c r="P2" s="7"/>
      <c r="Q2" s="7"/>
      <c r="R2" s="7"/>
      <c r="S2" s="7"/>
      <c r="U2" s="7"/>
      <c r="V2" s="7"/>
      <c r="W2" s="7"/>
      <c r="X2" s="7"/>
      <c r="Y2" s="7"/>
      <c r="Z2" s="7"/>
      <c r="AA2" s="7"/>
      <c r="CI2" s="36"/>
    </row>
    <row r="3" spans="1:87" ht="15.75">
      <c r="A3" s="53" t="s">
        <v>12</v>
      </c>
      <c r="B3" s="1">
        <v>42494</v>
      </c>
      <c r="C3" s="31">
        <v>703</v>
      </c>
      <c r="D3" s="31">
        <v>309</v>
      </c>
      <c r="E3" s="2">
        <v>7.08</v>
      </c>
      <c r="F3" s="31">
        <v>496</v>
      </c>
      <c r="G3" s="17">
        <v>2.0799999999999999E-2</v>
      </c>
      <c r="H3" s="18" t="s">
        <v>95</v>
      </c>
      <c r="I3" s="31">
        <v>210</v>
      </c>
      <c r="J3" s="17">
        <v>1.8200000000000001E-2</v>
      </c>
      <c r="K3" s="50">
        <f>0.005</f>
        <v>5.0000000000000001E-3</v>
      </c>
      <c r="L3" s="17">
        <v>1.8200000000000001E-2</v>
      </c>
      <c r="M3" s="49">
        <f>0.5</f>
        <v>0.5</v>
      </c>
      <c r="N3" s="17">
        <v>2.5000000000000001E-3</v>
      </c>
      <c r="O3" s="20">
        <v>1.32E-2</v>
      </c>
      <c r="P3" s="7"/>
      <c r="Q3" s="7"/>
      <c r="R3" s="7"/>
      <c r="S3" s="7"/>
      <c r="U3" s="7"/>
      <c r="V3" s="7"/>
      <c r="W3" s="7"/>
      <c r="X3" s="7"/>
      <c r="Y3" s="7"/>
      <c r="Z3" s="7"/>
      <c r="AA3" s="7"/>
    </row>
    <row r="4" spans="1:87" ht="15.75">
      <c r="A4" s="53" t="s">
        <v>12</v>
      </c>
      <c r="B4" s="1">
        <v>42584</v>
      </c>
      <c r="C4" s="31">
        <v>901</v>
      </c>
      <c r="D4" s="31">
        <v>354</v>
      </c>
      <c r="E4" s="2">
        <v>6.83</v>
      </c>
      <c r="F4" s="31">
        <v>615</v>
      </c>
      <c r="G4" s="17">
        <v>0.61699999999999999</v>
      </c>
      <c r="H4" s="18">
        <v>1.448</v>
      </c>
      <c r="I4" s="31">
        <v>257</v>
      </c>
      <c r="J4" s="17">
        <v>2.1899999999999999E-2</v>
      </c>
      <c r="K4" s="50">
        <f>0.005</f>
        <v>5.0000000000000001E-3</v>
      </c>
      <c r="L4" s="17">
        <v>2.1899999999999999E-2</v>
      </c>
      <c r="M4" s="49">
        <f>0.5</f>
        <v>0.5</v>
      </c>
      <c r="N4" s="17">
        <v>1.8E-3</v>
      </c>
      <c r="O4" s="20">
        <v>1.7600000000000001E-2</v>
      </c>
      <c r="P4" s="7"/>
      <c r="Q4" s="7"/>
      <c r="R4" s="7"/>
      <c r="S4" s="7"/>
      <c r="U4" s="7"/>
      <c r="V4" s="7"/>
      <c r="W4" s="7"/>
      <c r="X4" s="7"/>
      <c r="Y4" s="7"/>
      <c r="Z4" s="7"/>
      <c r="AA4" s="7"/>
    </row>
    <row r="5" spans="1:87" ht="15.75">
      <c r="A5" s="53" t="s">
        <v>12</v>
      </c>
      <c r="B5" s="1">
        <v>42675</v>
      </c>
      <c r="C5" s="31">
        <v>1010</v>
      </c>
      <c r="D5" s="31">
        <v>448</v>
      </c>
      <c r="E5" s="2">
        <v>7.35</v>
      </c>
      <c r="F5" s="31">
        <v>804</v>
      </c>
      <c r="G5" s="17">
        <v>2.8</v>
      </c>
      <c r="H5" s="18" t="s">
        <v>95</v>
      </c>
      <c r="I5" s="31">
        <v>412</v>
      </c>
      <c r="J5" s="17">
        <v>3.3500000000000002E-2</v>
      </c>
      <c r="K5" s="50">
        <f>0.005</f>
        <v>5.0000000000000001E-3</v>
      </c>
      <c r="L5" s="17">
        <v>3.3500000000000002E-2</v>
      </c>
      <c r="M5" s="2">
        <v>0.59</v>
      </c>
      <c r="N5" s="17">
        <v>1.1000000000000001E-3</v>
      </c>
      <c r="O5" s="20">
        <v>7.62E-3</v>
      </c>
      <c r="P5" s="7"/>
      <c r="Q5" s="7"/>
      <c r="R5" s="7"/>
      <c r="S5" s="7"/>
      <c r="U5" s="7"/>
      <c r="V5" s="7"/>
      <c r="W5" s="7"/>
      <c r="X5" s="7"/>
      <c r="Y5" s="7"/>
      <c r="Z5" s="7"/>
      <c r="AA5" s="7"/>
    </row>
    <row r="6" spans="1:87">
      <c r="A6" s="12"/>
      <c r="B6" s="37" t="s">
        <v>87</v>
      </c>
      <c r="C6" s="38">
        <f t="shared" ref="C6:O6" si="0">MIN(C2:C5)</f>
        <v>703</v>
      </c>
      <c r="D6" s="38">
        <f t="shared" si="0"/>
        <v>309</v>
      </c>
      <c r="E6" s="74">
        <f t="shared" si="0"/>
        <v>6.83</v>
      </c>
      <c r="F6" s="38">
        <f t="shared" si="0"/>
        <v>496</v>
      </c>
      <c r="G6" s="76">
        <f t="shared" si="0"/>
        <v>2.0799999999999999E-2</v>
      </c>
      <c r="H6" s="76">
        <f t="shared" si="0"/>
        <v>6.0299999999999999E-2</v>
      </c>
      <c r="I6" s="38">
        <f t="shared" si="0"/>
        <v>210</v>
      </c>
      <c r="J6" s="76">
        <f t="shared" si="0"/>
        <v>1.8200000000000001E-2</v>
      </c>
      <c r="K6" s="76">
        <f t="shared" si="0"/>
        <v>5.0000000000000001E-3</v>
      </c>
      <c r="L6" s="76">
        <f t="shared" si="0"/>
        <v>1.8200000000000001E-2</v>
      </c>
      <c r="M6" s="74">
        <f t="shared" si="0"/>
        <v>0.5</v>
      </c>
      <c r="N6" s="76">
        <f t="shared" si="0"/>
        <v>1E-3</v>
      </c>
      <c r="O6" s="75">
        <f t="shared" si="0"/>
        <v>7.5300000000000002E-3</v>
      </c>
      <c r="P6" s="7"/>
      <c r="Q6" s="7"/>
      <c r="R6" s="7"/>
      <c r="S6" s="7"/>
      <c r="U6" s="7"/>
      <c r="V6" s="7"/>
      <c r="W6" s="7"/>
      <c r="X6" s="7"/>
      <c r="Y6" s="7"/>
      <c r="Z6" s="7"/>
      <c r="AA6" s="7"/>
    </row>
    <row r="7" spans="1:87">
      <c r="A7" s="12"/>
      <c r="B7" s="37" t="s">
        <v>88</v>
      </c>
      <c r="C7" s="38">
        <f t="shared" ref="C7:O7" si="1">MAX(C2:C5)</f>
        <v>1150</v>
      </c>
      <c r="D7" s="38">
        <f t="shared" si="1"/>
        <v>474</v>
      </c>
      <c r="E7" s="74">
        <f t="shared" si="1"/>
        <v>7.35</v>
      </c>
      <c r="F7" s="38">
        <f t="shared" si="1"/>
        <v>813</v>
      </c>
      <c r="G7" s="76">
        <f t="shared" si="1"/>
        <v>2.8</v>
      </c>
      <c r="H7" s="76">
        <f t="shared" si="1"/>
        <v>1.448</v>
      </c>
      <c r="I7" s="38">
        <f t="shared" si="1"/>
        <v>437</v>
      </c>
      <c r="J7" s="76">
        <f t="shared" si="1"/>
        <v>7.0200000000000012E-2</v>
      </c>
      <c r="K7" s="76">
        <f t="shared" si="1"/>
        <v>3.0800000000000001E-2</v>
      </c>
      <c r="L7" s="76">
        <f t="shared" si="1"/>
        <v>0.10100000000000001</v>
      </c>
      <c r="M7" s="74">
        <f t="shared" si="1"/>
        <v>2.21</v>
      </c>
      <c r="N7" s="76">
        <f t="shared" si="1"/>
        <v>2.5000000000000001E-3</v>
      </c>
      <c r="O7" s="75">
        <f t="shared" si="1"/>
        <v>1.7600000000000001E-2</v>
      </c>
      <c r="P7" s="7"/>
      <c r="Q7" s="7"/>
      <c r="R7" s="7"/>
      <c r="S7" s="7"/>
      <c r="U7" s="7"/>
      <c r="V7" s="7"/>
      <c r="W7" s="7"/>
      <c r="X7" s="7"/>
      <c r="Y7" s="7"/>
      <c r="Z7" s="7"/>
      <c r="AA7" s="7"/>
    </row>
    <row r="8" spans="1:87">
      <c r="A8" s="12"/>
      <c r="B8" s="37" t="s">
        <v>89</v>
      </c>
      <c r="C8" s="38">
        <f t="shared" ref="C8:O8" si="2">AVERAGE(C2:C5)</f>
        <v>941</v>
      </c>
      <c r="D8" s="38">
        <f t="shared" si="2"/>
        <v>396.25</v>
      </c>
      <c r="E8" s="74">
        <f t="shared" si="2"/>
        <v>7.15</v>
      </c>
      <c r="F8" s="38">
        <f t="shared" si="2"/>
        <v>682</v>
      </c>
      <c r="G8" s="76">
        <f t="shared" si="2"/>
        <v>1.5569500000000001</v>
      </c>
      <c r="H8" s="76">
        <f t="shared" si="2"/>
        <v>0.75414999999999999</v>
      </c>
      <c r="I8" s="38">
        <f t="shared" si="2"/>
        <v>329</v>
      </c>
      <c r="J8" s="76">
        <f t="shared" si="2"/>
        <v>3.5950000000000003E-2</v>
      </c>
      <c r="K8" s="76">
        <f t="shared" si="2"/>
        <v>1.1449999999999998E-2</v>
      </c>
      <c r="L8" s="76">
        <f t="shared" si="2"/>
        <v>4.3650000000000001E-2</v>
      </c>
      <c r="M8" s="74">
        <f t="shared" si="2"/>
        <v>0.95</v>
      </c>
      <c r="N8" s="76">
        <f t="shared" si="2"/>
        <v>1.6000000000000001E-3</v>
      </c>
      <c r="O8" s="75">
        <f t="shared" si="2"/>
        <v>1.1487500000000001E-2</v>
      </c>
      <c r="P8" s="7"/>
      <c r="Q8" s="7"/>
      <c r="R8" s="7"/>
      <c r="S8" s="7"/>
      <c r="U8" s="7"/>
      <c r="V8" s="7"/>
      <c r="W8" s="7"/>
      <c r="X8" s="7"/>
      <c r="Y8" s="7"/>
      <c r="Z8" s="7"/>
      <c r="AA8" s="7"/>
    </row>
    <row r="9" spans="1:87">
      <c r="A9" s="12"/>
      <c r="B9" s="37" t="s">
        <v>90</v>
      </c>
      <c r="C9" s="38">
        <f t="shared" ref="C9:O9" si="3">_xlfn.STDEV.P(C2:C5)</f>
        <v>163.31411451555559</v>
      </c>
      <c r="D9" s="38">
        <f t="shared" si="3"/>
        <v>67.306667574617009</v>
      </c>
      <c r="E9" s="74">
        <f t="shared" si="3"/>
        <v>0.21412613105363842</v>
      </c>
      <c r="F9" s="38">
        <f t="shared" si="3"/>
        <v>133.3510404908788</v>
      </c>
      <c r="G9" s="76">
        <f t="shared" si="3"/>
        <v>1.2558710552839409</v>
      </c>
      <c r="H9" s="76">
        <f t="shared" si="3"/>
        <v>0.69385000000000008</v>
      </c>
      <c r="I9" s="38">
        <f t="shared" si="3"/>
        <v>97.33704330829039</v>
      </c>
      <c r="J9" s="76">
        <f t="shared" si="3"/>
        <v>2.056410708005578E-2</v>
      </c>
      <c r="K9" s="76">
        <f t="shared" si="3"/>
        <v>1.1171727708819261E-2</v>
      </c>
      <c r="L9" s="76">
        <f t="shared" si="3"/>
        <v>3.3588725787085175E-2</v>
      </c>
      <c r="M9" s="74">
        <f t="shared" si="3"/>
        <v>0.72838863253073904</v>
      </c>
      <c r="N9" s="76">
        <f t="shared" si="3"/>
        <v>6.0415229867972857E-4</v>
      </c>
      <c r="O9" s="75">
        <f t="shared" si="3"/>
        <v>4.2105425719258507E-3</v>
      </c>
      <c r="P9" s="7"/>
      <c r="Q9" s="7"/>
      <c r="R9" s="7"/>
      <c r="S9" s="7"/>
      <c r="U9" s="7"/>
      <c r="V9" s="7"/>
      <c r="W9" s="7"/>
      <c r="X9" s="7"/>
      <c r="Y9" s="7"/>
      <c r="Z9" s="7"/>
      <c r="AA9" s="7"/>
    </row>
    <row r="10" spans="1:87" ht="15.75">
      <c r="A10" s="53"/>
      <c r="B10" s="1"/>
      <c r="C10" s="31"/>
      <c r="D10" s="31"/>
      <c r="E10" s="2"/>
      <c r="F10" s="31"/>
      <c r="G10" s="17"/>
      <c r="H10" s="18"/>
      <c r="I10" s="31"/>
      <c r="J10" s="17"/>
      <c r="K10" s="50"/>
      <c r="L10" s="17"/>
      <c r="M10" s="2"/>
      <c r="N10" s="17"/>
      <c r="O10" s="204"/>
      <c r="P10" s="23"/>
      <c r="Q10" s="50"/>
      <c r="R10" s="17"/>
      <c r="S10" s="20"/>
      <c r="T10" s="49"/>
      <c r="U10" s="52"/>
      <c r="V10" s="20"/>
      <c r="W10" s="20"/>
      <c r="X10" s="23"/>
      <c r="Y10" s="47"/>
      <c r="Z10" s="29"/>
      <c r="AA10" s="17"/>
    </row>
    <row r="11" spans="1:87" s="6" customFormat="1" ht="66.75">
      <c r="A11" s="34" t="s">
        <v>33</v>
      </c>
      <c r="B11" s="4" t="s">
        <v>34</v>
      </c>
      <c r="C11" s="22" t="s">
        <v>69</v>
      </c>
      <c r="D11" s="16" t="s">
        <v>70</v>
      </c>
      <c r="E11" s="16" t="s">
        <v>71</v>
      </c>
      <c r="F11" s="19" t="s">
        <v>72</v>
      </c>
      <c r="G11" s="5" t="s">
        <v>73</v>
      </c>
      <c r="H11" s="22" t="s">
        <v>74</v>
      </c>
      <c r="I11" s="19" t="s">
        <v>75</v>
      </c>
      <c r="J11" s="19" t="s">
        <v>76</v>
      </c>
      <c r="K11" s="22" t="s">
        <v>77</v>
      </c>
      <c r="L11" s="19" t="s">
        <v>78</v>
      </c>
      <c r="M11" s="28" t="s">
        <v>79</v>
      </c>
      <c r="N11" s="16" t="s">
        <v>80</v>
      </c>
      <c r="O11" s="205"/>
      <c r="P11" s="203"/>
    </row>
    <row r="12" spans="1:87" ht="15.75">
      <c r="A12" s="53" t="s">
        <v>12</v>
      </c>
      <c r="B12" s="1">
        <v>42402</v>
      </c>
      <c r="C12" s="23">
        <v>1.13E-4</v>
      </c>
      <c r="D12" s="50">
        <f>0.0001</f>
        <v>1E-4</v>
      </c>
      <c r="E12" s="17">
        <v>0.10199999999999999</v>
      </c>
      <c r="F12" s="20">
        <v>4.4999999999999999E-4</v>
      </c>
      <c r="G12" s="49">
        <f>0.03</f>
        <v>0.03</v>
      </c>
      <c r="H12" s="52">
        <f>0.00005</f>
        <v>5.0000000000000002E-5</v>
      </c>
      <c r="I12" s="20">
        <v>3.0699999999999998E-3</v>
      </c>
      <c r="J12" s="20">
        <v>4.8399999999999997E-3</v>
      </c>
      <c r="K12" s="23">
        <v>3.1100000000000002E-4</v>
      </c>
      <c r="L12" s="47">
        <f>0.00001</f>
        <v>1.0000000000000001E-5</v>
      </c>
      <c r="M12" s="29">
        <v>64.2</v>
      </c>
      <c r="N12" s="17">
        <v>1.03E-2</v>
      </c>
      <c r="O12" s="167"/>
      <c r="P12" s="175"/>
      <c r="Q12" s="7"/>
      <c r="R12" s="7"/>
      <c r="S12" s="7"/>
      <c r="U12" s="7"/>
      <c r="V12" s="7"/>
      <c r="W12" s="7"/>
      <c r="X12" s="7"/>
      <c r="Y12" s="7"/>
      <c r="Z12" s="7"/>
      <c r="AA12" s="7"/>
      <c r="CH12" s="36"/>
    </row>
    <row r="13" spans="1:87" ht="15.75">
      <c r="A13" s="53" t="s">
        <v>12</v>
      </c>
      <c r="B13" s="1">
        <v>42494</v>
      </c>
      <c r="C13" s="23">
        <v>3.2899999999999997E-4</v>
      </c>
      <c r="D13" s="50">
        <f>0.0001</f>
        <v>1E-4</v>
      </c>
      <c r="E13" s="17">
        <v>3.7400000000000003E-2</v>
      </c>
      <c r="F13" s="20">
        <v>4.7499999999999999E-3</v>
      </c>
      <c r="G13" s="49">
        <f>0.03</f>
        <v>0.03</v>
      </c>
      <c r="H13" s="23">
        <v>6.0999999999999999E-5</v>
      </c>
      <c r="I13" s="20">
        <v>1.8500000000000001E-3</v>
      </c>
      <c r="J13" s="20">
        <v>4.3E-3</v>
      </c>
      <c r="K13" s="23">
        <v>2.3700000000000001E-3</v>
      </c>
      <c r="L13" s="47">
        <f>0.00001</f>
        <v>1.0000000000000001E-5</v>
      </c>
      <c r="M13" s="29">
        <v>33.700000000000003</v>
      </c>
      <c r="N13" s="17">
        <v>6.4000000000000003E-3</v>
      </c>
      <c r="O13" s="167"/>
      <c r="P13" s="175"/>
      <c r="Q13" s="7"/>
      <c r="R13" s="7"/>
      <c r="S13" s="7"/>
      <c r="U13" s="7"/>
      <c r="V13" s="7"/>
      <c r="W13" s="7"/>
      <c r="X13" s="7"/>
      <c r="Y13" s="7"/>
      <c r="Z13" s="7"/>
      <c r="AA13" s="7"/>
    </row>
    <row r="14" spans="1:87" ht="15.75">
      <c r="A14" s="53" t="s">
        <v>12</v>
      </c>
      <c r="B14" s="1">
        <v>42584</v>
      </c>
      <c r="C14" s="23">
        <v>3.19E-4</v>
      </c>
      <c r="D14" s="50">
        <f>0.0001</f>
        <v>1E-4</v>
      </c>
      <c r="E14" s="17">
        <v>5.3100000000000001E-2</v>
      </c>
      <c r="F14" s="20">
        <v>3.5699999999999998E-3</v>
      </c>
      <c r="G14" s="49">
        <f>0.03</f>
        <v>0.03</v>
      </c>
      <c r="H14" s="23">
        <v>6.7999999999999999E-5</v>
      </c>
      <c r="I14" s="20">
        <v>2.5000000000000001E-3</v>
      </c>
      <c r="J14" s="20">
        <v>5.4400000000000004E-3</v>
      </c>
      <c r="K14" s="23">
        <v>1.5499999999999999E-3</v>
      </c>
      <c r="L14" s="47">
        <f>0.00001</f>
        <v>1.0000000000000001E-5</v>
      </c>
      <c r="M14" s="29">
        <v>45</v>
      </c>
      <c r="N14" s="17">
        <v>6.4000000000000003E-3</v>
      </c>
      <c r="O14" s="167"/>
      <c r="P14" s="175"/>
      <c r="Q14" s="7"/>
      <c r="R14" s="7"/>
      <c r="S14" s="7"/>
      <c r="U14" s="7"/>
      <c r="V14" s="7"/>
      <c r="W14" s="7"/>
      <c r="X14" s="7"/>
      <c r="Y14" s="7"/>
      <c r="Z14" s="7"/>
      <c r="AA14" s="7"/>
    </row>
    <row r="15" spans="1:87" ht="15.75">
      <c r="A15" s="53" t="s">
        <v>12</v>
      </c>
      <c r="B15" s="1">
        <v>42675</v>
      </c>
      <c r="C15" s="23">
        <v>4.4299999999999999E-5</v>
      </c>
      <c r="D15" s="50">
        <f>0.0001</f>
        <v>1E-4</v>
      </c>
      <c r="E15" s="17">
        <v>9.1399999999999995E-2</v>
      </c>
      <c r="F15" s="20">
        <v>4.4000000000000002E-4</v>
      </c>
      <c r="G15" s="49">
        <f>0.03</f>
        <v>0.03</v>
      </c>
      <c r="H15" s="52">
        <f>0.00005</f>
        <v>5.0000000000000002E-5</v>
      </c>
      <c r="I15" s="20">
        <v>4.1099999999999999E-3</v>
      </c>
      <c r="J15" s="20">
        <v>5.5100000000000001E-3</v>
      </c>
      <c r="K15" s="23">
        <v>4.1300000000000001E-4</v>
      </c>
      <c r="L15" s="47">
        <f>0.00001</f>
        <v>1.0000000000000001E-5</v>
      </c>
      <c r="M15" s="29">
        <v>61.1</v>
      </c>
      <c r="N15" s="17">
        <v>4.7999999999999996E-3</v>
      </c>
      <c r="O15" s="167"/>
      <c r="P15" s="175"/>
      <c r="Q15" s="7"/>
      <c r="R15" s="7"/>
      <c r="S15" s="7"/>
      <c r="U15" s="7"/>
      <c r="V15" s="7"/>
      <c r="W15" s="7"/>
      <c r="X15" s="7"/>
      <c r="Y15" s="7"/>
      <c r="Z15" s="7"/>
      <c r="AA15" s="7"/>
    </row>
    <row r="16" spans="1:87">
      <c r="A16" s="12"/>
      <c r="B16" s="37" t="s">
        <v>87</v>
      </c>
      <c r="C16" s="78">
        <f t="shared" ref="C16:N16" si="4">MIN(C12:C15)</f>
        <v>4.4299999999999999E-5</v>
      </c>
      <c r="D16" s="76">
        <f t="shared" si="4"/>
        <v>1E-4</v>
      </c>
      <c r="E16" s="76">
        <f t="shared" si="4"/>
        <v>3.7400000000000003E-2</v>
      </c>
      <c r="F16" s="75">
        <f t="shared" si="4"/>
        <v>4.4000000000000002E-4</v>
      </c>
      <c r="G16" s="74">
        <f t="shared" si="4"/>
        <v>0.03</v>
      </c>
      <c r="H16" s="78">
        <f t="shared" si="4"/>
        <v>5.0000000000000002E-5</v>
      </c>
      <c r="I16" s="75">
        <f t="shared" si="4"/>
        <v>1.8500000000000001E-3</v>
      </c>
      <c r="J16" s="75">
        <f t="shared" si="4"/>
        <v>4.3E-3</v>
      </c>
      <c r="K16" s="78">
        <f t="shared" si="4"/>
        <v>3.1100000000000002E-4</v>
      </c>
      <c r="L16" s="75">
        <f t="shared" si="4"/>
        <v>1.0000000000000001E-5</v>
      </c>
      <c r="M16" s="60">
        <f t="shared" si="4"/>
        <v>33.700000000000003</v>
      </c>
      <c r="N16" s="76">
        <f t="shared" si="4"/>
        <v>4.7999999999999996E-3</v>
      </c>
      <c r="O16" s="167"/>
      <c r="P16" s="175"/>
      <c r="Q16" s="7"/>
      <c r="R16" s="7"/>
      <c r="S16" s="7"/>
      <c r="U16" s="7"/>
      <c r="V16" s="7"/>
      <c r="W16" s="7"/>
      <c r="X16" s="7"/>
      <c r="Y16" s="7"/>
      <c r="Z16" s="7"/>
      <c r="AA16" s="7"/>
    </row>
    <row r="17" spans="1:28">
      <c r="A17" s="12"/>
      <c r="B17" s="37" t="s">
        <v>88</v>
      </c>
      <c r="C17" s="78">
        <f t="shared" ref="C17:N17" si="5">MAX(C12:C15)</f>
        <v>3.2899999999999997E-4</v>
      </c>
      <c r="D17" s="76">
        <f t="shared" si="5"/>
        <v>1E-4</v>
      </c>
      <c r="E17" s="76">
        <f t="shared" si="5"/>
        <v>0.10199999999999999</v>
      </c>
      <c r="F17" s="75">
        <f t="shared" si="5"/>
        <v>4.7499999999999999E-3</v>
      </c>
      <c r="G17" s="74">
        <f t="shared" si="5"/>
        <v>0.03</v>
      </c>
      <c r="H17" s="78">
        <f t="shared" si="5"/>
        <v>6.7999999999999999E-5</v>
      </c>
      <c r="I17" s="75">
        <f t="shared" si="5"/>
        <v>4.1099999999999999E-3</v>
      </c>
      <c r="J17" s="75">
        <f t="shared" si="5"/>
        <v>5.5100000000000001E-3</v>
      </c>
      <c r="K17" s="78">
        <f t="shared" si="5"/>
        <v>2.3700000000000001E-3</v>
      </c>
      <c r="L17" s="75">
        <f t="shared" si="5"/>
        <v>1.0000000000000001E-5</v>
      </c>
      <c r="M17" s="60">
        <f t="shared" si="5"/>
        <v>64.2</v>
      </c>
      <c r="N17" s="76">
        <f t="shared" si="5"/>
        <v>1.03E-2</v>
      </c>
      <c r="O17" s="167"/>
      <c r="P17" s="175"/>
      <c r="Q17" s="7"/>
      <c r="R17" s="7"/>
      <c r="S17" s="7"/>
      <c r="U17" s="7"/>
      <c r="V17" s="7"/>
      <c r="W17" s="7"/>
      <c r="X17" s="7"/>
      <c r="Y17" s="7"/>
      <c r="Z17" s="7"/>
      <c r="AA17" s="7"/>
    </row>
    <row r="18" spans="1:28">
      <c r="A18" s="12"/>
      <c r="B18" s="37" t="s">
        <v>89</v>
      </c>
      <c r="C18" s="78">
        <f t="shared" ref="C18:N18" si="6">AVERAGE(C12:C15)</f>
        <v>2.01325E-4</v>
      </c>
      <c r="D18" s="76">
        <f t="shared" si="6"/>
        <v>1E-4</v>
      </c>
      <c r="E18" s="76">
        <f t="shared" si="6"/>
        <v>7.0974999999999996E-2</v>
      </c>
      <c r="F18" s="75">
        <f t="shared" si="6"/>
        <v>2.3024999999999999E-3</v>
      </c>
      <c r="G18" s="74">
        <f t="shared" si="6"/>
        <v>0.03</v>
      </c>
      <c r="H18" s="78">
        <f t="shared" si="6"/>
        <v>5.7250000000000002E-5</v>
      </c>
      <c r="I18" s="75">
        <f t="shared" si="6"/>
        <v>2.8824999999999996E-3</v>
      </c>
      <c r="J18" s="75">
        <f t="shared" si="6"/>
        <v>5.0225000000000001E-3</v>
      </c>
      <c r="K18" s="78">
        <f t="shared" si="6"/>
        <v>1.1610000000000001E-3</v>
      </c>
      <c r="L18" s="75">
        <f t="shared" si="6"/>
        <v>1.0000000000000001E-5</v>
      </c>
      <c r="M18" s="60">
        <f t="shared" si="6"/>
        <v>51</v>
      </c>
      <c r="N18" s="76">
        <f t="shared" si="6"/>
        <v>6.9749999999999994E-3</v>
      </c>
      <c r="O18" s="167"/>
      <c r="P18" s="175"/>
      <c r="Q18" s="7"/>
      <c r="R18" s="7"/>
      <c r="S18" s="7"/>
      <c r="U18" s="7"/>
      <c r="V18" s="7"/>
      <c r="W18" s="7"/>
      <c r="X18" s="7"/>
      <c r="Y18" s="7"/>
      <c r="Z18" s="7"/>
      <c r="AA18" s="7"/>
    </row>
    <row r="19" spans="1:28">
      <c r="A19" s="12"/>
      <c r="B19" s="37" t="s">
        <v>90</v>
      </c>
      <c r="C19" s="78">
        <f t="shared" ref="C19:N19" si="7">_xlfn.STDEV.P(C12:C15)</f>
        <v>1.2510642219726371E-4</v>
      </c>
      <c r="D19" s="76">
        <f t="shared" si="7"/>
        <v>0</v>
      </c>
      <c r="E19" s="76">
        <f t="shared" si="7"/>
        <v>2.658254831651773E-2</v>
      </c>
      <c r="F19" s="75">
        <f t="shared" si="7"/>
        <v>1.9037774948769614E-3</v>
      </c>
      <c r="G19" s="74">
        <f t="shared" si="7"/>
        <v>0</v>
      </c>
      <c r="H19" s="78">
        <f t="shared" si="7"/>
        <v>7.6607767230222794E-6</v>
      </c>
      <c r="I19" s="75">
        <f t="shared" si="7"/>
        <v>8.2980042781382072E-4</v>
      </c>
      <c r="J19" s="75">
        <f t="shared" si="7"/>
        <v>4.917506990335653E-4</v>
      </c>
      <c r="K19" s="78">
        <f t="shared" si="7"/>
        <v>8.5073585794887008E-4</v>
      </c>
      <c r="L19" s="75">
        <f t="shared" si="7"/>
        <v>0</v>
      </c>
      <c r="M19" s="60">
        <f t="shared" si="7"/>
        <v>12.364667403533353</v>
      </c>
      <c r="N19" s="76">
        <f t="shared" si="7"/>
        <v>2.0277758751893662E-3</v>
      </c>
      <c r="O19" s="167"/>
      <c r="P19" s="175"/>
      <c r="Q19" s="7"/>
      <c r="R19" s="7"/>
      <c r="S19" s="7"/>
      <c r="U19" s="7"/>
      <c r="V19" s="7"/>
      <c r="W19" s="7"/>
      <c r="X19" s="7"/>
      <c r="Y19" s="7"/>
      <c r="Z19" s="7"/>
      <c r="AA19" s="7"/>
    </row>
    <row r="20" spans="1:28" s="9" customFormat="1">
      <c r="A20" s="173"/>
      <c r="B20" s="72"/>
      <c r="C20" s="184" t="s">
        <v>114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61"/>
    </row>
    <row r="21" spans="1:28" s="9" customFormat="1">
      <c r="A21" s="173"/>
      <c r="B21" s="72"/>
      <c r="C21" s="184" t="s">
        <v>94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61"/>
    </row>
    <row r="22" spans="1:28" s="9" customFormat="1">
      <c r="A22" s="173"/>
      <c r="B22" s="72"/>
      <c r="C22" s="184" t="s">
        <v>91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61"/>
    </row>
    <row r="23" spans="1:28" s="9" customFormat="1">
      <c r="A23" s="173"/>
      <c r="B23" s="72"/>
      <c r="C23" s="184" t="s">
        <v>92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61"/>
    </row>
    <row r="24" spans="1:28" s="9" customFormat="1">
      <c r="A24" s="176"/>
      <c r="B24" s="72"/>
      <c r="C24" s="184" t="s">
        <v>93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61"/>
    </row>
    <row r="25" spans="1:28">
      <c r="B25" s="63"/>
      <c r="C25" s="65"/>
      <c r="D25" s="65"/>
      <c r="E25" s="62"/>
      <c r="F25" s="65"/>
      <c r="G25" s="166"/>
      <c r="H25" s="166"/>
      <c r="I25" s="65"/>
      <c r="J25" s="166"/>
      <c r="K25" s="166"/>
      <c r="L25" s="166"/>
      <c r="M25" s="62"/>
      <c r="N25" s="166"/>
      <c r="O25" s="196"/>
      <c r="P25" s="197"/>
      <c r="Q25" s="166"/>
      <c r="R25" s="166"/>
      <c r="S25" s="196"/>
      <c r="T25" s="62"/>
      <c r="U25" s="197"/>
      <c r="V25" s="196"/>
      <c r="W25" s="196"/>
      <c r="X25" s="197"/>
      <c r="Y25" s="196"/>
      <c r="Z25" s="64"/>
      <c r="AA25" s="166"/>
    </row>
  </sheetData>
  <printOptions horizontalCentered="1"/>
  <pageMargins left="0.25" right="0.25" top="1" bottom="0.25" header="0.3" footer="0"/>
  <pageSetup scale="81" orientation="landscape" horizontalDpi="1200" verticalDpi="1200" r:id="rId1"/>
  <headerFooter>
    <oddHeader>&amp;L&amp;8Barrick Gold Inc., Nickel Plate Mine&amp;C&amp;"Times New Roman,Bold"&amp;16
Table 12 - D1 Data&amp;R&amp;"Times New Roman,Regular"&amp;8Annual Report, 2016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Q55"/>
  <sheetViews>
    <sheetView topLeftCell="H18" zoomScaleNormal="100" workbookViewId="0">
      <selection activeCell="B21" sqref="B21"/>
    </sheetView>
  </sheetViews>
  <sheetFormatPr defaultColWidth="11.265625" defaultRowHeight="15.4"/>
  <cols>
    <col min="1" max="1" width="30.265625" style="7" bestFit="1" customWidth="1"/>
    <col min="2" max="2" width="11.265625" style="210" bestFit="1" customWidth="1"/>
    <col min="3" max="3" width="4.1328125" style="40" customWidth="1"/>
    <col min="4" max="5" width="6.86328125" style="40" bestFit="1" customWidth="1"/>
    <col min="6" max="6" width="5.73046875" style="7" bestFit="1" customWidth="1"/>
    <col min="7" max="7" width="6.86328125" style="40" bestFit="1" customWidth="1"/>
    <col min="8" max="8" width="5.73046875" style="7" bestFit="1" customWidth="1"/>
    <col min="9" max="9" width="8.86328125" style="43" bestFit="1" customWidth="1"/>
    <col min="10" max="10" width="5.73046875" style="7" bestFit="1" customWidth="1"/>
    <col min="11" max="11" width="6.86328125" style="40" bestFit="1" customWidth="1"/>
    <col min="12" max="12" width="8" style="43" bestFit="1" customWidth="1"/>
    <col min="13" max="13" width="8.86328125" style="43" bestFit="1" customWidth="1"/>
    <col min="14" max="14" width="8" style="43" bestFit="1" customWidth="1"/>
    <col min="15" max="15" width="5.3984375" style="41" bestFit="1" customWidth="1"/>
    <col min="16" max="16" width="9.1328125" style="46" bestFit="1" customWidth="1"/>
    <col min="17" max="17" width="10" style="46" bestFit="1" customWidth="1"/>
    <col min="18" max="18" width="8" style="43" bestFit="1" customWidth="1"/>
    <col min="19" max="19" width="9.1328125" style="46" bestFit="1" customWidth="1"/>
    <col min="20" max="20" width="6.86328125" style="42" bestFit="1" customWidth="1"/>
    <col min="21" max="21" width="9.1328125" style="46" bestFit="1" customWidth="1"/>
    <col min="22" max="22" width="8.86328125" style="43" bestFit="1" customWidth="1"/>
    <col min="23" max="23" width="7.73046875" style="42" bestFit="1" customWidth="1"/>
    <col min="24" max="16384" width="11.265625" style="7"/>
  </cols>
  <sheetData>
    <row r="1" spans="1:95" s="6" customFormat="1" ht="129.75">
      <c r="A1" s="34" t="s">
        <v>33</v>
      </c>
      <c r="B1" s="147" t="s">
        <v>34</v>
      </c>
      <c r="C1" s="30" t="s">
        <v>36</v>
      </c>
      <c r="D1" s="30" t="s">
        <v>37</v>
      </c>
      <c r="E1" s="30" t="s">
        <v>38</v>
      </c>
      <c r="F1" s="5" t="s">
        <v>0</v>
      </c>
      <c r="G1" s="30" t="s">
        <v>40</v>
      </c>
      <c r="H1" s="5" t="s">
        <v>41</v>
      </c>
      <c r="I1" s="16" t="s">
        <v>42</v>
      </c>
      <c r="J1" s="5" t="s">
        <v>43</v>
      </c>
      <c r="K1" s="30" t="s">
        <v>45</v>
      </c>
      <c r="L1" s="16" t="s">
        <v>86</v>
      </c>
      <c r="M1" s="16" t="s">
        <v>46</v>
      </c>
      <c r="N1" s="16" t="s">
        <v>47</v>
      </c>
      <c r="O1" s="28" t="s">
        <v>48</v>
      </c>
      <c r="P1" s="19" t="s">
        <v>51</v>
      </c>
      <c r="Q1" s="19" t="s">
        <v>56</v>
      </c>
      <c r="R1" s="16" t="s">
        <v>57</v>
      </c>
      <c r="S1" s="19" t="s">
        <v>68</v>
      </c>
      <c r="T1" s="13" t="s">
        <v>71</v>
      </c>
      <c r="U1" s="19" t="s">
        <v>72</v>
      </c>
      <c r="V1" s="16" t="s">
        <v>73</v>
      </c>
      <c r="W1" s="13" t="s">
        <v>80</v>
      </c>
    </row>
    <row r="2" spans="1:95" ht="15.75">
      <c r="A2" s="53" t="s">
        <v>82</v>
      </c>
      <c r="B2" s="154">
        <v>42374</v>
      </c>
      <c r="C2" s="33">
        <v>3</v>
      </c>
      <c r="D2" s="31">
        <v>3550</v>
      </c>
      <c r="E2" s="31">
        <v>1480</v>
      </c>
      <c r="F2" s="2">
        <v>7.88</v>
      </c>
      <c r="G2" s="31">
        <v>2890</v>
      </c>
      <c r="H2" s="2">
        <v>4.76</v>
      </c>
      <c r="I2" s="17">
        <v>7.7200000000000005E-2</v>
      </c>
      <c r="J2" s="2">
        <v>0.54</v>
      </c>
      <c r="K2" s="31">
        <v>2230</v>
      </c>
      <c r="L2" s="17">
        <v>0.21580000000000002</v>
      </c>
      <c r="M2" s="17">
        <v>1.32E-2</v>
      </c>
      <c r="N2" s="17">
        <v>0.22900000000000001</v>
      </c>
      <c r="O2" s="77">
        <f>2.5</f>
        <v>2.5</v>
      </c>
      <c r="P2" s="20">
        <v>6.45E-3</v>
      </c>
      <c r="Q2" s="20">
        <v>8.8000000000000005E-3</v>
      </c>
      <c r="R2" s="17">
        <v>0.79200000000000004</v>
      </c>
      <c r="S2" s="20">
        <v>2.96E-3</v>
      </c>
      <c r="T2" s="14">
        <v>0.66100000000000003</v>
      </c>
      <c r="U2" s="20">
        <v>6.2199999999999998E-3</v>
      </c>
      <c r="V2" s="50">
        <f t="shared" ref="V2:V31" si="0">0.03</f>
        <v>0.03</v>
      </c>
      <c r="W2" s="51">
        <f t="shared" ref="W2:W17" si="1">0.002</f>
        <v>2E-3</v>
      </c>
      <c r="CJ2" s="36"/>
      <c r="CK2" s="36"/>
      <c r="CL2" s="36"/>
      <c r="CM2" s="36"/>
      <c r="CN2" s="36"/>
    </row>
    <row r="3" spans="1:95" ht="15.75">
      <c r="A3" s="53" t="s">
        <v>82</v>
      </c>
      <c r="B3" s="154">
        <v>42381</v>
      </c>
      <c r="C3" s="33">
        <v>4</v>
      </c>
      <c r="D3" s="31">
        <v>3610</v>
      </c>
      <c r="E3" s="31">
        <v>1500</v>
      </c>
      <c r="F3" s="2">
        <v>7.9</v>
      </c>
      <c r="G3" s="31">
        <v>3200</v>
      </c>
      <c r="H3" s="2">
        <v>6.07</v>
      </c>
      <c r="I3" s="17">
        <v>8.5900000000000004E-2</v>
      </c>
      <c r="J3" s="2">
        <v>0.53</v>
      </c>
      <c r="K3" s="31">
        <v>2250</v>
      </c>
      <c r="L3" s="17">
        <v>0.2104</v>
      </c>
      <c r="M3" s="17">
        <v>1.66E-2</v>
      </c>
      <c r="N3" s="17">
        <v>0.22700000000000001</v>
      </c>
      <c r="O3" s="77">
        <f>2.5</f>
        <v>2.5</v>
      </c>
      <c r="P3" s="20">
        <v>4.81E-3</v>
      </c>
      <c r="Q3" s="20">
        <v>8.3000000000000001E-3</v>
      </c>
      <c r="R3" s="17">
        <v>0.56399999999999995</v>
      </c>
      <c r="S3" s="20">
        <v>2.7000000000000001E-3</v>
      </c>
      <c r="T3" s="14">
        <v>0.60899999999999999</v>
      </c>
      <c r="U3" s="20">
        <v>6.7000000000000002E-3</v>
      </c>
      <c r="V3" s="50">
        <f t="shared" si="0"/>
        <v>0.03</v>
      </c>
      <c r="W3" s="51">
        <f t="shared" si="1"/>
        <v>2E-3</v>
      </c>
      <c r="CQ3" s="36"/>
    </row>
    <row r="4" spans="1:95" ht="15.75">
      <c r="A4" s="53" t="s">
        <v>82</v>
      </c>
      <c r="B4" s="154">
        <v>42389</v>
      </c>
      <c r="C4" s="33">
        <v>6</v>
      </c>
      <c r="D4" s="31">
        <v>3490</v>
      </c>
      <c r="E4" s="31">
        <v>1430</v>
      </c>
      <c r="F4" s="2">
        <v>7.94</v>
      </c>
      <c r="G4" s="31">
        <v>2910</v>
      </c>
      <c r="H4" s="2">
        <v>4.82</v>
      </c>
      <c r="I4" s="17">
        <v>7.7200000000000005E-2</v>
      </c>
      <c r="J4" s="2">
        <v>0.53</v>
      </c>
      <c r="K4" s="31">
        <v>2160</v>
      </c>
      <c r="L4" s="17">
        <v>0.2011</v>
      </c>
      <c r="M4" s="17">
        <v>2.1899999999999999E-2</v>
      </c>
      <c r="N4" s="17">
        <v>0.223</v>
      </c>
      <c r="O4" s="77">
        <f>2.5</f>
        <v>2.5</v>
      </c>
      <c r="P4" s="20">
        <v>3.7000000000000002E-3</v>
      </c>
      <c r="Q4" s="20">
        <v>7.1999999999999998E-3</v>
      </c>
      <c r="R4" s="17">
        <v>0.59</v>
      </c>
      <c r="S4" s="20">
        <v>2.5699999999999998E-3</v>
      </c>
      <c r="T4" s="14">
        <v>0.63100000000000001</v>
      </c>
      <c r="U4" s="20">
        <v>5.4599999999999996E-3</v>
      </c>
      <c r="V4" s="50">
        <f t="shared" si="0"/>
        <v>0.03</v>
      </c>
      <c r="W4" s="51">
        <f t="shared" si="1"/>
        <v>2E-3</v>
      </c>
      <c r="CQ4" s="36"/>
    </row>
    <row r="5" spans="1:95" ht="15.75">
      <c r="A5" s="53" t="s">
        <v>82</v>
      </c>
      <c r="B5" s="154">
        <v>42395</v>
      </c>
      <c r="C5" s="33">
        <v>6</v>
      </c>
      <c r="D5" s="31">
        <v>3480</v>
      </c>
      <c r="E5" s="31">
        <v>1450</v>
      </c>
      <c r="F5" s="2">
        <v>7.93</v>
      </c>
      <c r="G5" s="31">
        <v>2930</v>
      </c>
      <c r="H5" s="2">
        <v>3.07</v>
      </c>
      <c r="I5" s="17">
        <v>8.1799999999999998E-2</v>
      </c>
      <c r="J5" s="2">
        <v>0.56000000000000005</v>
      </c>
      <c r="K5" s="31">
        <v>2090</v>
      </c>
      <c r="L5" s="17">
        <v>0.18080000000000002</v>
      </c>
      <c r="M5" s="17">
        <v>1.52E-2</v>
      </c>
      <c r="N5" s="17">
        <v>0.19600000000000001</v>
      </c>
      <c r="O5" s="77">
        <f>2.5</f>
        <v>2.5</v>
      </c>
      <c r="P5" s="20">
        <v>3.4099999999999998E-3</v>
      </c>
      <c r="Q5" s="20">
        <v>5.4999999999999997E-3</v>
      </c>
      <c r="R5" s="17">
        <v>0.38200000000000001</v>
      </c>
      <c r="S5" s="20">
        <v>2.2899999999999999E-3</v>
      </c>
      <c r="T5" s="14">
        <v>0.59499999999999997</v>
      </c>
      <c r="U5" s="20">
        <v>4.0400000000000002E-3</v>
      </c>
      <c r="V5" s="50">
        <f t="shared" si="0"/>
        <v>0.03</v>
      </c>
      <c r="W5" s="51">
        <f t="shared" si="1"/>
        <v>2E-3</v>
      </c>
      <c r="CQ5" s="36"/>
    </row>
    <row r="6" spans="1:95" ht="15.75">
      <c r="A6" s="53" t="s">
        <v>82</v>
      </c>
      <c r="B6" s="154">
        <v>42402</v>
      </c>
      <c r="C6" s="33">
        <v>5</v>
      </c>
      <c r="D6" s="31">
        <v>3470</v>
      </c>
      <c r="E6" s="31">
        <v>1450</v>
      </c>
      <c r="F6" s="2">
        <v>7.93</v>
      </c>
      <c r="G6" s="31">
        <v>3040</v>
      </c>
      <c r="H6" s="2">
        <v>2.3199999999999998</v>
      </c>
      <c r="I6" s="17">
        <v>7.6899999999999996E-2</v>
      </c>
      <c r="J6" s="2">
        <v>0.63</v>
      </c>
      <c r="K6" s="31">
        <v>2110</v>
      </c>
      <c r="L6" s="17">
        <v>0.16500000000000001</v>
      </c>
      <c r="M6" s="17">
        <v>2.3E-2</v>
      </c>
      <c r="N6" s="17">
        <v>0.188</v>
      </c>
      <c r="O6" s="77">
        <f>0.5</f>
        <v>0.5</v>
      </c>
      <c r="P6" s="20">
        <v>2.7499999999999998E-3</v>
      </c>
      <c r="Q6" s="20">
        <v>4.0000000000000001E-3</v>
      </c>
      <c r="R6" s="17">
        <v>0.28699999999999998</v>
      </c>
      <c r="S6" s="20">
        <v>2.16E-3</v>
      </c>
      <c r="T6" s="14">
        <v>0.57899999999999996</v>
      </c>
      <c r="U6" s="20">
        <v>3.0500000000000002E-3</v>
      </c>
      <c r="V6" s="50">
        <f t="shared" si="0"/>
        <v>0.03</v>
      </c>
      <c r="W6" s="51">
        <f t="shared" si="1"/>
        <v>2E-3</v>
      </c>
      <c r="CQ6" s="36"/>
    </row>
    <row r="7" spans="1:95" ht="15.75">
      <c r="A7" s="53" t="s">
        <v>82</v>
      </c>
      <c r="B7" s="154">
        <v>42409</v>
      </c>
      <c r="C7" s="33">
        <v>9</v>
      </c>
      <c r="D7" s="31">
        <v>3130</v>
      </c>
      <c r="E7" s="31">
        <v>1240</v>
      </c>
      <c r="F7" s="2">
        <v>7.87</v>
      </c>
      <c r="G7" s="31">
        <v>2750</v>
      </c>
      <c r="H7" s="2">
        <v>5.05</v>
      </c>
      <c r="I7" s="17">
        <v>0.19600000000000001</v>
      </c>
      <c r="J7" s="2">
        <v>0.65</v>
      </c>
      <c r="K7" s="31">
        <v>1840</v>
      </c>
      <c r="L7" s="17">
        <v>0.14479999999999998</v>
      </c>
      <c r="M7" s="17">
        <v>6.1999999999999998E-3</v>
      </c>
      <c r="N7" s="17">
        <v>0.151</v>
      </c>
      <c r="O7" s="77">
        <f>2.5</f>
        <v>2.5</v>
      </c>
      <c r="P7" s="20">
        <v>4.7299999999999998E-3</v>
      </c>
      <c r="Q7" s="20">
        <v>3.2000000000000002E-3</v>
      </c>
      <c r="R7" s="17">
        <v>0.50900000000000001</v>
      </c>
      <c r="S7" s="20">
        <v>3.3300000000000001E-3</v>
      </c>
      <c r="T7" s="14">
        <v>0.56799999999999995</v>
      </c>
      <c r="U7" s="20">
        <v>1.91E-3</v>
      </c>
      <c r="V7" s="50">
        <f t="shared" si="0"/>
        <v>0.03</v>
      </c>
      <c r="W7" s="51">
        <f t="shared" si="1"/>
        <v>2E-3</v>
      </c>
    </row>
    <row r="8" spans="1:95" ht="15.75">
      <c r="A8" s="53" t="s">
        <v>82</v>
      </c>
      <c r="B8" s="154">
        <v>42416</v>
      </c>
      <c r="C8" s="33">
        <v>9.5</v>
      </c>
      <c r="D8" s="31">
        <v>3270</v>
      </c>
      <c r="E8" s="31">
        <v>1380</v>
      </c>
      <c r="F8" s="2">
        <v>7.93</v>
      </c>
      <c r="G8" s="31">
        <v>2950</v>
      </c>
      <c r="H8" s="2">
        <v>5.87</v>
      </c>
      <c r="I8" s="17">
        <v>0.16300000000000001</v>
      </c>
      <c r="J8" s="2">
        <v>1.01</v>
      </c>
      <c r="K8" s="31">
        <v>2020</v>
      </c>
      <c r="L8" s="17">
        <v>0.182</v>
      </c>
      <c r="M8" s="50">
        <f>0.005</f>
        <v>5.0000000000000001E-3</v>
      </c>
      <c r="N8" s="17">
        <v>0.182</v>
      </c>
      <c r="O8" s="77">
        <f>0.5</f>
        <v>0.5</v>
      </c>
      <c r="P8" s="20">
        <v>3.9100000000000003E-3</v>
      </c>
      <c r="Q8" s="20">
        <v>3.0999999999999999E-3</v>
      </c>
      <c r="R8" s="17">
        <v>0.59199999999999997</v>
      </c>
      <c r="S8" s="20">
        <v>2.5300000000000001E-3</v>
      </c>
      <c r="T8" s="14">
        <v>0.56899999999999995</v>
      </c>
      <c r="U8" s="20">
        <v>1.8500000000000001E-3</v>
      </c>
      <c r="V8" s="50">
        <f t="shared" si="0"/>
        <v>0.03</v>
      </c>
      <c r="W8" s="51">
        <f t="shared" si="1"/>
        <v>2E-3</v>
      </c>
    </row>
    <row r="9" spans="1:95" ht="15.75">
      <c r="A9" s="53" t="s">
        <v>82</v>
      </c>
      <c r="B9" s="154">
        <v>42423</v>
      </c>
      <c r="C9" s="33">
        <v>8</v>
      </c>
      <c r="D9" s="31">
        <v>3450</v>
      </c>
      <c r="E9" s="31">
        <v>1480</v>
      </c>
      <c r="F9" s="2">
        <v>8</v>
      </c>
      <c r="G9" s="31">
        <v>3200</v>
      </c>
      <c r="H9" s="2">
        <v>7.95</v>
      </c>
      <c r="I9" s="17">
        <v>0.108</v>
      </c>
      <c r="J9" s="2">
        <v>0.98</v>
      </c>
      <c r="K9" s="31">
        <v>2180</v>
      </c>
      <c r="L9" s="17">
        <v>0.13420000000000001</v>
      </c>
      <c r="M9" s="17">
        <v>5.7999999999999996E-3</v>
      </c>
      <c r="N9" s="17">
        <v>0.14000000000000001</v>
      </c>
      <c r="O9" s="77">
        <f>2.5</f>
        <v>2.5</v>
      </c>
      <c r="P9" s="20">
        <v>3.9300000000000003E-3</v>
      </c>
      <c r="Q9" s="20">
        <v>2.8999999999999998E-3</v>
      </c>
      <c r="R9" s="17">
        <v>0.64800000000000002</v>
      </c>
      <c r="S9" s="20">
        <v>2.2100000000000002E-3</v>
      </c>
      <c r="T9" s="14">
        <v>0.6</v>
      </c>
      <c r="U9" s="20">
        <v>1.6100000000000001E-3</v>
      </c>
      <c r="V9" s="50">
        <f t="shared" si="0"/>
        <v>0.03</v>
      </c>
      <c r="W9" s="51">
        <f t="shared" si="1"/>
        <v>2E-3</v>
      </c>
      <c r="X9" s="10"/>
    </row>
    <row r="10" spans="1:95" ht="15.75">
      <c r="A10" s="53" t="s">
        <v>82</v>
      </c>
      <c r="B10" s="154">
        <v>42430</v>
      </c>
      <c r="C10" s="33">
        <v>8</v>
      </c>
      <c r="D10" s="31">
        <v>3630</v>
      </c>
      <c r="E10" s="31">
        <v>1500</v>
      </c>
      <c r="F10" s="2">
        <v>7.84</v>
      </c>
      <c r="G10" s="31">
        <v>3170</v>
      </c>
      <c r="H10" s="2">
        <v>3.58</v>
      </c>
      <c r="I10" s="17">
        <v>0.15</v>
      </c>
      <c r="J10" s="2">
        <v>0.83</v>
      </c>
      <c r="K10" s="31">
        <v>2050</v>
      </c>
      <c r="L10" s="17">
        <v>0.12440000000000001</v>
      </c>
      <c r="M10" s="17">
        <v>8.6E-3</v>
      </c>
      <c r="N10" s="17">
        <v>0.13300000000000001</v>
      </c>
      <c r="O10" s="77">
        <f t="shared" ref="O10:O20" si="2">0.5</f>
        <v>0.5</v>
      </c>
      <c r="P10" s="20">
        <v>3.2699999999999999E-3</v>
      </c>
      <c r="Q10" s="20">
        <v>2.2000000000000001E-3</v>
      </c>
      <c r="R10" s="17">
        <v>0.316</v>
      </c>
      <c r="S10" s="20">
        <v>2.4099999999999998E-3</v>
      </c>
      <c r="T10" s="14">
        <v>0.59199999999999997</v>
      </c>
      <c r="U10" s="20">
        <v>1.48E-3</v>
      </c>
      <c r="V10" s="50">
        <f t="shared" si="0"/>
        <v>0.03</v>
      </c>
      <c r="W10" s="51">
        <f t="shared" si="1"/>
        <v>2E-3</v>
      </c>
    </row>
    <row r="11" spans="1:95" ht="15.75">
      <c r="A11" s="53" t="s">
        <v>82</v>
      </c>
      <c r="B11" s="154">
        <v>42437</v>
      </c>
      <c r="C11" s="33">
        <v>9.5</v>
      </c>
      <c r="D11" s="31">
        <v>3460</v>
      </c>
      <c r="E11" s="31">
        <v>1440</v>
      </c>
      <c r="F11" s="2">
        <v>7.88</v>
      </c>
      <c r="G11" s="31">
        <v>3110</v>
      </c>
      <c r="H11" s="2">
        <v>4.83</v>
      </c>
      <c r="I11" s="17">
        <v>0.126</v>
      </c>
      <c r="J11" s="2">
        <v>0.92</v>
      </c>
      <c r="K11" s="31">
        <v>2130</v>
      </c>
      <c r="L11" s="17">
        <v>0.1169</v>
      </c>
      <c r="M11" s="17">
        <v>1.3100000000000001E-2</v>
      </c>
      <c r="N11" s="17">
        <v>0.13</v>
      </c>
      <c r="O11" s="77">
        <f t="shared" si="2"/>
        <v>0.5</v>
      </c>
      <c r="P11" s="20">
        <v>3.3800000000000002E-3</v>
      </c>
      <c r="Q11" s="20">
        <v>1.6999999999999999E-3</v>
      </c>
      <c r="R11" s="17">
        <v>0.31900000000000001</v>
      </c>
      <c r="S11" s="20">
        <v>2.6700000000000001E-3</v>
      </c>
      <c r="T11" s="14">
        <v>0.54600000000000004</v>
      </c>
      <c r="U11" s="20">
        <v>1.17E-3</v>
      </c>
      <c r="V11" s="50">
        <f t="shared" si="0"/>
        <v>0.03</v>
      </c>
      <c r="W11" s="51">
        <f t="shared" si="1"/>
        <v>2E-3</v>
      </c>
    </row>
    <row r="12" spans="1:95" ht="15.75">
      <c r="A12" s="53" t="s">
        <v>82</v>
      </c>
      <c r="B12" s="154">
        <v>42444</v>
      </c>
      <c r="C12" s="33">
        <v>9</v>
      </c>
      <c r="D12" s="31">
        <v>3210</v>
      </c>
      <c r="E12" s="31">
        <v>1300</v>
      </c>
      <c r="F12" s="2">
        <v>7.98</v>
      </c>
      <c r="G12" s="31">
        <v>2680</v>
      </c>
      <c r="H12" s="2">
        <v>1.28</v>
      </c>
      <c r="I12" s="17">
        <v>4.2599999999999999E-2</v>
      </c>
      <c r="J12" s="2">
        <v>0.65</v>
      </c>
      <c r="K12" s="31">
        <v>1970</v>
      </c>
      <c r="L12" s="17">
        <v>9.3899999999999997E-2</v>
      </c>
      <c r="M12" s="17">
        <v>1.61E-2</v>
      </c>
      <c r="N12" s="17">
        <v>0.11</v>
      </c>
      <c r="O12" s="77">
        <f t="shared" si="2"/>
        <v>0.5</v>
      </c>
      <c r="P12" s="20">
        <v>2.99E-3</v>
      </c>
      <c r="Q12" s="20">
        <v>3.5999999999999999E-3</v>
      </c>
      <c r="R12" s="17">
        <v>0.19</v>
      </c>
      <c r="S12" s="20">
        <v>2.5400000000000002E-3</v>
      </c>
      <c r="T12" s="14">
        <v>0.51600000000000001</v>
      </c>
      <c r="U12" s="20">
        <v>1.39E-3</v>
      </c>
      <c r="V12" s="50">
        <f t="shared" si="0"/>
        <v>0.03</v>
      </c>
      <c r="W12" s="51">
        <f t="shared" si="1"/>
        <v>2E-3</v>
      </c>
    </row>
    <row r="13" spans="1:95" ht="15.75">
      <c r="A13" s="53" t="s">
        <v>82</v>
      </c>
      <c r="B13" s="154">
        <v>42451</v>
      </c>
      <c r="C13" s="33">
        <v>11</v>
      </c>
      <c r="D13" s="31">
        <v>2830</v>
      </c>
      <c r="E13" s="31">
        <v>1140</v>
      </c>
      <c r="F13" s="2">
        <v>8.06</v>
      </c>
      <c r="G13" s="31">
        <v>2390</v>
      </c>
      <c r="H13" s="2">
        <v>1.88</v>
      </c>
      <c r="I13" s="17">
        <v>3.39E-2</v>
      </c>
      <c r="J13" s="2">
        <v>0.42</v>
      </c>
      <c r="K13" s="31">
        <v>1520</v>
      </c>
      <c r="L13" s="17">
        <v>6.0200000000000004E-2</v>
      </c>
      <c r="M13" s="17">
        <v>9.1000000000000004E-3</v>
      </c>
      <c r="N13" s="17">
        <v>6.93E-2</v>
      </c>
      <c r="O13" s="77">
        <f t="shared" si="2"/>
        <v>0.5</v>
      </c>
      <c r="P13" s="20">
        <v>2.8300000000000001E-3</v>
      </c>
      <c r="Q13" s="20">
        <v>3.5999999999999999E-3</v>
      </c>
      <c r="R13" s="17">
        <v>0.19600000000000001</v>
      </c>
      <c r="S13" s="20">
        <v>1.99E-3</v>
      </c>
      <c r="T13" s="14">
        <v>0.39200000000000002</v>
      </c>
      <c r="U13" s="20">
        <v>2.8800000000000002E-3</v>
      </c>
      <c r="V13" s="50">
        <f t="shared" si="0"/>
        <v>0.03</v>
      </c>
      <c r="W13" s="51">
        <f t="shared" si="1"/>
        <v>2E-3</v>
      </c>
      <c r="X13" s="10"/>
    </row>
    <row r="14" spans="1:95" ht="15.75">
      <c r="A14" s="53" t="s">
        <v>82</v>
      </c>
      <c r="B14" s="154">
        <v>42458</v>
      </c>
      <c r="C14" s="33">
        <v>11</v>
      </c>
      <c r="D14" s="31">
        <v>2670</v>
      </c>
      <c r="E14" s="31">
        <v>1100</v>
      </c>
      <c r="F14" s="2">
        <v>8.08</v>
      </c>
      <c r="G14" s="31">
        <v>2350</v>
      </c>
      <c r="H14" s="2">
        <v>2.14</v>
      </c>
      <c r="I14" s="17">
        <v>3.2899999999999999E-2</v>
      </c>
      <c r="J14" s="2">
        <v>0.45</v>
      </c>
      <c r="K14" s="31">
        <v>1540</v>
      </c>
      <c r="L14" s="17">
        <v>5.4200000000000005E-2</v>
      </c>
      <c r="M14" s="17">
        <v>9.4000000000000004E-3</v>
      </c>
      <c r="N14" s="17">
        <v>6.3600000000000004E-2</v>
      </c>
      <c r="O14" s="77">
        <f t="shared" si="2"/>
        <v>0.5</v>
      </c>
      <c r="P14" s="20">
        <v>2.8E-3</v>
      </c>
      <c r="Q14" s="20">
        <v>2.8E-3</v>
      </c>
      <c r="R14" s="17">
        <v>0.11</v>
      </c>
      <c r="S14" s="20">
        <v>2.4299999999999999E-3</v>
      </c>
      <c r="T14" s="14">
        <v>0.41599999999999998</v>
      </c>
      <c r="U14" s="20">
        <v>2.5500000000000002E-3</v>
      </c>
      <c r="V14" s="50">
        <f t="shared" si="0"/>
        <v>0.03</v>
      </c>
      <c r="W14" s="51">
        <f t="shared" si="1"/>
        <v>2E-3</v>
      </c>
    </row>
    <row r="15" spans="1:95" ht="15.75">
      <c r="A15" s="53" t="s">
        <v>82</v>
      </c>
      <c r="B15" s="154">
        <v>42465</v>
      </c>
      <c r="C15" s="33">
        <v>13</v>
      </c>
      <c r="D15" s="31">
        <v>2780</v>
      </c>
      <c r="E15" s="31">
        <v>1050</v>
      </c>
      <c r="F15" s="2">
        <v>8.06</v>
      </c>
      <c r="G15" s="31">
        <v>2210</v>
      </c>
      <c r="H15" s="2">
        <v>1.01</v>
      </c>
      <c r="I15" s="17">
        <v>2.1100000000000001E-2</v>
      </c>
      <c r="J15" s="2">
        <v>0.35</v>
      </c>
      <c r="K15" s="31">
        <v>1540</v>
      </c>
      <c r="L15" s="17">
        <v>3.8100000000000002E-2</v>
      </c>
      <c r="M15" s="50">
        <f>0.005</f>
        <v>5.0000000000000001E-3</v>
      </c>
      <c r="N15" s="17">
        <v>3.8100000000000002E-2</v>
      </c>
      <c r="O15" s="77">
        <f t="shared" si="2"/>
        <v>0.5</v>
      </c>
      <c r="P15" s="20">
        <v>2.8700000000000002E-3</v>
      </c>
      <c r="Q15" s="20">
        <v>2.2000000000000001E-3</v>
      </c>
      <c r="R15" s="17">
        <v>0.10299999999999999</v>
      </c>
      <c r="S15" s="20">
        <v>2.48E-3</v>
      </c>
      <c r="T15" s="14">
        <v>0.41899999999999998</v>
      </c>
      <c r="U15" s="20">
        <v>2.0699999999999998E-3</v>
      </c>
      <c r="V15" s="50">
        <f t="shared" si="0"/>
        <v>0.03</v>
      </c>
      <c r="W15" s="51">
        <f t="shared" si="1"/>
        <v>2E-3</v>
      </c>
    </row>
    <row r="16" spans="1:95" ht="15.75">
      <c r="A16" s="53" t="s">
        <v>82</v>
      </c>
      <c r="B16" s="154">
        <v>42472</v>
      </c>
      <c r="C16" s="33">
        <v>14</v>
      </c>
      <c r="D16" s="31">
        <v>2610</v>
      </c>
      <c r="E16" s="31">
        <v>1020</v>
      </c>
      <c r="F16" s="2">
        <v>8.23</v>
      </c>
      <c r="G16" s="31">
        <v>2150</v>
      </c>
      <c r="H16" s="2">
        <v>3.35</v>
      </c>
      <c r="I16" s="50">
        <f>0.005</f>
        <v>5.0000000000000001E-3</v>
      </c>
      <c r="J16" s="2">
        <v>0.28999999999999998</v>
      </c>
      <c r="K16" s="31">
        <v>1390</v>
      </c>
      <c r="L16" s="17">
        <v>2.92E-2</v>
      </c>
      <c r="M16" s="50">
        <f>0.005</f>
        <v>5.0000000000000001E-3</v>
      </c>
      <c r="N16" s="17">
        <v>2.92E-2</v>
      </c>
      <c r="O16" s="77">
        <f t="shared" si="2"/>
        <v>0.5</v>
      </c>
      <c r="P16" s="20">
        <v>2.6800000000000001E-3</v>
      </c>
      <c r="Q16" s="20">
        <v>1.8E-3</v>
      </c>
      <c r="R16" s="17">
        <v>0.191</v>
      </c>
      <c r="S16" s="20">
        <v>2.1800000000000001E-3</v>
      </c>
      <c r="T16" s="14">
        <v>0.41899999999999998</v>
      </c>
      <c r="U16" s="20">
        <v>1.5900000000000001E-3</v>
      </c>
      <c r="V16" s="50">
        <f t="shared" si="0"/>
        <v>0.03</v>
      </c>
      <c r="W16" s="51">
        <f t="shared" si="1"/>
        <v>2E-3</v>
      </c>
      <c r="CJ16" s="10"/>
      <c r="CK16" s="10"/>
      <c r="CL16" s="10"/>
      <c r="CM16" s="10"/>
      <c r="CN16" s="10"/>
    </row>
    <row r="17" spans="1:95" ht="15.75">
      <c r="A17" s="53" t="s">
        <v>82</v>
      </c>
      <c r="B17" s="154">
        <v>42479</v>
      </c>
      <c r="C17" s="33">
        <v>15</v>
      </c>
      <c r="D17" s="31">
        <v>2480</v>
      </c>
      <c r="E17" s="31">
        <v>994</v>
      </c>
      <c r="F17" s="2">
        <v>7.95</v>
      </c>
      <c r="G17" s="31">
        <v>1960</v>
      </c>
      <c r="H17" s="2">
        <v>1.1100000000000001</v>
      </c>
      <c r="I17" s="17">
        <v>5.4999999999999997E-3</v>
      </c>
      <c r="J17" s="2">
        <v>0.217</v>
      </c>
      <c r="K17" s="31">
        <v>1450</v>
      </c>
      <c r="L17" s="17">
        <v>2.3400000000000001E-2</v>
      </c>
      <c r="M17" s="50">
        <f>0.005</f>
        <v>5.0000000000000001E-3</v>
      </c>
      <c r="N17" s="17">
        <v>2.3400000000000001E-2</v>
      </c>
      <c r="O17" s="77">
        <f t="shared" si="2"/>
        <v>0.5</v>
      </c>
      <c r="P17" s="20">
        <v>2.9299999999999999E-3</v>
      </c>
      <c r="Q17" s="20">
        <v>2.2000000000000001E-3</v>
      </c>
      <c r="R17" s="17">
        <v>0.11</v>
      </c>
      <c r="S17" s="20">
        <v>2.3999999999999998E-3</v>
      </c>
      <c r="T17" s="14">
        <v>0.375</v>
      </c>
      <c r="U17" s="20">
        <v>1.66E-3</v>
      </c>
      <c r="V17" s="50">
        <f t="shared" si="0"/>
        <v>0.03</v>
      </c>
      <c r="W17" s="51">
        <f t="shared" si="1"/>
        <v>2E-3</v>
      </c>
    </row>
    <row r="18" spans="1:95" ht="15.75">
      <c r="A18" s="53" t="s">
        <v>82</v>
      </c>
      <c r="B18" s="154">
        <v>42486</v>
      </c>
      <c r="C18" s="33">
        <v>14</v>
      </c>
      <c r="D18" s="31">
        <v>2080</v>
      </c>
      <c r="E18" s="31">
        <v>815</v>
      </c>
      <c r="F18" s="2">
        <v>8.3000000000000007</v>
      </c>
      <c r="G18" s="31">
        <v>1690</v>
      </c>
      <c r="H18" s="2">
        <v>2.09</v>
      </c>
      <c r="I18" s="17">
        <v>6.0000000000000001E-3</v>
      </c>
      <c r="J18" s="2">
        <v>0.10299999999999999</v>
      </c>
      <c r="K18" s="31">
        <v>1130</v>
      </c>
      <c r="L18" s="17">
        <v>0.02</v>
      </c>
      <c r="M18" s="17">
        <v>6.1000000000000004E-3</v>
      </c>
      <c r="N18" s="17">
        <v>2.6100000000000002E-2</v>
      </c>
      <c r="O18" s="77">
        <f t="shared" si="2"/>
        <v>0.5</v>
      </c>
      <c r="P18" s="20">
        <v>3.2100000000000002E-3</v>
      </c>
      <c r="Q18" s="20">
        <v>1.75E-3</v>
      </c>
      <c r="R18" s="17">
        <v>0.33700000000000002</v>
      </c>
      <c r="S18" s="20">
        <v>2.3700000000000001E-3</v>
      </c>
      <c r="T18" s="14">
        <v>0.25</v>
      </c>
      <c r="U18" s="20">
        <v>1.25E-3</v>
      </c>
      <c r="V18" s="50">
        <f t="shared" si="0"/>
        <v>0.03</v>
      </c>
      <c r="W18" s="51">
        <f>0.001</f>
        <v>1E-3</v>
      </c>
    </row>
    <row r="19" spans="1:95" s="8" customFormat="1" ht="15.75">
      <c r="A19" s="53" t="s">
        <v>82</v>
      </c>
      <c r="B19" s="154">
        <v>42494</v>
      </c>
      <c r="C19" s="33">
        <v>15</v>
      </c>
      <c r="D19" s="31">
        <v>2200</v>
      </c>
      <c r="E19" s="31">
        <v>889</v>
      </c>
      <c r="F19" s="2">
        <v>8.02</v>
      </c>
      <c r="G19" s="31">
        <v>1800</v>
      </c>
      <c r="H19" s="2">
        <v>0.71</v>
      </c>
      <c r="I19" s="17">
        <v>2.69E-2</v>
      </c>
      <c r="J19" s="2">
        <v>0.19</v>
      </c>
      <c r="K19" s="31">
        <v>1160</v>
      </c>
      <c r="L19" s="17">
        <v>1.8499999999999999E-2</v>
      </c>
      <c r="M19" s="50">
        <f>0.005</f>
        <v>5.0000000000000001E-3</v>
      </c>
      <c r="N19" s="17">
        <v>1.8499999999999999E-2</v>
      </c>
      <c r="O19" s="77">
        <f t="shared" si="2"/>
        <v>0.5</v>
      </c>
      <c r="P19" s="20">
        <v>3.2799999999999999E-3</v>
      </c>
      <c r="Q19" s="47">
        <f>0.0025</f>
        <v>2.5000000000000001E-3</v>
      </c>
      <c r="R19" s="17">
        <v>0.08</v>
      </c>
      <c r="S19" s="20">
        <v>2.65E-3</v>
      </c>
      <c r="T19" s="14">
        <v>0.28599999999999998</v>
      </c>
      <c r="U19" s="20">
        <v>1.5900000000000001E-3</v>
      </c>
      <c r="V19" s="50">
        <f t="shared" si="0"/>
        <v>0.03</v>
      </c>
      <c r="W19" s="51">
        <f t="shared" ref="W19:W39" si="3">0.002</f>
        <v>2E-3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5.75">
      <c r="A20" s="53" t="s">
        <v>82</v>
      </c>
      <c r="B20" s="154">
        <v>42500</v>
      </c>
      <c r="C20" s="33">
        <v>14</v>
      </c>
      <c r="D20" s="31">
        <v>2290</v>
      </c>
      <c r="E20" s="31">
        <v>937</v>
      </c>
      <c r="F20" s="2">
        <v>8.18</v>
      </c>
      <c r="G20" s="31">
        <v>1780</v>
      </c>
      <c r="H20" s="2">
        <v>1.02</v>
      </c>
      <c r="I20" s="17">
        <v>1.01E-2</v>
      </c>
      <c r="J20" s="2">
        <v>0.21</v>
      </c>
      <c r="K20" s="31">
        <v>1270</v>
      </c>
      <c r="L20" s="17">
        <v>1.5600000000000003E-2</v>
      </c>
      <c r="M20" s="17">
        <v>1.9400000000000001E-2</v>
      </c>
      <c r="N20" s="17">
        <v>3.5000000000000003E-2</v>
      </c>
      <c r="O20" s="77">
        <f t="shared" si="2"/>
        <v>0.5</v>
      </c>
      <c r="P20" s="20">
        <v>3.5000000000000001E-3</v>
      </c>
      <c r="Q20" s="20">
        <v>1.6999999999999999E-3</v>
      </c>
      <c r="R20" s="17">
        <v>0.108</v>
      </c>
      <c r="S20" s="20">
        <v>2.8999999999999998E-3</v>
      </c>
      <c r="T20" s="14">
        <v>0.28399999999999997</v>
      </c>
      <c r="U20" s="20">
        <v>1.4300000000000001E-3</v>
      </c>
      <c r="V20" s="50">
        <f t="shared" si="0"/>
        <v>0.03</v>
      </c>
      <c r="W20" s="51">
        <f t="shared" si="3"/>
        <v>2E-3</v>
      </c>
    </row>
    <row r="21" spans="1:95" ht="15.75">
      <c r="A21" s="53" t="s">
        <v>82</v>
      </c>
      <c r="B21" s="154">
        <v>42507</v>
      </c>
      <c r="C21" s="33">
        <v>15</v>
      </c>
      <c r="D21" s="31">
        <v>2600</v>
      </c>
      <c r="E21" s="31">
        <v>1070</v>
      </c>
      <c r="F21" s="2">
        <v>8.39</v>
      </c>
      <c r="G21" s="31">
        <v>2190</v>
      </c>
      <c r="H21" s="2">
        <v>1.54</v>
      </c>
      <c r="I21" s="17">
        <v>9.1999999999999998E-3</v>
      </c>
      <c r="J21" s="2">
        <v>0.39</v>
      </c>
      <c r="K21" s="31">
        <v>1510</v>
      </c>
      <c r="L21" s="17">
        <v>1.4200000000000001E-2</v>
      </c>
      <c r="M21" s="17">
        <v>1.04E-2</v>
      </c>
      <c r="N21" s="17">
        <v>2.46E-2</v>
      </c>
      <c r="O21" s="77">
        <f>2.5</f>
        <v>2.5</v>
      </c>
      <c r="P21" s="20">
        <v>3.7399999999999998E-3</v>
      </c>
      <c r="Q21" s="20">
        <v>1.8E-3</v>
      </c>
      <c r="R21" s="17">
        <v>0.154</v>
      </c>
      <c r="S21" s="20">
        <v>2.97E-3</v>
      </c>
      <c r="T21" s="14">
        <v>0.377</v>
      </c>
      <c r="U21" s="20">
        <v>1.57E-3</v>
      </c>
      <c r="V21" s="50">
        <f t="shared" si="0"/>
        <v>0.03</v>
      </c>
      <c r="W21" s="51">
        <f t="shared" si="3"/>
        <v>2E-3</v>
      </c>
    </row>
    <row r="22" spans="1:95" ht="15.75">
      <c r="A22" s="53" t="s">
        <v>82</v>
      </c>
      <c r="B22" s="154">
        <v>42514</v>
      </c>
      <c r="C22" s="33">
        <v>12</v>
      </c>
      <c r="D22" s="31">
        <v>2880</v>
      </c>
      <c r="E22" s="31">
        <v>1120</v>
      </c>
      <c r="F22" s="2">
        <v>7.85</v>
      </c>
      <c r="G22" s="31">
        <v>2380</v>
      </c>
      <c r="H22" s="2">
        <v>2.0099999999999998</v>
      </c>
      <c r="I22" s="17">
        <v>4.0800000000000003E-2</v>
      </c>
      <c r="J22" s="2">
        <v>0.23</v>
      </c>
      <c r="K22" s="31">
        <v>1620</v>
      </c>
      <c r="L22" s="17">
        <v>1.9699999999999999E-2</v>
      </c>
      <c r="M22" s="17">
        <v>6.7999999999999996E-3</v>
      </c>
      <c r="N22" s="17">
        <v>2.6499999999999999E-2</v>
      </c>
      <c r="O22" s="77">
        <f>2.5</f>
        <v>2.5</v>
      </c>
      <c r="P22" s="20">
        <v>3.9899999999999996E-3</v>
      </c>
      <c r="Q22" s="20">
        <v>1.6000000000000001E-3</v>
      </c>
      <c r="R22" s="17">
        <v>0.214</v>
      </c>
      <c r="S22" s="20">
        <v>2.8800000000000002E-3</v>
      </c>
      <c r="T22" s="14">
        <v>0.379</v>
      </c>
      <c r="U22" s="20">
        <v>1.2600000000000001E-3</v>
      </c>
      <c r="V22" s="50">
        <f t="shared" si="0"/>
        <v>0.03</v>
      </c>
      <c r="W22" s="51">
        <f t="shared" si="3"/>
        <v>2E-3</v>
      </c>
    </row>
    <row r="23" spans="1:95" ht="15.75">
      <c r="A23" s="53" t="s">
        <v>82</v>
      </c>
      <c r="B23" s="154">
        <v>42521</v>
      </c>
      <c r="C23" s="33">
        <v>13</v>
      </c>
      <c r="D23" s="31">
        <v>2890</v>
      </c>
      <c r="E23" s="31">
        <v>1170</v>
      </c>
      <c r="F23" s="2">
        <v>7.93</v>
      </c>
      <c r="G23" s="31">
        <v>2420</v>
      </c>
      <c r="H23" s="2">
        <v>0.73</v>
      </c>
      <c r="I23" s="17">
        <v>6.08E-2</v>
      </c>
      <c r="J23" s="2">
        <v>0.75</v>
      </c>
      <c r="K23" s="31">
        <v>1600</v>
      </c>
      <c r="L23" s="17">
        <v>1.4199999999999999E-2</v>
      </c>
      <c r="M23" s="17">
        <v>6.0000000000000001E-3</v>
      </c>
      <c r="N23" s="17">
        <v>2.0199999999999999E-2</v>
      </c>
      <c r="O23" s="77">
        <f>0.5</f>
        <v>0.5</v>
      </c>
      <c r="P23" s="20">
        <v>4.0499999999999998E-3</v>
      </c>
      <c r="Q23" s="20">
        <v>1.5E-3</v>
      </c>
      <c r="R23" s="17">
        <v>0.14499999999999999</v>
      </c>
      <c r="S23" s="20">
        <v>3.3400000000000001E-3</v>
      </c>
      <c r="T23" s="14">
        <v>0.36899999999999999</v>
      </c>
      <c r="U23" s="20">
        <v>1.2899999999999999E-3</v>
      </c>
      <c r="V23" s="50">
        <f t="shared" si="0"/>
        <v>0.03</v>
      </c>
      <c r="W23" s="51">
        <f t="shared" si="3"/>
        <v>2E-3</v>
      </c>
      <c r="CQ23" s="10"/>
    </row>
    <row r="24" spans="1:95" ht="15.75">
      <c r="A24" s="53" t="s">
        <v>82</v>
      </c>
      <c r="B24" s="154">
        <v>42528</v>
      </c>
      <c r="C24" s="33">
        <v>18.5</v>
      </c>
      <c r="D24" s="31">
        <v>2690</v>
      </c>
      <c r="E24" s="31">
        <v>1250</v>
      </c>
      <c r="F24" s="2">
        <v>8.01</v>
      </c>
      <c r="G24" s="31">
        <v>2380</v>
      </c>
      <c r="H24" s="2">
        <v>0.56999999999999995</v>
      </c>
      <c r="I24" s="17">
        <v>4.6399999999999997E-2</v>
      </c>
      <c r="J24" s="2">
        <v>0.64</v>
      </c>
      <c r="K24" s="31">
        <v>1650</v>
      </c>
      <c r="L24" s="17">
        <v>1.0499999999999999E-2</v>
      </c>
      <c r="M24" s="17">
        <v>9.7999999999999997E-3</v>
      </c>
      <c r="N24" s="17">
        <v>2.0299999999999999E-2</v>
      </c>
      <c r="O24" s="77">
        <f t="shared" ref="O24:O43" si="4">2.5</f>
        <v>2.5</v>
      </c>
      <c r="P24" s="20">
        <v>3.7799999999999999E-3</v>
      </c>
      <c r="Q24" s="20">
        <v>1.5E-3</v>
      </c>
      <c r="R24" s="17">
        <v>0.127</v>
      </c>
      <c r="S24" s="20">
        <v>3.1700000000000001E-3</v>
      </c>
      <c r="T24" s="14">
        <v>0.33700000000000002</v>
      </c>
      <c r="U24" s="20">
        <v>1.1100000000000001E-3</v>
      </c>
      <c r="V24" s="50">
        <f t="shared" si="0"/>
        <v>0.03</v>
      </c>
      <c r="W24" s="51">
        <f t="shared" si="3"/>
        <v>2E-3</v>
      </c>
    </row>
    <row r="25" spans="1:95" ht="15.75">
      <c r="A25" s="53" t="s">
        <v>82</v>
      </c>
      <c r="B25" s="154">
        <v>42535</v>
      </c>
      <c r="C25" s="33">
        <v>14</v>
      </c>
      <c r="D25" s="31">
        <v>3070</v>
      </c>
      <c r="E25" s="31">
        <v>1260</v>
      </c>
      <c r="F25" s="2">
        <v>7.95</v>
      </c>
      <c r="G25" s="31">
        <v>2580</v>
      </c>
      <c r="H25" s="2">
        <v>1.78</v>
      </c>
      <c r="I25" s="17">
        <v>1.6E-2</v>
      </c>
      <c r="J25" s="2">
        <v>0.47</v>
      </c>
      <c r="K25" s="31">
        <v>1760</v>
      </c>
      <c r="L25" s="17">
        <v>1.26E-2</v>
      </c>
      <c r="M25" s="17">
        <v>6.3E-3</v>
      </c>
      <c r="N25" s="17">
        <v>1.89E-2</v>
      </c>
      <c r="O25" s="77">
        <f t="shared" si="4"/>
        <v>2.5</v>
      </c>
      <c r="P25" s="20">
        <v>4.1900000000000001E-3</v>
      </c>
      <c r="Q25" s="20">
        <v>1.1999999999999999E-3</v>
      </c>
      <c r="R25" s="17">
        <v>0.216</v>
      </c>
      <c r="S25" s="20">
        <v>3.4399999999999999E-3</v>
      </c>
      <c r="T25" s="14">
        <v>0.35499999999999998</v>
      </c>
      <c r="U25" s="20">
        <v>1E-3</v>
      </c>
      <c r="V25" s="50">
        <f t="shared" si="0"/>
        <v>0.03</v>
      </c>
      <c r="W25" s="51">
        <f t="shared" si="3"/>
        <v>2E-3</v>
      </c>
    </row>
    <row r="26" spans="1:95" ht="15.75">
      <c r="A26" s="53" t="s">
        <v>82</v>
      </c>
      <c r="B26" s="154">
        <v>42542</v>
      </c>
      <c r="C26" s="33">
        <v>13</v>
      </c>
      <c r="D26" s="31">
        <v>3210</v>
      </c>
      <c r="E26" s="31">
        <v>1250</v>
      </c>
      <c r="F26" s="2">
        <v>7.84</v>
      </c>
      <c r="G26" s="31">
        <v>2700</v>
      </c>
      <c r="H26" s="2">
        <v>1.47</v>
      </c>
      <c r="I26" s="17">
        <v>2.5899999999999999E-2</v>
      </c>
      <c r="J26" s="2">
        <v>0.84</v>
      </c>
      <c r="K26" s="31">
        <v>1760</v>
      </c>
      <c r="L26" s="17">
        <v>1.7500000000000002E-2</v>
      </c>
      <c r="M26" s="50">
        <f>0.005</f>
        <v>5.0000000000000001E-3</v>
      </c>
      <c r="N26" s="17">
        <v>1.7500000000000002E-2</v>
      </c>
      <c r="O26" s="77">
        <f t="shared" si="4"/>
        <v>2.5</v>
      </c>
      <c r="P26" s="20">
        <v>3.8899999999999998E-3</v>
      </c>
      <c r="Q26" s="20">
        <v>1.2999999999999999E-3</v>
      </c>
      <c r="R26" s="17">
        <v>0.14299999999999999</v>
      </c>
      <c r="S26" s="20">
        <v>3.48E-3</v>
      </c>
      <c r="T26" s="14">
        <v>0.38600000000000001</v>
      </c>
      <c r="U26" s="20">
        <v>1.1800000000000001E-3</v>
      </c>
      <c r="V26" s="50">
        <f t="shared" si="0"/>
        <v>0.03</v>
      </c>
      <c r="W26" s="51">
        <f t="shared" si="3"/>
        <v>2E-3</v>
      </c>
    </row>
    <row r="27" spans="1:95" ht="15.75">
      <c r="A27" s="53" t="s">
        <v>82</v>
      </c>
      <c r="B27" s="154">
        <v>42549</v>
      </c>
      <c r="C27" s="33">
        <v>16</v>
      </c>
      <c r="D27" s="31">
        <v>3340</v>
      </c>
      <c r="E27" s="31">
        <v>1260</v>
      </c>
      <c r="F27" s="2">
        <v>7.99</v>
      </c>
      <c r="G27" s="31">
        <v>2800</v>
      </c>
      <c r="H27" s="2">
        <v>1.37</v>
      </c>
      <c r="I27" s="17">
        <v>1.7299999999999999E-2</v>
      </c>
      <c r="J27" s="2">
        <v>1.22</v>
      </c>
      <c r="K27" s="31">
        <v>1950</v>
      </c>
      <c r="L27" s="17">
        <v>1.3600000000000001E-2</v>
      </c>
      <c r="M27" s="17">
        <v>1.66E-2</v>
      </c>
      <c r="N27" s="17">
        <v>3.0200000000000001E-2</v>
      </c>
      <c r="O27" s="77">
        <f t="shared" si="4"/>
        <v>2.5</v>
      </c>
      <c r="P27" s="20">
        <v>4.3800000000000002E-3</v>
      </c>
      <c r="Q27" s="20">
        <v>1.6000000000000001E-3</v>
      </c>
      <c r="R27" s="17">
        <v>0.52</v>
      </c>
      <c r="S27" s="20">
        <v>3.5500000000000002E-3</v>
      </c>
      <c r="T27" s="14">
        <v>0.40899999999999997</v>
      </c>
      <c r="U27" s="20">
        <v>1.2199999999999999E-3</v>
      </c>
      <c r="V27" s="50">
        <f t="shared" si="0"/>
        <v>0.03</v>
      </c>
      <c r="W27" s="51">
        <f t="shared" si="3"/>
        <v>2E-3</v>
      </c>
    </row>
    <row r="28" spans="1:95" ht="15.75">
      <c r="A28" s="53" t="s">
        <v>82</v>
      </c>
      <c r="B28" s="154">
        <v>42556</v>
      </c>
      <c r="C28" s="33">
        <v>16.5</v>
      </c>
      <c r="D28" s="31">
        <v>3200</v>
      </c>
      <c r="E28" s="31">
        <v>1250</v>
      </c>
      <c r="F28" s="2">
        <v>7.82</v>
      </c>
      <c r="G28" s="31">
        <v>2840</v>
      </c>
      <c r="H28" s="2">
        <v>1.1399999999999999</v>
      </c>
      <c r="I28" s="17">
        <v>5.9799999999999999E-2</v>
      </c>
      <c r="J28" s="2">
        <v>0.63</v>
      </c>
      <c r="K28" s="31">
        <v>1940</v>
      </c>
      <c r="L28" s="17">
        <v>1.3300000000000001E-2</v>
      </c>
      <c r="M28" s="17">
        <v>8.9999999999999993E-3</v>
      </c>
      <c r="N28" s="17">
        <v>2.23E-2</v>
      </c>
      <c r="O28" s="77">
        <f t="shared" si="4"/>
        <v>2.5</v>
      </c>
      <c r="P28" s="20">
        <v>4.2300000000000003E-3</v>
      </c>
      <c r="Q28" s="47">
        <f>0.0015</f>
        <v>1.5E-3</v>
      </c>
      <c r="R28" s="17">
        <v>0.124</v>
      </c>
      <c r="S28" s="20">
        <v>3.9699999999999996E-3</v>
      </c>
      <c r="T28" s="14">
        <v>0.41099999999999998</v>
      </c>
      <c r="U28" s="20">
        <v>1.2999999999999999E-3</v>
      </c>
      <c r="V28" s="50">
        <f t="shared" si="0"/>
        <v>0.03</v>
      </c>
      <c r="W28" s="51">
        <f t="shared" si="3"/>
        <v>2E-3</v>
      </c>
    </row>
    <row r="29" spans="1:95" ht="15.75">
      <c r="A29" s="53" t="s">
        <v>82</v>
      </c>
      <c r="B29" s="154">
        <v>42563</v>
      </c>
      <c r="C29" s="33">
        <v>16</v>
      </c>
      <c r="D29" s="31">
        <v>3110</v>
      </c>
      <c r="E29" s="31">
        <v>1240</v>
      </c>
      <c r="F29" s="2">
        <v>7.96</v>
      </c>
      <c r="G29" s="31">
        <v>2630</v>
      </c>
      <c r="H29" s="2">
        <v>1.56</v>
      </c>
      <c r="I29" s="17">
        <v>4.07E-2</v>
      </c>
      <c r="J29" s="2">
        <v>0.51</v>
      </c>
      <c r="K29" s="31">
        <v>1820</v>
      </c>
      <c r="L29" s="17">
        <v>1.8499999999999999E-2</v>
      </c>
      <c r="M29" s="50">
        <f>0.005</f>
        <v>5.0000000000000001E-3</v>
      </c>
      <c r="N29" s="17">
        <v>1.8499999999999999E-2</v>
      </c>
      <c r="O29" s="77">
        <f t="shared" si="4"/>
        <v>2.5</v>
      </c>
      <c r="P29" s="20">
        <v>4.9899999999999996E-3</v>
      </c>
      <c r="Q29" s="20">
        <v>1.6999999999999999E-3</v>
      </c>
      <c r="R29" s="17">
        <v>0.17399999999999999</v>
      </c>
      <c r="S29" s="20">
        <v>3.8700000000000002E-3</v>
      </c>
      <c r="T29" s="14">
        <v>0.39500000000000002</v>
      </c>
      <c r="U29" s="20">
        <v>1.25E-3</v>
      </c>
      <c r="V29" s="50">
        <f t="shared" si="0"/>
        <v>0.03</v>
      </c>
      <c r="W29" s="51">
        <f t="shared" si="3"/>
        <v>2E-3</v>
      </c>
    </row>
    <row r="30" spans="1:95" ht="15.75">
      <c r="A30" s="53" t="s">
        <v>82</v>
      </c>
      <c r="B30" s="154">
        <v>42570</v>
      </c>
      <c r="C30" s="33">
        <v>16</v>
      </c>
      <c r="D30" s="31">
        <v>3180</v>
      </c>
      <c r="E30" s="31">
        <v>1220</v>
      </c>
      <c r="F30" s="2">
        <v>8.1300000000000008</v>
      </c>
      <c r="G30" s="31">
        <v>2600</v>
      </c>
      <c r="H30" s="2">
        <v>1.66</v>
      </c>
      <c r="I30" s="17">
        <v>6.1999999999999998E-3</v>
      </c>
      <c r="J30" s="2">
        <v>1.1100000000000001</v>
      </c>
      <c r="K30" s="31">
        <v>1720</v>
      </c>
      <c r="L30" s="17">
        <v>1.7300000000000003E-2</v>
      </c>
      <c r="M30" s="17">
        <v>6.0000000000000001E-3</v>
      </c>
      <c r="N30" s="17">
        <v>2.3300000000000001E-2</v>
      </c>
      <c r="O30" s="77">
        <f t="shared" si="4"/>
        <v>2.5</v>
      </c>
      <c r="P30" s="20">
        <v>5.3099999999999996E-3</v>
      </c>
      <c r="Q30" s="20">
        <v>2.3999999999999998E-3</v>
      </c>
      <c r="R30" s="17">
        <v>0.19500000000000001</v>
      </c>
      <c r="S30" s="20">
        <v>4.3200000000000001E-3</v>
      </c>
      <c r="T30" s="14">
        <v>0.41099999999999998</v>
      </c>
      <c r="U30" s="20">
        <v>1.31E-3</v>
      </c>
      <c r="V30" s="50">
        <f t="shared" si="0"/>
        <v>0.03</v>
      </c>
      <c r="W30" s="51">
        <f t="shared" si="3"/>
        <v>2E-3</v>
      </c>
    </row>
    <row r="31" spans="1:95" ht="15.75">
      <c r="A31" s="53" t="s">
        <v>82</v>
      </c>
      <c r="B31" s="154">
        <v>42577</v>
      </c>
      <c r="C31" s="33">
        <v>19.5</v>
      </c>
      <c r="D31" s="31">
        <v>3180</v>
      </c>
      <c r="E31" s="31">
        <v>1220</v>
      </c>
      <c r="F31" s="2">
        <v>7.91</v>
      </c>
      <c r="G31" s="31">
        <v>2630</v>
      </c>
      <c r="H31" s="2">
        <v>1.6</v>
      </c>
      <c r="I31" s="17">
        <v>2.4500000000000001E-2</v>
      </c>
      <c r="J31" s="2">
        <v>1.65</v>
      </c>
      <c r="K31" s="31">
        <v>1800</v>
      </c>
      <c r="L31" s="17">
        <v>7.0400000000000004E-2</v>
      </c>
      <c r="M31" s="17">
        <v>1.6899999999999998E-2</v>
      </c>
      <c r="N31" s="17">
        <v>8.7300000000000003E-2</v>
      </c>
      <c r="O31" s="77">
        <f t="shared" si="4"/>
        <v>2.5</v>
      </c>
      <c r="P31" s="20">
        <v>5.0099999999999997E-3</v>
      </c>
      <c r="Q31" s="20">
        <v>1.6299999999999999E-3</v>
      </c>
      <c r="R31" s="17">
        <v>0.11</v>
      </c>
      <c r="S31" s="20">
        <v>4.8599999999999997E-3</v>
      </c>
      <c r="T31" s="14">
        <v>0.433</v>
      </c>
      <c r="U31" s="20">
        <v>1.67E-3</v>
      </c>
      <c r="V31" s="50">
        <f t="shared" si="0"/>
        <v>0.03</v>
      </c>
      <c r="W31" s="51">
        <f t="shared" si="3"/>
        <v>2E-3</v>
      </c>
    </row>
    <row r="32" spans="1:95" ht="15.75">
      <c r="A32" s="53" t="s">
        <v>82</v>
      </c>
      <c r="B32" s="154">
        <v>42584</v>
      </c>
      <c r="C32" s="33">
        <v>19</v>
      </c>
      <c r="D32" s="31">
        <v>3250</v>
      </c>
      <c r="E32" s="31">
        <v>1190</v>
      </c>
      <c r="F32" s="2">
        <v>7.85</v>
      </c>
      <c r="G32" s="31">
        <v>2730</v>
      </c>
      <c r="H32" s="2">
        <v>1.47</v>
      </c>
      <c r="I32" s="17">
        <v>9.8100000000000007E-2</v>
      </c>
      <c r="J32" s="2">
        <v>0.37</v>
      </c>
      <c r="K32" s="31">
        <v>1860</v>
      </c>
      <c r="L32" s="17">
        <v>1.7899999999999999E-2</v>
      </c>
      <c r="M32" s="17">
        <v>5.4999999999999997E-3</v>
      </c>
      <c r="N32" s="17">
        <v>2.3400000000000001E-2</v>
      </c>
      <c r="O32" s="77">
        <f t="shared" si="4"/>
        <v>2.5</v>
      </c>
      <c r="P32" s="20">
        <v>5.4000000000000003E-3</v>
      </c>
      <c r="Q32" s="20">
        <v>1.6000000000000001E-3</v>
      </c>
      <c r="R32" s="17">
        <v>0.73</v>
      </c>
      <c r="S32" s="20">
        <v>4.4099999999999999E-3</v>
      </c>
      <c r="T32" s="14">
        <v>0.39800000000000002</v>
      </c>
      <c r="U32" s="20">
        <v>1.08E-3</v>
      </c>
      <c r="V32" s="17">
        <v>3.7999999999999999E-2</v>
      </c>
      <c r="W32" s="51">
        <f t="shared" si="3"/>
        <v>2E-3</v>
      </c>
    </row>
    <row r="33" spans="1:23" ht="15.75">
      <c r="A33" s="53" t="s">
        <v>82</v>
      </c>
      <c r="B33" s="154">
        <v>42591</v>
      </c>
      <c r="C33" s="33">
        <v>18</v>
      </c>
      <c r="D33" s="31">
        <v>3430</v>
      </c>
      <c r="E33" s="31">
        <v>1260</v>
      </c>
      <c r="F33" s="2">
        <v>7.69</v>
      </c>
      <c r="G33" s="31">
        <v>2810</v>
      </c>
      <c r="H33" s="2">
        <v>1.71</v>
      </c>
      <c r="I33" s="17">
        <v>0.107</v>
      </c>
      <c r="J33" s="2">
        <v>0.46</v>
      </c>
      <c r="K33" s="31">
        <v>1950</v>
      </c>
      <c r="L33" s="17">
        <v>1.6799999999999999E-2</v>
      </c>
      <c r="M33" s="17">
        <v>1.43E-2</v>
      </c>
      <c r="N33" s="17">
        <v>3.1099999999999999E-2</v>
      </c>
      <c r="O33" s="77">
        <f t="shared" si="4"/>
        <v>2.5</v>
      </c>
      <c r="P33" s="20">
        <v>5.2599999999999999E-3</v>
      </c>
      <c r="Q33" s="20">
        <v>1.1000000000000001E-3</v>
      </c>
      <c r="R33" s="17">
        <v>0.501</v>
      </c>
      <c r="S33" s="20">
        <v>4.1799999999999997E-3</v>
      </c>
      <c r="T33" s="14">
        <v>0.36199999999999999</v>
      </c>
      <c r="U33" s="20">
        <v>8.8999999999999995E-4</v>
      </c>
      <c r="V33" s="50">
        <f t="shared" ref="V33:V39" si="5">0.03</f>
        <v>0.03</v>
      </c>
      <c r="W33" s="51">
        <f t="shared" si="3"/>
        <v>2E-3</v>
      </c>
    </row>
    <row r="34" spans="1:23" ht="15.75">
      <c r="A34" s="53" t="s">
        <v>82</v>
      </c>
      <c r="B34" s="154">
        <v>42598</v>
      </c>
      <c r="C34" s="33">
        <v>21</v>
      </c>
      <c r="D34" s="31">
        <v>3410</v>
      </c>
      <c r="E34" s="31">
        <v>1300</v>
      </c>
      <c r="F34" s="2">
        <v>7.92</v>
      </c>
      <c r="G34" s="31">
        <v>2830</v>
      </c>
      <c r="H34" s="2">
        <v>1.1000000000000001</v>
      </c>
      <c r="I34" s="17">
        <v>0.104</v>
      </c>
      <c r="J34" s="2">
        <v>0.66</v>
      </c>
      <c r="K34" s="31">
        <v>1970</v>
      </c>
      <c r="L34" s="17">
        <v>1.6300000000000002E-2</v>
      </c>
      <c r="M34" s="17">
        <v>9.5999999999999992E-3</v>
      </c>
      <c r="N34" s="17">
        <v>2.5899999999999999E-2</v>
      </c>
      <c r="O34" s="77">
        <f t="shared" si="4"/>
        <v>2.5</v>
      </c>
      <c r="P34" s="20">
        <v>4.7200000000000002E-3</v>
      </c>
      <c r="Q34" s="47">
        <f>0.001</f>
        <v>1E-3</v>
      </c>
      <c r="R34" s="17">
        <v>0.161</v>
      </c>
      <c r="S34" s="20">
        <v>3.98E-3</v>
      </c>
      <c r="T34" s="14">
        <v>0.36599999999999999</v>
      </c>
      <c r="U34" s="20">
        <v>7.9000000000000001E-4</v>
      </c>
      <c r="V34" s="50">
        <f t="shared" si="5"/>
        <v>0.03</v>
      </c>
      <c r="W34" s="51">
        <f t="shared" si="3"/>
        <v>2E-3</v>
      </c>
    </row>
    <row r="35" spans="1:23" ht="15.75">
      <c r="A35" s="53" t="s">
        <v>82</v>
      </c>
      <c r="B35" s="154">
        <v>42605</v>
      </c>
      <c r="C35" s="33">
        <v>18</v>
      </c>
      <c r="D35" s="31">
        <v>3390</v>
      </c>
      <c r="E35" s="31">
        <v>1430</v>
      </c>
      <c r="F35" s="2">
        <v>7.86</v>
      </c>
      <c r="G35" s="31">
        <v>3130</v>
      </c>
      <c r="H35" s="2">
        <v>4.3099999999999996</v>
      </c>
      <c r="I35" s="17">
        <v>8.1199999999999994E-2</v>
      </c>
      <c r="J35" s="2">
        <v>0.7</v>
      </c>
      <c r="K35" s="31">
        <v>2090</v>
      </c>
      <c r="L35" s="17">
        <v>1.3200000000000002E-2</v>
      </c>
      <c r="M35" s="17">
        <v>1.2999999999999999E-2</v>
      </c>
      <c r="N35" s="17">
        <v>2.6200000000000001E-2</v>
      </c>
      <c r="O35" s="77">
        <f t="shared" si="4"/>
        <v>2.5</v>
      </c>
      <c r="P35" s="20">
        <v>4.5500000000000002E-3</v>
      </c>
      <c r="Q35" s="20">
        <v>1.6000000000000001E-3</v>
      </c>
      <c r="R35" s="17">
        <v>0.39800000000000002</v>
      </c>
      <c r="S35" s="20">
        <v>3.81E-3</v>
      </c>
      <c r="T35" s="14">
        <v>0.36099999999999999</v>
      </c>
      <c r="U35" s="20">
        <v>9.8999999999999999E-4</v>
      </c>
      <c r="V35" s="50">
        <f t="shared" si="5"/>
        <v>0.03</v>
      </c>
      <c r="W35" s="51">
        <f t="shared" si="3"/>
        <v>2E-3</v>
      </c>
    </row>
    <row r="36" spans="1:23" ht="15.75">
      <c r="A36" s="53" t="s">
        <v>82</v>
      </c>
      <c r="B36" s="154">
        <v>42612</v>
      </c>
      <c r="C36" s="33">
        <v>18</v>
      </c>
      <c r="D36" s="31">
        <v>3460</v>
      </c>
      <c r="E36" s="31">
        <v>1470</v>
      </c>
      <c r="F36" s="2">
        <v>7.89</v>
      </c>
      <c r="G36" s="31">
        <v>3180</v>
      </c>
      <c r="H36" s="2">
        <v>1.1399999999999999</v>
      </c>
      <c r="I36" s="17">
        <v>0.113</v>
      </c>
      <c r="J36" s="2">
        <v>0.71</v>
      </c>
      <c r="K36" s="31">
        <v>2190</v>
      </c>
      <c r="L36" s="17">
        <v>1.4799999999999999E-2</v>
      </c>
      <c r="M36" s="17">
        <v>6.0000000000000001E-3</v>
      </c>
      <c r="N36" s="17">
        <v>2.0799999999999999E-2</v>
      </c>
      <c r="O36" s="77">
        <f t="shared" si="4"/>
        <v>2.5</v>
      </c>
      <c r="P36" s="20">
        <v>4.2500000000000003E-3</v>
      </c>
      <c r="Q36" s="47">
        <f>0.001</f>
        <v>1E-3</v>
      </c>
      <c r="R36" s="17">
        <v>0.154</v>
      </c>
      <c r="S36" s="20">
        <v>4.2399999999999998E-3</v>
      </c>
      <c r="T36" s="14">
        <v>0.41499999999999998</v>
      </c>
      <c r="U36" s="20">
        <v>6.9999999999999999E-4</v>
      </c>
      <c r="V36" s="50">
        <f t="shared" si="5"/>
        <v>0.03</v>
      </c>
      <c r="W36" s="51">
        <f t="shared" si="3"/>
        <v>2E-3</v>
      </c>
    </row>
    <row r="37" spans="1:23" ht="15.75">
      <c r="A37" s="53" t="s">
        <v>82</v>
      </c>
      <c r="B37" s="154">
        <v>42619</v>
      </c>
      <c r="C37" s="33">
        <v>14.5</v>
      </c>
      <c r="D37" s="31">
        <v>3550</v>
      </c>
      <c r="E37" s="31">
        <v>1460</v>
      </c>
      <c r="F37" s="2">
        <v>7.99</v>
      </c>
      <c r="G37" s="31">
        <v>3190</v>
      </c>
      <c r="H37" s="2">
        <v>1.24</v>
      </c>
      <c r="I37" s="17">
        <v>5.5199999999999999E-2</v>
      </c>
      <c r="J37" s="2">
        <v>0.56999999999999995</v>
      </c>
      <c r="K37" s="31">
        <v>2080</v>
      </c>
      <c r="L37" s="17">
        <v>1.4500000000000001E-2</v>
      </c>
      <c r="M37" s="17">
        <v>7.7000000000000002E-3</v>
      </c>
      <c r="N37" s="17">
        <v>2.2200000000000001E-2</v>
      </c>
      <c r="O37" s="77">
        <f t="shared" si="4"/>
        <v>2.5</v>
      </c>
      <c r="P37" s="20">
        <v>4.5500000000000002E-3</v>
      </c>
      <c r="Q37" s="47">
        <f>0.001</f>
        <v>1E-3</v>
      </c>
      <c r="R37" s="17">
        <v>0.126</v>
      </c>
      <c r="S37" s="20">
        <v>4.0499999999999998E-3</v>
      </c>
      <c r="T37" s="14">
        <v>0.434</v>
      </c>
      <c r="U37" s="20">
        <v>6.0999999999999997E-4</v>
      </c>
      <c r="V37" s="50">
        <f t="shared" si="5"/>
        <v>0.03</v>
      </c>
      <c r="W37" s="51">
        <f t="shared" si="3"/>
        <v>2E-3</v>
      </c>
    </row>
    <row r="38" spans="1:23" ht="15.75">
      <c r="A38" s="53" t="s">
        <v>82</v>
      </c>
      <c r="B38" s="154">
        <v>42626</v>
      </c>
      <c r="C38" s="33">
        <v>14</v>
      </c>
      <c r="D38" s="31">
        <v>3620</v>
      </c>
      <c r="E38" s="31">
        <v>1470</v>
      </c>
      <c r="F38" s="2">
        <v>7.74</v>
      </c>
      <c r="G38" s="31">
        <v>3220</v>
      </c>
      <c r="H38" s="2">
        <v>1.08</v>
      </c>
      <c r="I38" s="17">
        <v>7.2400000000000006E-2</v>
      </c>
      <c r="J38" s="2">
        <v>0.55000000000000004</v>
      </c>
      <c r="K38" s="31">
        <v>2020</v>
      </c>
      <c r="L38" s="17">
        <v>1.6900000000000002E-2</v>
      </c>
      <c r="M38" s="17">
        <v>5.8999999999999999E-3</v>
      </c>
      <c r="N38" s="17">
        <v>2.2800000000000001E-2</v>
      </c>
      <c r="O38" s="77">
        <f t="shared" si="4"/>
        <v>2.5</v>
      </c>
      <c r="P38" s="20">
        <v>4.2599999999999999E-3</v>
      </c>
      <c r="Q38" s="20">
        <v>1.1000000000000001E-3</v>
      </c>
      <c r="R38" s="17">
        <v>0.17899999999999999</v>
      </c>
      <c r="S38" s="20">
        <v>3.4499999999999999E-3</v>
      </c>
      <c r="T38" s="14">
        <v>0.41399999999999998</v>
      </c>
      <c r="U38" s="20">
        <v>8.0000000000000004E-4</v>
      </c>
      <c r="V38" s="50">
        <f t="shared" si="5"/>
        <v>0.03</v>
      </c>
      <c r="W38" s="51">
        <f t="shared" si="3"/>
        <v>2E-3</v>
      </c>
    </row>
    <row r="39" spans="1:23" ht="15.75">
      <c r="A39" s="53" t="s">
        <v>82</v>
      </c>
      <c r="B39" s="154">
        <v>42633</v>
      </c>
      <c r="C39" s="33">
        <v>12</v>
      </c>
      <c r="D39" s="31">
        <v>3510</v>
      </c>
      <c r="E39" s="31">
        <v>1380</v>
      </c>
      <c r="F39" s="2">
        <v>7.9</v>
      </c>
      <c r="G39" s="31">
        <v>3080</v>
      </c>
      <c r="H39" s="2">
        <v>0.83</v>
      </c>
      <c r="I39" s="17">
        <v>8.72E-2</v>
      </c>
      <c r="J39" s="2">
        <v>0.64</v>
      </c>
      <c r="K39" s="31">
        <v>2160</v>
      </c>
      <c r="L39" s="17">
        <v>1.61E-2</v>
      </c>
      <c r="M39" s="17">
        <v>8.5000000000000006E-3</v>
      </c>
      <c r="N39" s="17">
        <v>2.46E-2</v>
      </c>
      <c r="O39" s="77">
        <f t="shared" si="4"/>
        <v>2.5</v>
      </c>
      <c r="P39" s="20">
        <v>3.8400000000000001E-3</v>
      </c>
      <c r="Q39" s="20">
        <v>1.8E-3</v>
      </c>
      <c r="R39" s="17">
        <v>8.4000000000000005E-2</v>
      </c>
      <c r="S39" s="20">
        <v>3.5300000000000002E-3</v>
      </c>
      <c r="T39" s="14">
        <v>0.44900000000000001</v>
      </c>
      <c r="U39" s="20">
        <v>1.5499999999999999E-3</v>
      </c>
      <c r="V39" s="50">
        <f t="shared" si="5"/>
        <v>0.03</v>
      </c>
      <c r="W39" s="51">
        <f t="shared" si="3"/>
        <v>2E-3</v>
      </c>
    </row>
    <row r="40" spans="1:23" ht="15.75">
      <c r="A40" s="53" t="s">
        <v>82</v>
      </c>
      <c r="B40" s="154">
        <v>42640</v>
      </c>
      <c r="C40" s="33">
        <v>13</v>
      </c>
      <c r="D40" s="31">
        <v>3490</v>
      </c>
      <c r="E40" s="31">
        <v>1480</v>
      </c>
      <c r="F40" s="2">
        <v>7.9</v>
      </c>
      <c r="G40" s="31">
        <v>3010</v>
      </c>
      <c r="H40" s="2">
        <v>0.61</v>
      </c>
      <c r="I40" s="17">
        <v>7.5899999999999995E-2</v>
      </c>
      <c r="J40" s="2">
        <v>0.79</v>
      </c>
      <c r="K40" s="31">
        <v>2030</v>
      </c>
      <c r="L40" s="17">
        <v>1.9199999999999998E-2</v>
      </c>
      <c r="M40" s="50">
        <f>0.005</f>
        <v>5.0000000000000001E-3</v>
      </c>
      <c r="N40" s="17">
        <v>1.9199999999999998E-2</v>
      </c>
      <c r="O40" s="77">
        <f t="shared" si="4"/>
        <v>2.5</v>
      </c>
      <c r="P40" s="20">
        <v>3.82E-3</v>
      </c>
      <c r="Q40" s="20">
        <v>1.82E-3</v>
      </c>
      <c r="R40" s="17">
        <v>7.1800000000000003E-2</v>
      </c>
      <c r="S40" s="20">
        <v>3.49E-3</v>
      </c>
      <c r="T40" s="14">
        <v>0.46300000000000002</v>
      </c>
      <c r="U40" s="20">
        <v>1.6999999999999999E-3</v>
      </c>
      <c r="V40" s="17">
        <v>1.1900000000000001E-2</v>
      </c>
      <c r="W40" s="51">
        <f>0.001</f>
        <v>1E-3</v>
      </c>
    </row>
    <row r="41" spans="1:23" ht="15.75">
      <c r="A41" s="53" t="s">
        <v>82</v>
      </c>
      <c r="B41" s="154">
        <v>42647</v>
      </c>
      <c r="C41" s="33">
        <v>13</v>
      </c>
      <c r="D41" s="31">
        <v>3370</v>
      </c>
      <c r="E41" s="31">
        <v>1380</v>
      </c>
      <c r="F41" s="2">
        <v>8.02</v>
      </c>
      <c r="G41" s="31">
        <v>3100</v>
      </c>
      <c r="H41" s="2">
        <v>0.78</v>
      </c>
      <c r="I41" s="17">
        <v>6.5199999999999994E-2</v>
      </c>
      <c r="J41" s="2">
        <v>0.85</v>
      </c>
      <c r="K41" s="31">
        <v>2070</v>
      </c>
      <c r="L41" s="17">
        <v>1.6799999999999999E-2</v>
      </c>
      <c r="M41" s="17">
        <v>1.44E-2</v>
      </c>
      <c r="N41" s="17">
        <v>3.1199999999999999E-2</v>
      </c>
      <c r="O41" s="77">
        <f t="shared" si="4"/>
        <v>2.5</v>
      </c>
      <c r="P41" s="20">
        <v>3.79E-3</v>
      </c>
      <c r="Q41" s="20">
        <v>2.0999999999999999E-3</v>
      </c>
      <c r="R41" s="17">
        <v>8.1000000000000003E-2</v>
      </c>
      <c r="S41" s="20">
        <v>3.14E-3</v>
      </c>
      <c r="T41" s="14">
        <v>0.48199999999999998</v>
      </c>
      <c r="U41" s="20">
        <v>1.7600000000000001E-3</v>
      </c>
      <c r="V41" s="50">
        <f>0.03</f>
        <v>0.03</v>
      </c>
      <c r="W41" s="51">
        <f>0.002</f>
        <v>2E-3</v>
      </c>
    </row>
    <row r="42" spans="1:23" ht="15.75">
      <c r="A42" s="53" t="s">
        <v>82</v>
      </c>
      <c r="B42" s="154">
        <v>42655</v>
      </c>
      <c r="C42" s="33">
        <v>9</v>
      </c>
      <c r="D42" s="31">
        <v>3380</v>
      </c>
      <c r="E42" s="31">
        <v>1450</v>
      </c>
      <c r="F42" s="2">
        <v>8.06</v>
      </c>
      <c r="G42" s="31">
        <v>3150</v>
      </c>
      <c r="H42" s="2">
        <v>1.1499999999999999</v>
      </c>
      <c r="I42" s="17">
        <v>6.9599999999999995E-2</v>
      </c>
      <c r="J42" s="2">
        <v>1.03</v>
      </c>
      <c r="K42" s="31">
        <v>2150</v>
      </c>
      <c r="L42" s="17">
        <v>2.4E-2</v>
      </c>
      <c r="M42" s="17">
        <v>5.7000000000000002E-3</v>
      </c>
      <c r="N42" s="17">
        <v>2.9700000000000001E-2</v>
      </c>
      <c r="O42" s="77">
        <f t="shared" si="4"/>
        <v>2.5</v>
      </c>
      <c r="P42" s="20">
        <v>4.5399999999999998E-3</v>
      </c>
      <c r="Q42" s="20">
        <v>2.8999999999999998E-3</v>
      </c>
      <c r="R42" s="17">
        <v>0.122</v>
      </c>
      <c r="S42" s="20">
        <v>3.2699999999999999E-3</v>
      </c>
      <c r="T42" s="14">
        <v>0.48699999999999999</v>
      </c>
      <c r="U42" s="20">
        <v>2.16E-3</v>
      </c>
      <c r="V42" s="50">
        <f>0.03</f>
        <v>0.03</v>
      </c>
      <c r="W42" s="51">
        <f>0.002</f>
        <v>2E-3</v>
      </c>
    </row>
    <row r="43" spans="1:23" ht="15.75">
      <c r="A43" s="53" t="s">
        <v>82</v>
      </c>
      <c r="B43" s="154">
        <v>42661</v>
      </c>
      <c r="C43" s="33">
        <v>8.5</v>
      </c>
      <c r="D43" s="31">
        <v>3410</v>
      </c>
      <c r="E43" s="31">
        <v>1420</v>
      </c>
      <c r="F43" s="2">
        <v>8.0500000000000007</v>
      </c>
      <c r="G43" s="31">
        <v>3130</v>
      </c>
      <c r="H43" s="2">
        <v>1.1100000000000001</v>
      </c>
      <c r="I43" s="17">
        <v>8.8999999999999996E-2</v>
      </c>
      <c r="J43" s="2">
        <v>1.17</v>
      </c>
      <c r="K43" s="31">
        <v>2090</v>
      </c>
      <c r="L43" s="17">
        <v>2.3E-2</v>
      </c>
      <c r="M43" s="17">
        <v>6.4999999999999997E-3</v>
      </c>
      <c r="N43" s="17">
        <v>2.9499999999999998E-2</v>
      </c>
      <c r="O43" s="77">
        <f t="shared" si="4"/>
        <v>2.5</v>
      </c>
      <c r="P43" s="20">
        <v>3.6900000000000001E-3</v>
      </c>
      <c r="Q43" s="20">
        <v>2.5000000000000001E-3</v>
      </c>
      <c r="R43" s="17">
        <v>0.12</v>
      </c>
      <c r="S43" s="20">
        <v>3.2299999999999998E-3</v>
      </c>
      <c r="T43" s="14">
        <v>0.48599999999999999</v>
      </c>
      <c r="U43" s="20">
        <v>2.1199999999999999E-3</v>
      </c>
      <c r="V43" s="50">
        <f>0.03</f>
        <v>0.03</v>
      </c>
      <c r="W43" s="51">
        <f>0.002</f>
        <v>2E-3</v>
      </c>
    </row>
    <row r="44" spans="1:23">
      <c r="B44" s="154">
        <v>42668</v>
      </c>
      <c r="C44" s="211" t="s">
        <v>140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3"/>
    </row>
    <row r="45" spans="1:23" s="155" customFormat="1">
      <c r="A45" s="158"/>
      <c r="B45" s="159" t="s">
        <v>87</v>
      </c>
      <c r="C45" s="160">
        <f t="shared" ref="C45:W45" si="6">MIN(C2:C44)</f>
        <v>3</v>
      </c>
      <c r="D45" s="160">
        <f t="shared" si="6"/>
        <v>2080</v>
      </c>
      <c r="E45" s="160">
        <f t="shared" si="6"/>
        <v>815</v>
      </c>
      <c r="F45" s="161">
        <f t="shared" si="6"/>
        <v>7.69</v>
      </c>
      <c r="G45" s="160">
        <f t="shared" si="6"/>
        <v>1690</v>
      </c>
      <c r="H45" s="161">
        <f t="shared" si="6"/>
        <v>0.56999999999999995</v>
      </c>
      <c r="I45" s="206">
        <f t="shared" si="6"/>
        <v>5.0000000000000001E-3</v>
      </c>
      <c r="J45" s="161">
        <f t="shared" si="6"/>
        <v>0.10299999999999999</v>
      </c>
      <c r="K45" s="160">
        <f t="shared" si="6"/>
        <v>1130</v>
      </c>
      <c r="L45" s="206">
        <f t="shared" si="6"/>
        <v>1.0499999999999999E-2</v>
      </c>
      <c r="M45" s="206">
        <f t="shared" si="6"/>
        <v>5.0000000000000001E-3</v>
      </c>
      <c r="N45" s="206">
        <f t="shared" si="6"/>
        <v>1.7500000000000002E-2</v>
      </c>
      <c r="O45" s="207">
        <f t="shared" si="6"/>
        <v>0.5</v>
      </c>
      <c r="P45" s="163">
        <f t="shared" si="6"/>
        <v>2.6800000000000001E-3</v>
      </c>
      <c r="Q45" s="163">
        <f t="shared" si="6"/>
        <v>1E-3</v>
      </c>
      <c r="R45" s="206">
        <f t="shared" si="6"/>
        <v>7.1800000000000003E-2</v>
      </c>
      <c r="S45" s="163">
        <f t="shared" si="6"/>
        <v>1.99E-3</v>
      </c>
      <c r="T45" s="162">
        <f t="shared" si="6"/>
        <v>0.25</v>
      </c>
      <c r="U45" s="163">
        <f t="shared" si="6"/>
        <v>6.0999999999999997E-4</v>
      </c>
      <c r="V45" s="206">
        <f t="shared" si="6"/>
        <v>1.1900000000000001E-2</v>
      </c>
      <c r="W45" s="162">
        <f t="shared" si="6"/>
        <v>1E-3</v>
      </c>
    </row>
    <row r="46" spans="1:23" s="155" customFormat="1">
      <c r="A46" s="158"/>
      <c r="B46" s="159" t="s">
        <v>88</v>
      </c>
      <c r="C46" s="160">
        <f t="shared" ref="C46:W46" si="7">MAX(C2:C44)</f>
        <v>21</v>
      </c>
      <c r="D46" s="160">
        <f t="shared" si="7"/>
        <v>3630</v>
      </c>
      <c r="E46" s="160">
        <f t="shared" si="7"/>
        <v>1500</v>
      </c>
      <c r="F46" s="161">
        <f t="shared" si="7"/>
        <v>8.39</v>
      </c>
      <c r="G46" s="160">
        <f t="shared" si="7"/>
        <v>3220</v>
      </c>
      <c r="H46" s="161">
        <f t="shared" si="7"/>
        <v>7.95</v>
      </c>
      <c r="I46" s="206">
        <f t="shared" si="7"/>
        <v>0.19600000000000001</v>
      </c>
      <c r="J46" s="161">
        <f t="shared" si="7"/>
        <v>1.65</v>
      </c>
      <c r="K46" s="160">
        <f t="shared" si="7"/>
        <v>2250</v>
      </c>
      <c r="L46" s="206">
        <f t="shared" si="7"/>
        <v>0.21580000000000002</v>
      </c>
      <c r="M46" s="206">
        <f t="shared" si="7"/>
        <v>2.3E-2</v>
      </c>
      <c r="N46" s="206">
        <f t="shared" si="7"/>
        <v>0.22900000000000001</v>
      </c>
      <c r="O46" s="207">
        <f t="shared" si="7"/>
        <v>2.5</v>
      </c>
      <c r="P46" s="163">
        <f t="shared" si="7"/>
        <v>6.45E-3</v>
      </c>
      <c r="Q46" s="163">
        <f t="shared" si="7"/>
        <v>8.8000000000000005E-3</v>
      </c>
      <c r="R46" s="206">
        <f t="shared" si="7"/>
        <v>0.79200000000000004</v>
      </c>
      <c r="S46" s="163">
        <f t="shared" si="7"/>
        <v>4.8599999999999997E-3</v>
      </c>
      <c r="T46" s="162">
        <f t="shared" si="7"/>
        <v>0.66100000000000003</v>
      </c>
      <c r="U46" s="163">
        <f t="shared" si="7"/>
        <v>6.7000000000000002E-3</v>
      </c>
      <c r="V46" s="206">
        <f t="shared" si="7"/>
        <v>3.7999999999999999E-2</v>
      </c>
      <c r="W46" s="162">
        <f t="shared" si="7"/>
        <v>2E-3</v>
      </c>
    </row>
    <row r="47" spans="1:23" s="155" customFormat="1">
      <c r="A47" s="158"/>
      <c r="B47" s="159" t="s">
        <v>89</v>
      </c>
      <c r="C47" s="160">
        <f t="shared" ref="C47:W47" si="8">AVERAGE(C2:C44)</f>
        <v>12.654761904761905</v>
      </c>
      <c r="D47" s="160">
        <f t="shared" si="8"/>
        <v>3150.2380952380954</v>
      </c>
      <c r="E47" s="160">
        <f t="shared" si="8"/>
        <v>1276.0714285714287</v>
      </c>
      <c r="F47" s="161">
        <f t="shared" si="8"/>
        <v>7.966904761904761</v>
      </c>
      <c r="G47" s="160">
        <f t="shared" si="8"/>
        <v>2711.1904761904761</v>
      </c>
      <c r="H47" s="161">
        <f t="shared" si="8"/>
        <v>2.258809523809524</v>
      </c>
      <c r="I47" s="206">
        <f t="shared" si="8"/>
        <v>6.4080952380952377E-2</v>
      </c>
      <c r="J47" s="161">
        <f t="shared" si="8"/>
        <v>0.64285714285714302</v>
      </c>
      <c r="K47" s="160">
        <f t="shared" si="8"/>
        <v>1852.8571428571429</v>
      </c>
      <c r="L47" s="206">
        <f t="shared" si="8"/>
        <v>5.856666666666669E-2</v>
      </c>
      <c r="M47" s="206">
        <f t="shared" si="8"/>
        <v>9.7285714285714284E-3</v>
      </c>
      <c r="N47" s="206">
        <f t="shared" si="8"/>
        <v>6.7342857142857163E-2</v>
      </c>
      <c r="O47" s="207">
        <f t="shared" si="8"/>
        <v>1.8333333333333333</v>
      </c>
      <c r="P47" s="163">
        <f t="shared" si="8"/>
        <v>3.9919047619047616E-3</v>
      </c>
      <c r="Q47" s="163">
        <f t="shared" si="8"/>
        <v>2.5309523809523816E-3</v>
      </c>
      <c r="R47" s="206">
        <f t="shared" si="8"/>
        <v>0.26842380952380945</v>
      </c>
      <c r="S47" s="163">
        <f t="shared" si="8"/>
        <v>3.1523809523809521E-3</v>
      </c>
      <c r="T47" s="162">
        <f t="shared" si="8"/>
        <v>0.44490476190476191</v>
      </c>
      <c r="U47" s="163">
        <f t="shared" si="8"/>
        <v>1.8859523809523807E-3</v>
      </c>
      <c r="V47" s="206">
        <f t="shared" si="8"/>
        <v>2.9759523809523829E-2</v>
      </c>
      <c r="W47" s="162">
        <f t="shared" si="8"/>
        <v>1.9523809523809537E-3</v>
      </c>
    </row>
    <row r="48" spans="1:23" s="155" customFormat="1">
      <c r="A48" s="158"/>
      <c r="B48" s="159" t="s">
        <v>90</v>
      </c>
      <c r="C48" s="160">
        <f t="shared" ref="C48:W48" si="9">_xlfn.STDEV.P(C2:C44)</f>
        <v>4.355467411413164</v>
      </c>
      <c r="D48" s="160">
        <f t="shared" si="9"/>
        <v>406.55046014485202</v>
      </c>
      <c r="E48" s="160">
        <f t="shared" si="9"/>
        <v>180.85134554012438</v>
      </c>
      <c r="F48" s="161">
        <f t="shared" si="9"/>
        <v>0.13482772244323146</v>
      </c>
      <c r="G48" s="160">
        <f t="shared" si="9"/>
        <v>423.52940180701898</v>
      </c>
      <c r="H48" s="161">
        <f t="shared" si="9"/>
        <v>1.7479174034928273</v>
      </c>
      <c r="I48" s="206">
        <f t="shared" si="9"/>
        <v>4.4850605124628525E-2</v>
      </c>
      <c r="J48" s="161">
        <f t="shared" si="9"/>
        <v>0.31191250081275224</v>
      </c>
      <c r="K48" s="160">
        <f t="shared" si="9"/>
        <v>297.97959113787283</v>
      </c>
      <c r="L48" s="206">
        <f t="shared" si="9"/>
        <v>6.5226176700647759E-2</v>
      </c>
      <c r="M48" s="206">
        <f t="shared" si="9"/>
        <v>5.025188255856957E-3</v>
      </c>
      <c r="N48" s="206">
        <f t="shared" si="9"/>
        <v>6.7941126975447463E-2</v>
      </c>
      <c r="O48" s="207">
        <f t="shared" si="9"/>
        <v>0.94280904158206336</v>
      </c>
      <c r="P48" s="163">
        <f t="shared" si="9"/>
        <v>8.2917985324351879E-4</v>
      </c>
      <c r="Q48" s="163">
        <f t="shared" si="9"/>
        <v>1.7992165087480367E-3</v>
      </c>
      <c r="R48" s="206">
        <f t="shared" si="9"/>
        <v>0.19712003209251536</v>
      </c>
      <c r="S48" s="163">
        <f t="shared" si="9"/>
        <v>7.1718301285160285E-4</v>
      </c>
      <c r="T48" s="162">
        <f t="shared" si="9"/>
        <v>9.9150873377948839E-2</v>
      </c>
      <c r="U48" s="163">
        <f t="shared" si="9"/>
        <v>1.3494691364063791E-3</v>
      </c>
      <c r="V48" s="206">
        <f t="shared" si="9"/>
        <v>3.0440464551090012E-3</v>
      </c>
      <c r="W48" s="162">
        <f t="shared" si="9"/>
        <v>2.1295885499997996E-4</v>
      </c>
    </row>
    <row r="49" spans="1:24" s="9" customFormat="1">
      <c r="A49" s="173"/>
      <c r="B49" s="208"/>
      <c r="C49" s="184" t="s">
        <v>142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61"/>
    </row>
    <row r="50" spans="1:24" s="9" customFormat="1">
      <c r="A50" s="173"/>
      <c r="B50" s="208"/>
      <c r="C50" s="184"/>
      <c r="D50" s="184" t="s">
        <v>141</v>
      </c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61"/>
    </row>
    <row r="51" spans="1:24" s="9" customFormat="1">
      <c r="A51" s="173"/>
      <c r="B51" s="208"/>
      <c r="C51" s="184" t="s">
        <v>94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61"/>
    </row>
    <row r="52" spans="1:24" s="9" customFormat="1">
      <c r="A52" s="173"/>
      <c r="B52" s="208"/>
      <c r="C52" s="184" t="s">
        <v>91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61"/>
    </row>
    <row r="53" spans="1:24" s="9" customFormat="1">
      <c r="A53" s="176"/>
      <c r="B53" s="208"/>
      <c r="C53" s="184" t="s">
        <v>144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61"/>
    </row>
    <row r="54" spans="1:24" s="9" customFormat="1">
      <c r="A54" s="176"/>
      <c r="B54" s="208"/>
      <c r="C54" s="184" t="s">
        <v>143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61"/>
    </row>
    <row r="55" spans="1:24">
      <c r="B55" s="209"/>
      <c r="C55" s="65"/>
      <c r="D55" s="65"/>
      <c r="E55" s="65"/>
      <c r="F55" s="62"/>
      <c r="G55" s="65"/>
      <c r="H55" s="62"/>
      <c r="I55" s="166"/>
      <c r="J55" s="62"/>
      <c r="K55" s="65"/>
      <c r="L55" s="166"/>
      <c r="M55" s="166"/>
      <c r="N55" s="166"/>
      <c r="O55" s="64"/>
      <c r="P55" s="196"/>
      <c r="Q55" s="196"/>
      <c r="R55" s="166"/>
      <c r="S55" s="196"/>
      <c r="T55" s="165"/>
      <c r="U55" s="196"/>
      <c r="V55" s="166"/>
      <c r="W55" s="165"/>
    </row>
  </sheetData>
  <printOptions horizontalCentered="1"/>
  <pageMargins left="0.25" right="0.25" top="0.98958333333333337" bottom="0.75" header="0.3" footer="0.3"/>
  <pageSetup scale="77" fitToWidth="0" fitToHeight="0" orientation="landscape" horizontalDpi="1200" verticalDpi="1200" r:id="rId1"/>
  <headerFooter>
    <oddHeader>&amp;L&amp;8Barrick Gold Inc., Nickel Plate Mine&amp;C&amp;"Times New Roman,Bold"&amp;16
Table 13 - DISCHARGE TO HEDLEY CREEK Data&amp;R&amp;"Times New Roman,Regular"&amp;8Annual Report, 2016</oddHeader>
  </headerFooter>
  <rowBreaks count="1" manualBreakCount="1">
    <brk id="26" min="1" max="22" man="1"/>
  </rowBreaks>
  <colBreaks count="1" manualBreakCount="1">
    <brk id="13" max="51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CI21"/>
  <sheetViews>
    <sheetView topLeftCell="A10" zoomScaleNormal="100" workbookViewId="0">
      <selection activeCell="B21" sqref="B21"/>
    </sheetView>
  </sheetViews>
  <sheetFormatPr defaultColWidth="11.265625" defaultRowHeight="15"/>
  <cols>
    <col min="1" max="1" width="11" style="7" bestFit="1" customWidth="1"/>
    <col min="2" max="2" width="11.3984375" style="39" bestFit="1" customWidth="1"/>
    <col min="3" max="4" width="7.73046875" style="40" bestFit="1" customWidth="1"/>
    <col min="5" max="5" width="6.3984375" style="7" bestFit="1" customWidth="1"/>
    <col min="6" max="6" width="6.3984375" style="41" bestFit="1" customWidth="1"/>
    <col min="7" max="7" width="6.3984375" style="7" bestFit="1" customWidth="1"/>
    <col min="8" max="8" width="7.73046875" style="40" bestFit="1" customWidth="1"/>
    <col min="9" max="10" width="9" style="43" bestFit="1" customWidth="1"/>
    <col min="11" max="11" width="7.73046875" style="42" bestFit="1" customWidth="1"/>
    <col min="12" max="12" width="5.86328125" style="40" bestFit="1" customWidth="1"/>
    <col min="13" max="13" width="7.73046875" style="42" bestFit="1" customWidth="1"/>
    <col min="14" max="14" width="10.265625" style="46" bestFit="1" customWidth="1"/>
    <col min="15" max="15" width="7.73046875" style="42" bestFit="1" customWidth="1"/>
    <col min="16" max="16384" width="11.265625" style="7"/>
  </cols>
  <sheetData>
    <row r="1" spans="1:87" s="6" customFormat="1" ht="129.75">
      <c r="A1" s="34" t="s">
        <v>33</v>
      </c>
      <c r="B1" s="4" t="s">
        <v>34</v>
      </c>
      <c r="C1" s="30" t="s">
        <v>37</v>
      </c>
      <c r="D1" s="30" t="s">
        <v>38</v>
      </c>
      <c r="E1" s="5" t="s">
        <v>0</v>
      </c>
      <c r="F1" s="28" t="s">
        <v>42</v>
      </c>
      <c r="G1" s="5" t="s">
        <v>43</v>
      </c>
      <c r="H1" s="30" t="s">
        <v>45</v>
      </c>
      <c r="I1" s="16" t="s">
        <v>86</v>
      </c>
      <c r="J1" s="16" t="s">
        <v>46</v>
      </c>
      <c r="K1" s="13" t="s">
        <v>47</v>
      </c>
      <c r="L1" s="30" t="s">
        <v>48</v>
      </c>
      <c r="M1" s="13" t="s">
        <v>71</v>
      </c>
      <c r="N1" s="19" t="s">
        <v>72</v>
      </c>
      <c r="O1" s="13" t="s">
        <v>73</v>
      </c>
    </row>
    <row r="2" spans="1:87" s="10" customFormat="1" ht="15.75">
      <c r="A2" s="53" t="s">
        <v>21</v>
      </c>
      <c r="B2" s="1">
        <v>42374</v>
      </c>
      <c r="C2" s="31">
        <v>4380</v>
      </c>
      <c r="D2" s="31">
        <v>1360</v>
      </c>
      <c r="E2" s="2">
        <v>7.79</v>
      </c>
      <c r="F2" s="29">
        <v>44.6</v>
      </c>
      <c r="G2" s="2">
        <v>0.23</v>
      </c>
      <c r="H2" s="31">
        <v>1740</v>
      </c>
      <c r="I2" s="17">
        <v>0.84200000000000008</v>
      </c>
      <c r="J2" s="17">
        <v>0.218</v>
      </c>
      <c r="K2" s="14">
        <v>1.06</v>
      </c>
      <c r="L2" s="31">
        <v>641</v>
      </c>
      <c r="M2" s="14">
        <v>1.61</v>
      </c>
      <c r="N2" s="20">
        <v>4.4000000000000002E-4</v>
      </c>
      <c r="O2" s="51">
        <f t="shared" ref="O2:O7" si="0">0.03</f>
        <v>0.03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36"/>
      <c r="CC2" s="36"/>
      <c r="CD2" s="36"/>
      <c r="CE2" s="36"/>
      <c r="CF2" s="36"/>
      <c r="CI2" s="7"/>
    </row>
    <row r="3" spans="1:87" s="10" customFormat="1" ht="15.75">
      <c r="A3" s="53" t="s">
        <v>21</v>
      </c>
      <c r="B3" s="1">
        <v>42402</v>
      </c>
      <c r="C3" s="31">
        <v>4470</v>
      </c>
      <c r="D3" s="31">
        <v>1420</v>
      </c>
      <c r="E3" s="2">
        <v>7.89</v>
      </c>
      <c r="F3" s="29">
        <v>41.8</v>
      </c>
      <c r="G3" s="2">
        <v>0.56999999999999995</v>
      </c>
      <c r="H3" s="31">
        <v>1850</v>
      </c>
      <c r="I3" s="17">
        <v>0.83200000000000007</v>
      </c>
      <c r="J3" s="17">
        <v>0.20799999999999999</v>
      </c>
      <c r="K3" s="14">
        <v>1.04</v>
      </c>
      <c r="L3" s="31">
        <v>594</v>
      </c>
      <c r="M3" s="14">
        <v>1.46</v>
      </c>
      <c r="N3" s="20">
        <v>6.6E-4</v>
      </c>
      <c r="O3" s="51">
        <f t="shared" si="0"/>
        <v>0.03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I3" s="36"/>
    </row>
    <row r="4" spans="1:87" s="10" customFormat="1" ht="15.75">
      <c r="A4" s="53" t="s">
        <v>21</v>
      </c>
      <c r="B4" s="1">
        <v>42430</v>
      </c>
      <c r="C4" s="31">
        <v>3290</v>
      </c>
      <c r="D4" s="31">
        <v>1190</v>
      </c>
      <c r="E4" s="2">
        <v>7.89</v>
      </c>
      <c r="F4" s="29">
        <v>19.600000000000001</v>
      </c>
      <c r="G4" s="2">
        <v>7.55</v>
      </c>
      <c r="H4" s="31">
        <v>1450</v>
      </c>
      <c r="I4" s="17">
        <v>0.49600000000000005</v>
      </c>
      <c r="J4" s="17">
        <v>5.2999999999999999E-2</v>
      </c>
      <c r="K4" s="14">
        <v>0.54900000000000004</v>
      </c>
      <c r="L4" s="31">
        <v>222</v>
      </c>
      <c r="M4" s="14">
        <v>0.876</v>
      </c>
      <c r="N4" s="20">
        <v>2.47E-3</v>
      </c>
      <c r="O4" s="51">
        <f t="shared" si="0"/>
        <v>0.03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I4" s="7"/>
    </row>
    <row r="5" spans="1:87" s="10" customFormat="1" ht="15.75">
      <c r="A5" s="53" t="s">
        <v>21</v>
      </c>
      <c r="B5" s="1">
        <v>42472</v>
      </c>
      <c r="C5" s="31">
        <v>2850</v>
      </c>
      <c r="D5" s="31">
        <v>1060</v>
      </c>
      <c r="E5" s="2">
        <v>7.72</v>
      </c>
      <c r="F5" s="29">
        <v>21.5</v>
      </c>
      <c r="G5" s="2">
        <v>2.37</v>
      </c>
      <c r="H5" s="31">
        <v>1270</v>
      </c>
      <c r="I5" s="17">
        <v>0.31640000000000001</v>
      </c>
      <c r="J5" s="17">
        <v>5.2600000000000001E-2</v>
      </c>
      <c r="K5" s="14">
        <v>0.36899999999999999</v>
      </c>
      <c r="L5" s="31">
        <v>170</v>
      </c>
      <c r="M5" s="14">
        <v>0.76700000000000002</v>
      </c>
      <c r="N5" s="20">
        <v>2.4299999999999999E-3</v>
      </c>
      <c r="O5" s="51">
        <f t="shared" si="0"/>
        <v>0.03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I5" s="7"/>
    </row>
    <row r="6" spans="1:87" s="10" customFormat="1" ht="15.75">
      <c r="A6" s="53" t="s">
        <v>21</v>
      </c>
      <c r="B6" s="1">
        <v>42494</v>
      </c>
      <c r="C6" s="31">
        <v>3410</v>
      </c>
      <c r="D6" s="31">
        <v>1180</v>
      </c>
      <c r="E6" s="2">
        <v>7.69</v>
      </c>
      <c r="F6" s="29">
        <v>27.9</v>
      </c>
      <c r="G6" s="2">
        <v>1.67</v>
      </c>
      <c r="H6" s="31">
        <v>1370</v>
      </c>
      <c r="I6" s="17">
        <v>0.73099999999999998</v>
      </c>
      <c r="J6" s="17">
        <v>0.215</v>
      </c>
      <c r="K6" s="14">
        <v>0.94599999999999995</v>
      </c>
      <c r="L6" s="31">
        <v>340</v>
      </c>
      <c r="M6" s="14">
        <v>1.1000000000000001</v>
      </c>
      <c r="N6" s="20">
        <v>1.4400000000000001E-3</v>
      </c>
      <c r="O6" s="51">
        <f t="shared" si="0"/>
        <v>0.03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I6" s="7"/>
    </row>
    <row r="7" spans="1:87" s="10" customFormat="1" ht="15.75">
      <c r="A7" s="53" t="s">
        <v>21</v>
      </c>
      <c r="B7" s="1">
        <v>42528</v>
      </c>
      <c r="C7" s="31">
        <v>3670</v>
      </c>
      <c r="D7" s="31">
        <v>1330</v>
      </c>
      <c r="E7" s="2">
        <v>7.5</v>
      </c>
      <c r="F7" s="29">
        <v>35.9</v>
      </c>
      <c r="G7" s="2">
        <v>0.5</v>
      </c>
      <c r="H7" s="31">
        <v>1550</v>
      </c>
      <c r="I7" s="17">
        <v>0.68300000000000005</v>
      </c>
      <c r="J7" s="50">
        <f>0.05</f>
        <v>0.05</v>
      </c>
      <c r="K7" s="14">
        <v>0.68300000000000005</v>
      </c>
      <c r="L7" s="31">
        <v>419</v>
      </c>
      <c r="M7" s="14">
        <v>1.23</v>
      </c>
      <c r="N7" s="20">
        <v>6.4999999999999997E-4</v>
      </c>
      <c r="O7" s="51">
        <f t="shared" si="0"/>
        <v>0.03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I7" s="7"/>
    </row>
    <row r="8" spans="1:87" s="10" customFormat="1" ht="15.75">
      <c r="A8" s="53" t="s">
        <v>21</v>
      </c>
      <c r="B8" s="1">
        <v>42556</v>
      </c>
      <c r="C8" s="31">
        <v>3570</v>
      </c>
      <c r="D8" s="31">
        <v>1190</v>
      </c>
      <c r="E8" s="2">
        <v>7.8</v>
      </c>
      <c r="F8" s="29">
        <v>31.9</v>
      </c>
      <c r="G8" s="2">
        <v>0.22</v>
      </c>
      <c r="H8" s="31">
        <v>1490</v>
      </c>
      <c r="I8" s="17">
        <v>0.79600000000000004</v>
      </c>
      <c r="J8" s="17">
        <v>9.7000000000000003E-2</v>
      </c>
      <c r="K8" s="14">
        <v>0.89300000000000002</v>
      </c>
      <c r="L8" s="31">
        <v>388</v>
      </c>
      <c r="M8" s="14">
        <v>1.1399999999999999</v>
      </c>
      <c r="N8" s="20">
        <v>5.6999999999999998E-4</v>
      </c>
      <c r="O8" s="14">
        <v>0.17299999999999999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I8" s="7"/>
    </row>
    <row r="9" spans="1:87" s="10" customFormat="1" ht="15.75">
      <c r="A9" s="53" t="s">
        <v>21</v>
      </c>
      <c r="B9" s="1">
        <v>42591</v>
      </c>
      <c r="C9" s="31">
        <v>4280</v>
      </c>
      <c r="D9" s="31">
        <v>1320</v>
      </c>
      <c r="E9" s="2">
        <v>7.82</v>
      </c>
      <c r="F9" s="29">
        <v>40.9</v>
      </c>
      <c r="G9" s="2">
        <v>0.48</v>
      </c>
      <c r="H9" s="31">
        <v>1690</v>
      </c>
      <c r="I9" s="17">
        <v>0.50689999999999991</v>
      </c>
      <c r="J9" s="17">
        <v>5.91E-2</v>
      </c>
      <c r="K9" s="14">
        <v>0.56599999999999995</v>
      </c>
      <c r="L9" s="31">
        <v>482</v>
      </c>
      <c r="M9" s="14">
        <v>1.23</v>
      </c>
      <c r="N9" s="20">
        <v>1.8E-3</v>
      </c>
      <c r="O9" s="51">
        <f>0.03</f>
        <v>0.03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I9" s="7"/>
    </row>
    <row r="10" spans="1:87" s="10" customFormat="1" ht="15.75">
      <c r="A10" s="53" t="s">
        <v>21</v>
      </c>
      <c r="B10" s="1">
        <v>42619</v>
      </c>
      <c r="C10" s="31">
        <v>4000</v>
      </c>
      <c r="D10" s="31">
        <v>1310</v>
      </c>
      <c r="E10" s="2">
        <v>7.65</v>
      </c>
      <c r="F10" s="29">
        <v>36.200000000000003</v>
      </c>
      <c r="G10" s="2">
        <v>0.34</v>
      </c>
      <c r="H10" s="31">
        <v>1600</v>
      </c>
      <c r="I10" s="17">
        <v>0.63600000000000001</v>
      </c>
      <c r="J10" s="50">
        <f>0.05</f>
        <v>0.05</v>
      </c>
      <c r="K10" s="14">
        <v>0.63600000000000001</v>
      </c>
      <c r="L10" s="31">
        <v>458</v>
      </c>
      <c r="M10" s="14">
        <v>1.3</v>
      </c>
      <c r="N10" s="20">
        <v>5.6999999999999998E-4</v>
      </c>
      <c r="O10" s="14">
        <v>6.3E-2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I10" s="7"/>
    </row>
    <row r="11" spans="1:87" s="10" customFormat="1" ht="15.75">
      <c r="A11" s="53" t="s">
        <v>21</v>
      </c>
      <c r="B11" s="1">
        <v>42655</v>
      </c>
      <c r="C11" s="31">
        <v>4320</v>
      </c>
      <c r="D11" s="31">
        <v>1430</v>
      </c>
      <c r="E11" s="2">
        <v>7.74</v>
      </c>
      <c r="F11" s="29">
        <v>41.2</v>
      </c>
      <c r="G11" s="2">
        <v>0.22</v>
      </c>
      <c r="H11" s="31">
        <v>1750</v>
      </c>
      <c r="I11" s="17">
        <v>0.67699999999999994</v>
      </c>
      <c r="J11" s="17">
        <v>0.27700000000000002</v>
      </c>
      <c r="K11" s="14">
        <v>0.95399999999999996</v>
      </c>
      <c r="L11" s="31">
        <v>562</v>
      </c>
      <c r="M11" s="14">
        <v>1.48</v>
      </c>
      <c r="N11" s="20">
        <v>5.6999999999999998E-4</v>
      </c>
      <c r="O11" s="51">
        <f>0.03</f>
        <v>0.03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I11" s="7"/>
    </row>
    <row r="12" spans="1:87" s="10" customFormat="1" ht="15.75">
      <c r="A12" s="53" t="s">
        <v>21</v>
      </c>
      <c r="B12" s="1">
        <v>42675</v>
      </c>
      <c r="C12" s="31">
        <v>3670</v>
      </c>
      <c r="D12" s="31">
        <v>1390</v>
      </c>
      <c r="E12" s="2">
        <v>7.88</v>
      </c>
      <c r="F12" s="29">
        <v>35.6</v>
      </c>
      <c r="G12" s="2">
        <v>0.28000000000000003</v>
      </c>
      <c r="H12" s="31">
        <v>1820</v>
      </c>
      <c r="I12" s="17">
        <v>0.54800000000000004</v>
      </c>
      <c r="J12" s="50">
        <f>0.05</f>
        <v>0.05</v>
      </c>
      <c r="K12" s="14">
        <v>0.54800000000000004</v>
      </c>
      <c r="L12" s="31">
        <v>470</v>
      </c>
      <c r="M12" s="14">
        <v>1.53</v>
      </c>
      <c r="N12" s="47">
        <f>0.0004</f>
        <v>4.0000000000000002E-4</v>
      </c>
      <c r="O12" s="51">
        <f>0.03</f>
        <v>0.03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I12" s="7"/>
    </row>
    <row r="13" spans="1:87" ht="15.75">
      <c r="A13" s="53" t="s">
        <v>21</v>
      </c>
      <c r="B13" s="1">
        <v>42710</v>
      </c>
      <c r="C13" s="31">
        <v>4350</v>
      </c>
      <c r="D13" s="31">
        <v>1420</v>
      </c>
      <c r="E13" s="2">
        <v>8.01</v>
      </c>
      <c r="F13" s="29">
        <v>37.700000000000003</v>
      </c>
      <c r="G13" s="2">
        <v>0.23</v>
      </c>
      <c r="H13" s="31">
        <v>1750</v>
      </c>
      <c r="I13" s="17">
        <v>0.52</v>
      </c>
      <c r="J13" s="50">
        <f>0.05</f>
        <v>0.05</v>
      </c>
      <c r="K13" s="14">
        <v>0.52</v>
      </c>
      <c r="L13" s="31">
        <v>567</v>
      </c>
      <c r="M13" s="14">
        <v>1.66</v>
      </c>
      <c r="N13" s="20">
        <v>6.8999999999999997E-4</v>
      </c>
      <c r="O13" s="51">
        <f>0.03</f>
        <v>0.03</v>
      </c>
    </row>
    <row r="14" spans="1:87">
      <c r="A14" s="12"/>
      <c r="B14" s="37" t="s">
        <v>87</v>
      </c>
      <c r="C14" s="38">
        <f t="shared" ref="C14:O14" si="1">MIN(C2:C13)</f>
        <v>2850</v>
      </c>
      <c r="D14" s="38">
        <f t="shared" si="1"/>
        <v>1060</v>
      </c>
      <c r="E14" s="74">
        <f t="shared" si="1"/>
        <v>7.5</v>
      </c>
      <c r="F14" s="60">
        <f t="shared" si="1"/>
        <v>19.600000000000001</v>
      </c>
      <c r="G14" s="74">
        <f t="shared" si="1"/>
        <v>0.22</v>
      </c>
      <c r="H14" s="38">
        <f t="shared" si="1"/>
        <v>1270</v>
      </c>
      <c r="I14" s="76">
        <f t="shared" si="1"/>
        <v>0.31640000000000001</v>
      </c>
      <c r="J14" s="76">
        <f t="shared" si="1"/>
        <v>0.05</v>
      </c>
      <c r="K14" s="73">
        <f t="shared" si="1"/>
        <v>0.36899999999999999</v>
      </c>
      <c r="L14" s="38">
        <f t="shared" si="1"/>
        <v>170</v>
      </c>
      <c r="M14" s="73">
        <f t="shared" si="1"/>
        <v>0.76700000000000002</v>
      </c>
      <c r="N14" s="75">
        <f t="shared" si="1"/>
        <v>4.0000000000000002E-4</v>
      </c>
      <c r="O14" s="73">
        <f t="shared" si="1"/>
        <v>0.03</v>
      </c>
    </row>
    <row r="15" spans="1:87">
      <c r="A15" s="12"/>
      <c r="B15" s="37" t="s">
        <v>88</v>
      </c>
      <c r="C15" s="38">
        <f t="shared" ref="C15:O15" si="2">MAX(C2:C13)</f>
        <v>4470</v>
      </c>
      <c r="D15" s="38">
        <f t="shared" si="2"/>
        <v>1430</v>
      </c>
      <c r="E15" s="74">
        <f t="shared" si="2"/>
        <v>8.01</v>
      </c>
      <c r="F15" s="60">
        <f t="shared" si="2"/>
        <v>44.6</v>
      </c>
      <c r="G15" s="74">
        <f t="shared" si="2"/>
        <v>7.55</v>
      </c>
      <c r="H15" s="38">
        <f t="shared" si="2"/>
        <v>1850</v>
      </c>
      <c r="I15" s="76">
        <f t="shared" si="2"/>
        <v>0.84200000000000008</v>
      </c>
      <c r="J15" s="76">
        <f t="shared" si="2"/>
        <v>0.27700000000000002</v>
      </c>
      <c r="K15" s="73">
        <f t="shared" si="2"/>
        <v>1.06</v>
      </c>
      <c r="L15" s="38">
        <f t="shared" si="2"/>
        <v>641</v>
      </c>
      <c r="M15" s="73">
        <f t="shared" si="2"/>
        <v>1.66</v>
      </c>
      <c r="N15" s="75">
        <f t="shared" si="2"/>
        <v>2.47E-3</v>
      </c>
      <c r="O15" s="73">
        <f t="shared" si="2"/>
        <v>0.17299999999999999</v>
      </c>
    </row>
    <row r="16" spans="1:87">
      <c r="A16" s="12"/>
      <c r="B16" s="37" t="s">
        <v>89</v>
      </c>
      <c r="C16" s="38">
        <f t="shared" ref="C16:O16" si="3">AVERAGE(C2:C13)</f>
        <v>3855</v>
      </c>
      <c r="D16" s="38">
        <f t="shared" si="3"/>
        <v>1300</v>
      </c>
      <c r="E16" s="74">
        <f t="shared" si="3"/>
        <v>7.7816666666666663</v>
      </c>
      <c r="F16" s="60">
        <f t="shared" si="3"/>
        <v>34.56666666666667</v>
      </c>
      <c r="G16" s="74">
        <f t="shared" si="3"/>
        <v>1.2216666666666667</v>
      </c>
      <c r="H16" s="38">
        <f t="shared" si="3"/>
        <v>1610.8333333333333</v>
      </c>
      <c r="I16" s="76">
        <f t="shared" si="3"/>
        <v>0.63202500000000006</v>
      </c>
      <c r="J16" s="76">
        <f t="shared" si="3"/>
        <v>0.11497500000000001</v>
      </c>
      <c r="K16" s="73">
        <f t="shared" si="3"/>
        <v>0.73033333333333328</v>
      </c>
      <c r="L16" s="38">
        <f t="shared" si="3"/>
        <v>442.75</v>
      </c>
      <c r="M16" s="73">
        <f t="shared" si="3"/>
        <v>1.2819166666666668</v>
      </c>
      <c r="N16" s="75">
        <f t="shared" si="3"/>
        <v>1.0574999999999996E-3</v>
      </c>
      <c r="O16" s="73">
        <f t="shared" si="3"/>
        <v>4.4666666666666667E-2</v>
      </c>
    </row>
    <row r="17" spans="1:16">
      <c r="A17" s="70"/>
      <c r="B17" s="37" t="s">
        <v>90</v>
      </c>
      <c r="C17" s="38">
        <f t="shared" ref="C17:O17" si="4">_xlfn.STDEV.P(C2:C13)</f>
        <v>499.47472408521332</v>
      </c>
      <c r="D17" s="38">
        <f t="shared" si="4"/>
        <v>113.6515141415488</v>
      </c>
      <c r="E17" s="74">
        <f t="shared" si="4"/>
        <v>0.12837661607767795</v>
      </c>
      <c r="F17" s="60">
        <f t="shared" si="4"/>
        <v>7.6306763934937134</v>
      </c>
      <c r="G17" s="74">
        <f t="shared" si="4"/>
        <v>2.0145422694884201</v>
      </c>
      <c r="H17" s="38">
        <f t="shared" si="4"/>
        <v>178.20673076202507</v>
      </c>
      <c r="I17" s="76">
        <f t="shared" si="4"/>
        <v>0.15242166362320889</v>
      </c>
      <c r="J17" s="76">
        <f t="shared" si="4"/>
        <v>8.346085035312463E-2</v>
      </c>
      <c r="K17" s="73">
        <f t="shared" si="4"/>
        <v>0.22484191977673793</v>
      </c>
      <c r="L17" s="38">
        <f t="shared" si="4"/>
        <v>138.92331517783472</v>
      </c>
      <c r="M17" s="73">
        <f t="shared" si="4"/>
        <v>0.26955842234208699</v>
      </c>
      <c r="N17" s="75">
        <f t="shared" si="4"/>
        <v>7.3949447823045528E-4</v>
      </c>
      <c r="O17" s="73">
        <f t="shared" si="4"/>
        <v>3.9745719545911121E-2</v>
      </c>
    </row>
    <row r="18" spans="1:16" s="9" customFormat="1" ht="30" customHeight="1">
      <c r="A18" s="71"/>
      <c r="B18" s="214" t="s">
        <v>116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</row>
    <row r="20" spans="1:16" s="9" customFormat="1" ht="30" customHeight="1">
      <c r="A20" s="72"/>
      <c r="B20" s="225" t="s">
        <v>134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61"/>
    </row>
    <row r="21" spans="1:16">
      <c r="A21" s="62"/>
      <c r="B21" s="63"/>
      <c r="C21" s="65"/>
      <c r="D21" s="65"/>
      <c r="E21" s="62"/>
      <c r="F21" s="64"/>
      <c r="G21" s="62"/>
      <c r="H21" s="65"/>
      <c r="I21" s="166"/>
      <c r="J21" s="166"/>
      <c r="K21" s="165"/>
      <c r="L21" s="65"/>
      <c r="M21" s="165"/>
      <c r="N21" s="196"/>
      <c r="O21" s="165"/>
    </row>
  </sheetData>
  <mergeCells count="3">
    <mergeCell ref="B18:O18"/>
    <mergeCell ref="B19:O19"/>
    <mergeCell ref="B20:O20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14 - EASTSUMP Data&amp;R&amp;"Times New Roman,Regular"&amp;8Annual Report, 2016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DI24"/>
  <sheetViews>
    <sheetView topLeftCell="A4" zoomScaleNormal="100" workbookViewId="0">
      <selection activeCell="B21" sqref="B21"/>
    </sheetView>
  </sheetViews>
  <sheetFormatPr defaultColWidth="11.265625" defaultRowHeight="15"/>
  <cols>
    <col min="1" max="1" width="28.73046875" style="7" bestFit="1" customWidth="1"/>
    <col min="2" max="2" width="12" style="39" bestFit="1" customWidth="1"/>
    <col min="3" max="3" width="5.73046875" style="107" bestFit="1" customWidth="1"/>
    <col min="4" max="4" width="7" style="107" bestFit="1" customWidth="1"/>
    <col min="5" max="5" width="5.73046875" style="107" bestFit="1" customWidth="1"/>
    <col min="6" max="6" width="5.73046875" style="69" bestFit="1" customWidth="1"/>
    <col min="7" max="7" width="4.73046875" style="107" bestFit="1" customWidth="1"/>
    <col min="8" max="8" width="5.1328125" style="114" bestFit="1" customWidth="1"/>
    <col min="9" max="9" width="5.73046875" style="69" bestFit="1" customWidth="1"/>
    <col min="10" max="10" width="7" style="85" bestFit="1" customWidth="1"/>
    <col min="11" max="11" width="8.265625" style="91" bestFit="1" customWidth="1"/>
    <col min="12" max="12" width="7" style="85" bestFit="1" customWidth="1"/>
    <col min="13" max="13" width="7" style="69" bestFit="1" customWidth="1"/>
    <col min="14" max="14" width="4.265625" style="114" bestFit="1" customWidth="1"/>
    <col min="15" max="16" width="7" style="85" bestFit="1" customWidth="1"/>
    <col min="17" max="17" width="4.73046875" style="107" bestFit="1" customWidth="1"/>
    <col min="18" max="18" width="3.86328125" style="114" bestFit="1" customWidth="1"/>
    <col min="19" max="19" width="9.59765625" style="97" bestFit="1" customWidth="1"/>
    <col min="20" max="20" width="7" style="85" bestFit="1" customWidth="1"/>
    <col min="21" max="23" width="9.59765625" style="97" bestFit="1" customWidth="1"/>
    <col min="24" max="24" width="8.265625" style="91" bestFit="1" customWidth="1"/>
    <col min="25" max="26" width="10.86328125" style="103" bestFit="1" customWidth="1"/>
    <col min="27" max="27" width="13.59765625" style="129" bestFit="1" customWidth="1"/>
    <col min="28" max="28" width="10.86328125" style="103" bestFit="1" customWidth="1"/>
    <col min="29" max="29" width="8.265625" style="91" bestFit="1" customWidth="1"/>
    <col min="30" max="32" width="10.86328125" style="103" bestFit="1" customWidth="1"/>
    <col min="33" max="33" width="9.59765625" style="97" bestFit="1" customWidth="1"/>
    <col min="34" max="34" width="8.265625" style="91" bestFit="1" customWidth="1"/>
    <col min="35" max="35" width="10.86328125" style="103" bestFit="1" customWidth="1"/>
    <col min="36" max="36" width="12.1328125" style="123" bestFit="1" customWidth="1"/>
    <col min="37" max="38" width="9.59765625" style="97" bestFit="1" customWidth="1"/>
    <col min="39" max="39" width="5.86328125" style="69" bestFit="1" customWidth="1"/>
    <col min="40" max="40" width="9.59765625" style="97" bestFit="1" customWidth="1"/>
    <col min="41" max="41" width="7" style="85" bestFit="1" customWidth="1"/>
    <col min="42" max="16384" width="11.265625" style="7"/>
  </cols>
  <sheetData>
    <row r="1" spans="1:113" s="6" customFormat="1" ht="129.75">
      <c r="A1" s="34" t="s">
        <v>33</v>
      </c>
      <c r="B1" s="4" t="s">
        <v>34</v>
      </c>
      <c r="C1" s="104" t="s">
        <v>36</v>
      </c>
      <c r="D1" s="104" t="s">
        <v>37</v>
      </c>
      <c r="E1" s="104" t="s">
        <v>38</v>
      </c>
      <c r="F1" s="68" t="s">
        <v>0</v>
      </c>
      <c r="G1" s="104" t="s">
        <v>39</v>
      </c>
      <c r="H1" s="110" t="s">
        <v>40</v>
      </c>
      <c r="I1" s="68" t="s">
        <v>41</v>
      </c>
      <c r="J1" s="80" t="s">
        <v>42</v>
      </c>
      <c r="K1" s="86" t="s">
        <v>43</v>
      </c>
      <c r="L1" s="80" t="s">
        <v>44</v>
      </c>
      <c r="M1" s="68" t="s">
        <v>45</v>
      </c>
      <c r="N1" s="110" t="s">
        <v>86</v>
      </c>
      <c r="O1" s="80" t="s">
        <v>46</v>
      </c>
      <c r="P1" s="80" t="s">
        <v>47</v>
      </c>
      <c r="Q1" s="104" t="s">
        <v>48</v>
      </c>
      <c r="R1" s="110" t="s">
        <v>49</v>
      </c>
      <c r="S1" s="92" t="s">
        <v>51</v>
      </c>
      <c r="T1" s="80" t="s">
        <v>52</v>
      </c>
      <c r="U1" s="92" t="s">
        <v>54</v>
      </c>
      <c r="V1" s="92" t="s">
        <v>55</v>
      </c>
      <c r="W1" s="92" t="s">
        <v>56</v>
      </c>
      <c r="X1" s="86" t="s">
        <v>57</v>
      </c>
      <c r="Y1" s="98" t="s">
        <v>58</v>
      </c>
      <c r="Z1" s="98" t="s">
        <v>59</v>
      </c>
      <c r="AA1" s="124" t="s">
        <v>60</v>
      </c>
      <c r="AB1" s="98" t="s">
        <v>61</v>
      </c>
      <c r="AC1" s="86" t="s">
        <v>62</v>
      </c>
      <c r="AD1" s="98" t="s">
        <v>63</v>
      </c>
      <c r="AE1" s="98" t="s">
        <v>64</v>
      </c>
      <c r="AF1" s="98" t="s">
        <v>65</v>
      </c>
      <c r="AG1" s="92" t="s">
        <v>66</v>
      </c>
      <c r="AH1" s="86" t="s">
        <v>67</v>
      </c>
      <c r="AI1" s="98" t="s">
        <v>68</v>
      </c>
      <c r="AJ1" s="118" t="s">
        <v>69</v>
      </c>
      <c r="AK1" s="92" t="s">
        <v>71</v>
      </c>
      <c r="AL1" s="92" t="s">
        <v>72</v>
      </c>
      <c r="AM1" s="68" t="s">
        <v>79</v>
      </c>
      <c r="AN1" s="92" t="s">
        <v>80</v>
      </c>
      <c r="AO1" s="80" t="s">
        <v>81</v>
      </c>
    </row>
    <row r="2" spans="1:113" ht="15.75">
      <c r="A2" s="53" t="s">
        <v>83</v>
      </c>
      <c r="B2" s="1">
        <v>42374</v>
      </c>
      <c r="C2" s="105">
        <v>-0.5</v>
      </c>
      <c r="D2" s="109">
        <v>138</v>
      </c>
      <c r="E2" s="109">
        <v>46.1</v>
      </c>
      <c r="F2" s="108">
        <v>7.73</v>
      </c>
      <c r="G2" s="116">
        <f>3</f>
        <v>3</v>
      </c>
      <c r="H2" s="111">
        <v>82</v>
      </c>
      <c r="I2" s="108">
        <v>0.2</v>
      </c>
      <c r="J2" s="83">
        <f>0.005</f>
        <v>5.0000000000000001E-3</v>
      </c>
      <c r="K2" s="88">
        <v>6.2100000000000002E-2</v>
      </c>
      <c r="L2" s="81" t="s">
        <v>95</v>
      </c>
      <c r="M2" s="108">
        <v>32.200000000000003</v>
      </c>
      <c r="N2" s="111">
        <v>0</v>
      </c>
      <c r="O2" s="83">
        <f t="shared" ref="O2:P5" si="0">0.005</f>
        <v>5.0000000000000001E-3</v>
      </c>
      <c r="P2" s="83">
        <f t="shared" si="0"/>
        <v>5.0000000000000001E-3</v>
      </c>
      <c r="Q2" s="116">
        <f>0.5</f>
        <v>0.5</v>
      </c>
      <c r="R2" s="112">
        <v>0</v>
      </c>
      <c r="S2" s="94">
        <v>4.4000000000000002E-4</v>
      </c>
      <c r="T2" s="83">
        <f>0.01</f>
        <v>0.01</v>
      </c>
      <c r="U2" s="95">
        <f>0.0001</f>
        <v>1E-4</v>
      </c>
      <c r="V2" s="94">
        <v>9.5600000000000008E-3</v>
      </c>
      <c r="W2" s="94">
        <v>5.9999999999999995E-4</v>
      </c>
      <c r="X2" s="88">
        <v>5.0999999999999997E-2</v>
      </c>
      <c r="Y2" s="101">
        <f>0.00005</f>
        <v>5.0000000000000002E-5</v>
      </c>
      <c r="Z2" s="100">
        <v>2.2300000000000002E-3</v>
      </c>
      <c r="AA2" s="126">
        <f>0.000005</f>
        <v>5.0000000000000004E-6</v>
      </c>
      <c r="AB2" s="100">
        <v>1.49E-3</v>
      </c>
      <c r="AC2" s="89">
        <f>0.0005</f>
        <v>5.0000000000000001E-4</v>
      </c>
      <c r="AD2" s="100">
        <v>2.0900000000000001E-4</v>
      </c>
      <c r="AE2" s="101">
        <f>0.00001</f>
        <v>1.0000000000000001E-5</v>
      </c>
      <c r="AF2" s="100">
        <v>7.4799999999999997E-4</v>
      </c>
      <c r="AG2" s="95">
        <f>0.003</f>
        <v>3.0000000000000001E-3</v>
      </c>
      <c r="AH2" s="88">
        <v>1.5299999999999999E-2</v>
      </c>
      <c r="AI2" s="100">
        <v>4.0000000000000002E-4</v>
      </c>
      <c r="AJ2" s="120">
        <f>0.000005</f>
        <v>5.0000000000000004E-6</v>
      </c>
      <c r="AK2" s="94">
        <v>9.11E-3</v>
      </c>
      <c r="AL2" s="94">
        <v>4.2000000000000002E-4</v>
      </c>
      <c r="AM2" s="108">
        <v>7.5</v>
      </c>
      <c r="AN2" s="95">
        <f>0.001</f>
        <v>1E-3</v>
      </c>
      <c r="AO2" s="82">
        <v>1.02</v>
      </c>
      <c r="DB2" s="36"/>
      <c r="DC2" s="36"/>
      <c r="DD2" s="36"/>
      <c r="DE2" s="36"/>
      <c r="DF2" s="36"/>
    </row>
    <row r="3" spans="1:113" ht="15.75">
      <c r="A3" s="53" t="s">
        <v>83</v>
      </c>
      <c r="B3" s="1">
        <v>42402</v>
      </c>
      <c r="C3" s="105">
        <v>-0.1</v>
      </c>
      <c r="D3" s="109">
        <v>138</v>
      </c>
      <c r="E3" s="109">
        <v>45.8</v>
      </c>
      <c r="F3" s="108">
        <v>7.77</v>
      </c>
      <c r="G3" s="116">
        <f>3</f>
        <v>3</v>
      </c>
      <c r="H3" s="111">
        <v>102</v>
      </c>
      <c r="I3" s="108">
        <v>0.27</v>
      </c>
      <c r="J3" s="83">
        <f>0.005</f>
        <v>5.0000000000000001E-3</v>
      </c>
      <c r="K3" s="88">
        <v>4.0899999999999999E-2</v>
      </c>
      <c r="L3" s="81" t="s">
        <v>95</v>
      </c>
      <c r="M3" s="108">
        <v>30.8</v>
      </c>
      <c r="N3" s="111">
        <v>0</v>
      </c>
      <c r="O3" s="83">
        <f t="shared" si="0"/>
        <v>5.0000000000000001E-3</v>
      </c>
      <c r="P3" s="83">
        <f t="shared" si="0"/>
        <v>5.0000000000000001E-3</v>
      </c>
      <c r="Q3" s="116">
        <f>0.5</f>
        <v>0.5</v>
      </c>
      <c r="R3" s="112">
        <v>0</v>
      </c>
      <c r="S3" s="94">
        <v>3.6999999999999999E-4</v>
      </c>
      <c r="T3" s="83">
        <f>0.01</f>
        <v>0.01</v>
      </c>
      <c r="U3" s="95">
        <f>0.0001</f>
        <v>1E-4</v>
      </c>
      <c r="V3" s="94">
        <v>7.9699999999999997E-3</v>
      </c>
      <c r="W3" s="95">
        <f>0.0005</f>
        <v>5.0000000000000001E-4</v>
      </c>
      <c r="X3" s="88">
        <v>4.9000000000000002E-2</v>
      </c>
      <c r="Y3" s="101">
        <f>0.00005</f>
        <v>5.0000000000000002E-5</v>
      </c>
      <c r="Z3" s="100">
        <v>1.06E-3</v>
      </c>
      <c r="AA3" s="126">
        <f>0.000005</f>
        <v>5.0000000000000004E-6</v>
      </c>
      <c r="AB3" s="100">
        <v>1.48E-3</v>
      </c>
      <c r="AC3" s="89">
        <f>0.0005</f>
        <v>5.0000000000000001E-4</v>
      </c>
      <c r="AD3" s="100">
        <v>2.4600000000000002E-4</v>
      </c>
      <c r="AE3" s="101">
        <f>0.00001</f>
        <v>1.0000000000000001E-5</v>
      </c>
      <c r="AF3" s="100">
        <v>8.0599999999999997E-4</v>
      </c>
      <c r="AG3" s="95">
        <f>0.003</f>
        <v>3.0000000000000001E-3</v>
      </c>
      <c r="AH3" s="88">
        <v>1.4E-2</v>
      </c>
      <c r="AI3" s="100">
        <v>2.9999999999999997E-4</v>
      </c>
      <c r="AJ3" s="120">
        <f>0.000005</f>
        <v>5.0000000000000004E-6</v>
      </c>
      <c r="AK3" s="94">
        <v>7.7099999999999998E-3</v>
      </c>
      <c r="AL3" s="94">
        <v>3.6999999999999999E-4</v>
      </c>
      <c r="AM3" s="108">
        <v>7.4</v>
      </c>
      <c r="AN3" s="95">
        <f>0.001</f>
        <v>1E-3</v>
      </c>
      <c r="AO3" s="82">
        <v>0.56299999999999994</v>
      </c>
      <c r="DI3" s="36"/>
    </row>
    <row r="4" spans="1:113" ht="15.75">
      <c r="A4" s="53" t="s">
        <v>83</v>
      </c>
      <c r="B4" s="1">
        <v>42430</v>
      </c>
      <c r="C4" s="105">
        <v>2.1</v>
      </c>
      <c r="D4" s="109">
        <v>150</v>
      </c>
      <c r="E4" s="109">
        <v>51.4</v>
      </c>
      <c r="F4" s="108">
        <v>7.72</v>
      </c>
      <c r="G4" s="116">
        <f>3</f>
        <v>3</v>
      </c>
      <c r="H4" s="111">
        <v>97</v>
      </c>
      <c r="I4" s="108">
        <v>0.46</v>
      </c>
      <c r="J4" s="83">
        <f>0.005</f>
        <v>5.0000000000000001E-3</v>
      </c>
      <c r="K4" s="88">
        <v>1.8100000000000002E-2</v>
      </c>
      <c r="L4" s="81" t="s">
        <v>95</v>
      </c>
      <c r="M4" s="108">
        <v>35.5</v>
      </c>
      <c r="N4" s="111">
        <v>0</v>
      </c>
      <c r="O4" s="83">
        <f t="shared" si="0"/>
        <v>5.0000000000000001E-3</v>
      </c>
      <c r="P4" s="83">
        <f t="shared" si="0"/>
        <v>5.0000000000000001E-3</v>
      </c>
      <c r="Q4" s="116">
        <f>0.5</f>
        <v>0.5</v>
      </c>
      <c r="R4" s="112">
        <v>0</v>
      </c>
      <c r="S4" s="94">
        <v>5.6999999999999998E-4</v>
      </c>
      <c r="T4" s="83">
        <f>0.01</f>
        <v>0.01</v>
      </c>
      <c r="U4" s="94">
        <v>1E-4</v>
      </c>
      <c r="V4" s="94">
        <v>7.8799999999999999E-3</v>
      </c>
      <c r="W4" s="94">
        <v>5.9000000000000003E-4</v>
      </c>
      <c r="X4" s="88">
        <v>6.5000000000000002E-2</v>
      </c>
      <c r="Y4" s="101">
        <f>0.00005</f>
        <v>5.0000000000000002E-5</v>
      </c>
      <c r="Z4" s="100">
        <v>1.7099999999999999E-3</v>
      </c>
      <c r="AA4" s="126">
        <f>0.000005</f>
        <v>5.0000000000000004E-6</v>
      </c>
      <c r="AB4" s="100">
        <v>1.7099999999999999E-3</v>
      </c>
      <c r="AC4" s="89">
        <f>0.0005</f>
        <v>5.0000000000000001E-4</v>
      </c>
      <c r="AD4" s="100">
        <v>3.5E-4</v>
      </c>
      <c r="AE4" s="101">
        <f>0.00001</f>
        <v>1.0000000000000001E-5</v>
      </c>
      <c r="AF4" s="100">
        <v>9.8200000000000002E-4</v>
      </c>
      <c r="AG4" s="95">
        <f>0.003</f>
        <v>3.0000000000000001E-3</v>
      </c>
      <c r="AH4" s="88">
        <v>1.5699999999999999E-2</v>
      </c>
      <c r="AI4" s="100">
        <v>5.0000000000000001E-4</v>
      </c>
      <c r="AJ4" s="120">
        <f>0.000005</f>
        <v>5.0000000000000004E-6</v>
      </c>
      <c r="AK4" s="94">
        <v>7.8399999999999997E-3</v>
      </c>
      <c r="AL4" s="94">
        <v>4.2999999999999999E-4</v>
      </c>
      <c r="AM4" s="108">
        <v>6.8</v>
      </c>
      <c r="AN4" s="95">
        <f>0.001</f>
        <v>1E-3</v>
      </c>
      <c r="AO4" s="82">
        <v>0.55500000000000005</v>
      </c>
    </row>
    <row r="5" spans="1:113" ht="15.75">
      <c r="A5" s="53" t="s">
        <v>83</v>
      </c>
      <c r="B5" s="1">
        <v>42465</v>
      </c>
      <c r="C5" s="105">
        <v>1.9</v>
      </c>
      <c r="D5" s="109">
        <v>56.9</v>
      </c>
      <c r="E5" s="109">
        <v>21.5</v>
      </c>
      <c r="F5" s="108">
        <v>7.43</v>
      </c>
      <c r="G5" s="109">
        <v>3.6</v>
      </c>
      <c r="H5" s="111">
        <v>79</v>
      </c>
      <c r="I5" s="108">
        <v>4.7</v>
      </c>
      <c r="J5" s="83">
        <f>0.005</f>
        <v>5.0000000000000001E-3</v>
      </c>
      <c r="K5" s="88">
        <v>3.1300000000000001E-2</v>
      </c>
      <c r="L5" s="81" t="s">
        <v>95</v>
      </c>
      <c r="M5" s="108">
        <v>6.98</v>
      </c>
      <c r="N5" s="111">
        <v>0</v>
      </c>
      <c r="O5" s="83">
        <f t="shared" si="0"/>
        <v>5.0000000000000001E-3</v>
      </c>
      <c r="P5" s="83">
        <f t="shared" si="0"/>
        <v>5.0000000000000001E-3</v>
      </c>
      <c r="Q5" s="116">
        <f>0.5</f>
        <v>0.5</v>
      </c>
      <c r="R5" s="112">
        <v>0</v>
      </c>
      <c r="S5" s="94">
        <v>6.4000000000000005E-4</v>
      </c>
      <c r="T5" s="83">
        <f>0.01</f>
        <v>0.01</v>
      </c>
      <c r="U5" s="94">
        <v>3.4000000000000002E-4</v>
      </c>
      <c r="V5" s="94">
        <v>1.6299999999999999E-3</v>
      </c>
      <c r="W5" s="94">
        <v>2.1800000000000001E-3</v>
      </c>
      <c r="X5" s="88">
        <v>0.80900000000000005</v>
      </c>
      <c r="Y5" s="100">
        <v>1.6100000000000001E-4</v>
      </c>
      <c r="Z5" s="100">
        <v>1.4200000000000001E-2</v>
      </c>
      <c r="AA5" s="127">
        <v>1.45E-5</v>
      </c>
      <c r="AB5" s="100">
        <v>7.1100000000000004E-4</v>
      </c>
      <c r="AC5" s="89">
        <f>0.0005</f>
        <v>5.0000000000000001E-4</v>
      </c>
      <c r="AD5" s="100">
        <v>8.6000000000000003E-5</v>
      </c>
      <c r="AE5" s="100">
        <v>1.0000000000000001E-5</v>
      </c>
      <c r="AF5" s="100">
        <v>1.07E-3</v>
      </c>
      <c r="AG5" s="95">
        <f>0.003</f>
        <v>3.0000000000000001E-3</v>
      </c>
      <c r="AH5" s="88">
        <v>0.254</v>
      </c>
      <c r="AI5" s="100">
        <v>4.6000000000000001E-4</v>
      </c>
      <c r="AJ5" s="120">
        <f>0.000005</f>
        <v>5.0000000000000004E-6</v>
      </c>
      <c r="AK5" s="94">
        <v>1.6199999999999999E-3</v>
      </c>
      <c r="AL5" s="94">
        <v>1.3500000000000001E-3</v>
      </c>
      <c r="AM5" s="108">
        <v>3.1</v>
      </c>
      <c r="AN5" s="94">
        <v>2.5000000000000001E-3</v>
      </c>
      <c r="AO5" s="82">
        <v>1.06</v>
      </c>
    </row>
    <row r="6" spans="1:113" ht="15.75">
      <c r="A6" s="53"/>
      <c r="B6" s="1">
        <v>42493</v>
      </c>
      <c r="C6" s="105">
        <v>7.9</v>
      </c>
      <c r="D6" s="105" t="s">
        <v>95</v>
      </c>
      <c r="E6" s="105" t="s">
        <v>95</v>
      </c>
      <c r="F6" s="66" t="s">
        <v>95</v>
      </c>
      <c r="G6" s="105" t="s">
        <v>95</v>
      </c>
      <c r="H6" s="112" t="s">
        <v>95</v>
      </c>
      <c r="I6" s="66" t="s">
        <v>95</v>
      </c>
      <c r="J6" s="81" t="s">
        <v>95</v>
      </c>
      <c r="K6" s="87" t="s">
        <v>95</v>
      </c>
      <c r="L6" s="81" t="s">
        <v>95</v>
      </c>
      <c r="M6" s="66" t="s">
        <v>95</v>
      </c>
      <c r="N6" s="112" t="s">
        <v>95</v>
      </c>
      <c r="O6" s="81" t="s">
        <v>95</v>
      </c>
      <c r="P6" s="81" t="s">
        <v>95</v>
      </c>
      <c r="Q6" s="105" t="s">
        <v>95</v>
      </c>
      <c r="R6" s="112" t="s">
        <v>95</v>
      </c>
      <c r="S6" s="93" t="s">
        <v>95</v>
      </c>
      <c r="T6" s="81" t="s">
        <v>95</v>
      </c>
      <c r="U6" s="93" t="s">
        <v>95</v>
      </c>
      <c r="V6" s="93" t="s">
        <v>95</v>
      </c>
      <c r="W6" s="93" t="s">
        <v>95</v>
      </c>
      <c r="X6" s="87" t="s">
        <v>95</v>
      </c>
      <c r="Y6" s="99" t="s">
        <v>95</v>
      </c>
      <c r="Z6" s="99" t="s">
        <v>95</v>
      </c>
      <c r="AA6" s="125" t="s">
        <v>95</v>
      </c>
      <c r="AB6" s="99" t="s">
        <v>95</v>
      </c>
      <c r="AC6" s="87" t="s">
        <v>95</v>
      </c>
      <c r="AD6" s="99" t="s">
        <v>95</v>
      </c>
      <c r="AE6" s="99" t="s">
        <v>95</v>
      </c>
      <c r="AF6" s="99" t="s">
        <v>95</v>
      </c>
      <c r="AG6" s="93" t="s">
        <v>95</v>
      </c>
      <c r="AH6" s="87" t="s">
        <v>95</v>
      </c>
      <c r="AI6" s="99" t="s">
        <v>95</v>
      </c>
      <c r="AJ6" s="119" t="s">
        <v>95</v>
      </c>
      <c r="AK6" s="93" t="s">
        <v>95</v>
      </c>
      <c r="AL6" s="93" t="s">
        <v>95</v>
      </c>
      <c r="AM6" s="66" t="s">
        <v>95</v>
      </c>
      <c r="AN6" s="93" t="s">
        <v>95</v>
      </c>
      <c r="AO6" s="81" t="s">
        <v>95</v>
      </c>
    </row>
    <row r="7" spans="1:113" ht="15.75">
      <c r="A7" s="53" t="s">
        <v>83</v>
      </c>
      <c r="B7" s="1">
        <v>42494</v>
      </c>
      <c r="C7" s="105" t="s">
        <v>95</v>
      </c>
      <c r="D7" s="109">
        <v>31.3</v>
      </c>
      <c r="E7" s="109">
        <v>10.9</v>
      </c>
      <c r="F7" s="108">
        <v>7.47</v>
      </c>
      <c r="G7" s="116">
        <f>3</f>
        <v>3</v>
      </c>
      <c r="H7" s="111">
        <v>48</v>
      </c>
      <c r="I7" s="108">
        <v>0.84</v>
      </c>
      <c r="J7" s="83">
        <f t="shared" ref="J7:K14" si="1">0.005</f>
        <v>5.0000000000000001E-3</v>
      </c>
      <c r="K7" s="89">
        <f t="shared" si="1"/>
        <v>5.0000000000000001E-3</v>
      </c>
      <c r="L7" s="81" t="s">
        <v>95</v>
      </c>
      <c r="M7" s="108">
        <v>2.27</v>
      </c>
      <c r="N7" s="111">
        <v>0</v>
      </c>
      <c r="O7" s="83">
        <f t="shared" ref="O7:P11" si="2">0.005</f>
        <v>5.0000000000000001E-3</v>
      </c>
      <c r="P7" s="83">
        <f t="shared" si="2"/>
        <v>5.0000000000000001E-3</v>
      </c>
      <c r="Q7" s="116">
        <f t="shared" ref="Q7:Q15" si="3">0.5</f>
        <v>0.5</v>
      </c>
      <c r="R7" s="112">
        <v>0</v>
      </c>
      <c r="S7" s="94">
        <v>3.4000000000000002E-4</v>
      </c>
      <c r="T7" s="83">
        <f>0.01</f>
        <v>0.01</v>
      </c>
      <c r="U7" s="94">
        <v>1.6000000000000001E-4</v>
      </c>
      <c r="V7" s="94">
        <v>4.0000000000000002E-4</v>
      </c>
      <c r="W7" s="95">
        <f>0.0015</f>
        <v>1.5E-3</v>
      </c>
      <c r="X7" s="88">
        <v>0.192</v>
      </c>
      <c r="Y7" s="101">
        <f>0.00005</f>
        <v>5.0000000000000002E-5</v>
      </c>
      <c r="Z7" s="100">
        <v>4.7499999999999999E-3</v>
      </c>
      <c r="AA7" s="127">
        <v>1.17E-5</v>
      </c>
      <c r="AB7" s="100">
        <v>3.8999999999999999E-4</v>
      </c>
      <c r="AC7" s="89">
        <f>0.0005</f>
        <v>5.0000000000000001E-4</v>
      </c>
      <c r="AD7" s="100">
        <v>5.5000000000000002E-5</v>
      </c>
      <c r="AE7" s="101">
        <f>0.00001</f>
        <v>1.0000000000000001E-5</v>
      </c>
      <c r="AF7" s="100">
        <v>4.3300000000000001E-4</v>
      </c>
      <c r="AG7" s="95">
        <f>0.003</f>
        <v>3.0000000000000001E-3</v>
      </c>
      <c r="AH7" s="88">
        <v>0.129</v>
      </c>
      <c r="AI7" s="100">
        <v>2.4000000000000001E-4</v>
      </c>
      <c r="AJ7" s="121">
        <v>5.9000000000000003E-6</v>
      </c>
      <c r="AK7" s="94">
        <v>4.0000000000000002E-4</v>
      </c>
      <c r="AL7" s="94">
        <v>8.3000000000000001E-4</v>
      </c>
      <c r="AM7" s="115">
        <f>2</f>
        <v>2</v>
      </c>
      <c r="AN7" s="95">
        <f>0.001</f>
        <v>1E-3</v>
      </c>
      <c r="AO7" s="82">
        <v>0.36799999999999999</v>
      </c>
    </row>
    <row r="8" spans="1:113" ht="15.75">
      <c r="A8" s="53" t="s">
        <v>83</v>
      </c>
      <c r="B8" s="1">
        <v>42528</v>
      </c>
      <c r="C8" s="105">
        <v>12.7</v>
      </c>
      <c r="D8" s="109">
        <v>47.3</v>
      </c>
      <c r="E8" s="109">
        <v>18.5</v>
      </c>
      <c r="F8" s="108">
        <v>7.36</v>
      </c>
      <c r="G8" s="116">
        <f>3</f>
        <v>3</v>
      </c>
      <c r="H8" s="111">
        <v>66</v>
      </c>
      <c r="I8" s="108">
        <v>0.55000000000000004</v>
      </c>
      <c r="J8" s="83">
        <f t="shared" si="1"/>
        <v>5.0000000000000001E-3</v>
      </c>
      <c r="K8" s="89">
        <f t="shared" si="1"/>
        <v>5.0000000000000001E-3</v>
      </c>
      <c r="L8" s="81" t="s">
        <v>95</v>
      </c>
      <c r="M8" s="108">
        <v>5.78</v>
      </c>
      <c r="N8" s="111">
        <v>0</v>
      </c>
      <c r="O8" s="83">
        <f t="shared" si="2"/>
        <v>5.0000000000000001E-3</v>
      </c>
      <c r="P8" s="83">
        <f t="shared" si="2"/>
        <v>5.0000000000000001E-3</v>
      </c>
      <c r="Q8" s="116">
        <f t="shared" si="3"/>
        <v>0.5</v>
      </c>
      <c r="R8" s="112">
        <v>0</v>
      </c>
      <c r="S8" s="94">
        <v>4.6000000000000001E-4</v>
      </c>
      <c r="T8" s="83">
        <f>0.01</f>
        <v>0.01</v>
      </c>
      <c r="U8" s="94">
        <v>1.1E-4</v>
      </c>
      <c r="V8" s="94">
        <v>9.6000000000000002E-4</v>
      </c>
      <c r="W8" s="94">
        <v>7.2000000000000005E-4</v>
      </c>
      <c r="X8" s="88">
        <v>9.6000000000000002E-2</v>
      </c>
      <c r="Y8" s="101">
        <f>0.00005</f>
        <v>5.0000000000000002E-5</v>
      </c>
      <c r="Z8" s="100">
        <v>1.8500000000000001E-3</v>
      </c>
      <c r="AA8" s="126">
        <f>0.000005</f>
        <v>5.0000000000000004E-6</v>
      </c>
      <c r="AB8" s="100">
        <v>7.0699999999999995E-4</v>
      </c>
      <c r="AC8" s="89">
        <f>0.0005</f>
        <v>5.0000000000000001E-4</v>
      </c>
      <c r="AD8" s="100">
        <v>8.3999999999999995E-5</v>
      </c>
      <c r="AE8" s="101">
        <f>0.00001</f>
        <v>1.0000000000000001E-5</v>
      </c>
      <c r="AF8" s="100">
        <v>4.4900000000000002E-4</v>
      </c>
      <c r="AG8" s="95">
        <f>0.003</f>
        <v>3.0000000000000001E-3</v>
      </c>
      <c r="AH8" s="88">
        <v>4.3299999999999998E-2</v>
      </c>
      <c r="AI8" s="100">
        <v>2.7999999999999998E-4</v>
      </c>
      <c r="AJ8" s="120">
        <f t="shared" ref="AJ8:AJ15" si="4">0.000005</f>
        <v>5.0000000000000004E-6</v>
      </c>
      <c r="AK8" s="94">
        <v>9.7000000000000005E-4</v>
      </c>
      <c r="AL8" s="94">
        <v>5.9999999999999995E-4</v>
      </c>
      <c r="AM8" s="108">
        <v>2.7</v>
      </c>
      <c r="AN8" s="94">
        <v>1E-3</v>
      </c>
      <c r="AO8" s="82">
        <v>0.28399999999999997</v>
      </c>
    </row>
    <row r="9" spans="1:113" ht="15.75">
      <c r="A9" s="53" t="s">
        <v>83</v>
      </c>
      <c r="B9" s="1">
        <v>42556</v>
      </c>
      <c r="C9" s="105">
        <v>10.5</v>
      </c>
      <c r="D9" s="109">
        <v>54</v>
      </c>
      <c r="E9" s="109">
        <v>17.7</v>
      </c>
      <c r="F9" s="108">
        <v>7.53</v>
      </c>
      <c r="G9" s="116">
        <f>3</f>
        <v>3</v>
      </c>
      <c r="H9" s="111">
        <v>58</v>
      </c>
      <c r="I9" s="108">
        <v>0.45</v>
      </c>
      <c r="J9" s="83">
        <f t="shared" si="1"/>
        <v>5.0000000000000001E-3</v>
      </c>
      <c r="K9" s="89">
        <f t="shared" si="1"/>
        <v>5.0000000000000001E-3</v>
      </c>
      <c r="L9" s="81" t="s">
        <v>95</v>
      </c>
      <c r="M9" s="108">
        <v>5.85</v>
      </c>
      <c r="N9" s="111">
        <v>0</v>
      </c>
      <c r="O9" s="83">
        <f t="shared" si="2"/>
        <v>5.0000000000000001E-3</v>
      </c>
      <c r="P9" s="83">
        <f t="shared" si="2"/>
        <v>5.0000000000000001E-3</v>
      </c>
      <c r="Q9" s="116">
        <f t="shared" si="3"/>
        <v>0.5</v>
      </c>
      <c r="R9" s="112">
        <v>0</v>
      </c>
      <c r="S9" s="94">
        <v>3.5E-4</v>
      </c>
      <c r="T9" s="83">
        <f>0.01</f>
        <v>0.01</v>
      </c>
      <c r="U9" s="94">
        <v>1.3999999999999999E-4</v>
      </c>
      <c r="V9" s="94">
        <v>1.1000000000000001E-3</v>
      </c>
      <c r="W9" s="95">
        <f>0.001</f>
        <v>1E-3</v>
      </c>
      <c r="X9" s="88">
        <v>0.1</v>
      </c>
      <c r="Y9" s="101">
        <f>0.00005</f>
        <v>5.0000000000000002E-5</v>
      </c>
      <c r="Z9" s="100">
        <v>2.2799999999999999E-3</v>
      </c>
      <c r="AA9" s="126">
        <f>0.000005</f>
        <v>5.0000000000000004E-6</v>
      </c>
      <c r="AB9" s="100">
        <v>6.0099999999999997E-4</v>
      </c>
      <c r="AC9" s="89">
        <f>0.0005</f>
        <v>5.0000000000000001E-4</v>
      </c>
      <c r="AD9" s="100">
        <v>1.7000000000000001E-4</v>
      </c>
      <c r="AE9" s="101">
        <f>0.00001</f>
        <v>1.0000000000000001E-5</v>
      </c>
      <c r="AF9" s="100">
        <v>4.0099999999999999E-4</v>
      </c>
      <c r="AG9" s="95">
        <f>0.003</f>
        <v>3.0000000000000001E-3</v>
      </c>
      <c r="AH9" s="88">
        <v>5.45E-2</v>
      </c>
      <c r="AI9" s="100">
        <v>2.7999999999999998E-4</v>
      </c>
      <c r="AJ9" s="120">
        <f t="shared" si="4"/>
        <v>5.0000000000000004E-6</v>
      </c>
      <c r="AK9" s="94">
        <v>1E-3</v>
      </c>
      <c r="AL9" s="94">
        <v>5.2999999999999998E-4</v>
      </c>
      <c r="AM9" s="108">
        <v>2.8</v>
      </c>
      <c r="AN9" s="95">
        <f>0.001</f>
        <v>1E-3</v>
      </c>
      <c r="AO9" s="82">
        <v>0.42799999999999999</v>
      </c>
    </row>
    <row r="10" spans="1:113" ht="15.75">
      <c r="A10" s="53" t="s">
        <v>83</v>
      </c>
      <c r="B10" s="1">
        <v>42584</v>
      </c>
      <c r="C10" s="105">
        <v>12.3</v>
      </c>
      <c r="D10" s="109">
        <v>58.3</v>
      </c>
      <c r="E10" s="109">
        <v>19.899999999999999</v>
      </c>
      <c r="F10" s="108">
        <v>7.54</v>
      </c>
      <c r="G10" s="116">
        <f>3</f>
        <v>3</v>
      </c>
      <c r="H10" s="111">
        <v>64</v>
      </c>
      <c r="I10" s="108">
        <v>0.36</v>
      </c>
      <c r="J10" s="83">
        <f t="shared" si="1"/>
        <v>5.0000000000000001E-3</v>
      </c>
      <c r="K10" s="89">
        <f t="shared" si="1"/>
        <v>5.0000000000000001E-3</v>
      </c>
      <c r="L10" s="81" t="s">
        <v>95</v>
      </c>
      <c r="M10" s="108">
        <v>5.88</v>
      </c>
      <c r="N10" s="111">
        <v>0</v>
      </c>
      <c r="O10" s="83">
        <f t="shared" si="2"/>
        <v>5.0000000000000001E-3</v>
      </c>
      <c r="P10" s="83">
        <f t="shared" si="2"/>
        <v>5.0000000000000001E-3</v>
      </c>
      <c r="Q10" s="116">
        <f t="shared" si="3"/>
        <v>0.5</v>
      </c>
      <c r="R10" s="112">
        <v>0</v>
      </c>
      <c r="S10" s="94">
        <v>6.4000000000000005E-4</v>
      </c>
      <c r="T10" s="83">
        <f>0.01</f>
        <v>0.01</v>
      </c>
      <c r="U10" s="94">
        <v>1.2999999999999999E-4</v>
      </c>
      <c r="V10" s="94">
        <v>1.07E-3</v>
      </c>
      <c r="W10" s="94">
        <v>8.4000000000000003E-4</v>
      </c>
      <c r="X10" s="88">
        <v>0.124</v>
      </c>
      <c r="Y10" s="100">
        <v>7.3999999999999996E-5</v>
      </c>
      <c r="Z10" s="100">
        <v>3.14E-3</v>
      </c>
      <c r="AA10" s="126">
        <f>0.000005</f>
        <v>5.0000000000000004E-6</v>
      </c>
      <c r="AB10" s="100">
        <v>7.1299999999999998E-4</v>
      </c>
      <c r="AC10" s="89">
        <f>0.0005</f>
        <v>5.0000000000000001E-4</v>
      </c>
      <c r="AD10" s="100">
        <v>9.8999999999999994E-5</v>
      </c>
      <c r="AE10" s="101">
        <f>0.00001</f>
        <v>1.0000000000000001E-5</v>
      </c>
      <c r="AF10" s="100">
        <v>4.6999999999999999E-4</v>
      </c>
      <c r="AG10" s="95">
        <f>0.003</f>
        <v>3.0000000000000001E-3</v>
      </c>
      <c r="AH10" s="88">
        <v>5.11E-2</v>
      </c>
      <c r="AI10" s="100">
        <v>3.2000000000000003E-4</v>
      </c>
      <c r="AJ10" s="120">
        <f t="shared" si="4"/>
        <v>5.0000000000000004E-6</v>
      </c>
      <c r="AK10" s="94">
        <v>1.07E-3</v>
      </c>
      <c r="AL10" s="94">
        <v>4.6000000000000001E-4</v>
      </c>
      <c r="AM10" s="108">
        <v>2.8</v>
      </c>
      <c r="AN10" s="95">
        <f>0.001</f>
        <v>1E-3</v>
      </c>
      <c r="AO10" s="82">
        <v>0.51200000000000001</v>
      </c>
    </row>
    <row r="11" spans="1:113" s="10" customFormat="1" ht="15.75">
      <c r="A11" s="53" t="s">
        <v>83</v>
      </c>
      <c r="B11" s="1">
        <v>42619</v>
      </c>
      <c r="C11" s="105">
        <v>9.5</v>
      </c>
      <c r="D11" s="109">
        <v>78</v>
      </c>
      <c r="E11" s="109">
        <v>26.5</v>
      </c>
      <c r="F11" s="108">
        <v>7.62</v>
      </c>
      <c r="G11" s="116">
        <f>3</f>
        <v>3</v>
      </c>
      <c r="H11" s="111">
        <v>72</v>
      </c>
      <c r="I11" s="108">
        <v>0.49</v>
      </c>
      <c r="J11" s="83">
        <f t="shared" si="1"/>
        <v>5.0000000000000001E-3</v>
      </c>
      <c r="K11" s="89">
        <f t="shared" si="1"/>
        <v>5.0000000000000001E-3</v>
      </c>
      <c r="L11" s="81" t="s">
        <v>95</v>
      </c>
      <c r="M11" s="108">
        <v>11.9</v>
      </c>
      <c r="N11" s="111">
        <v>0</v>
      </c>
      <c r="O11" s="83">
        <f t="shared" si="2"/>
        <v>5.0000000000000001E-3</v>
      </c>
      <c r="P11" s="83">
        <f t="shared" si="2"/>
        <v>5.0000000000000001E-3</v>
      </c>
      <c r="Q11" s="116">
        <f t="shared" si="3"/>
        <v>0.5</v>
      </c>
      <c r="R11" s="112">
        <v>0</v>
      </c>
      <c r="S11" s="94">
        <v>5.2999999999999998E-4</v>
      </c>
      <c r="T11" s="83">
        <f>0.01</f>
        <v>0.01</v>
      </c>
      <c r="U11" s="94">
        <v>1.2E-4</v>
      </c>
      <c r="V11" s="94">
        <v>2.32E-3</v>
      </c>
      <c r="W11" s="94">
        <v>6.2E-4</v>
      </c>
      <c r="X11" s="88">
        <v>0.114</v>
      </c>
      <c r="Y11" s="101">
        <f>0.00005</f>
        <v>5.0000000000000002E-5</v>
      </c>
      <c r="Z11" s="100">
        <v>2.6700000000000001E-3</v>
      </c>
      <c r="AA11" s="126">
        <f>0.000005</f>
        <v>5.0000000000000004E-6</v>
      </c>
      <c r="AB11" s="100">
        <v>9.2400000000000002E-4</v>
      </c>
      <c r="AC11" s="89">
        <f>0.0005</f>
        <v>5.0000000000000001E-4</v>
      </c>
      <c r="AD11" s="100">
        <v>9.3999999999999994E-5</v>
      </c>
      <c r="AE11" s="101">
        <f>0.00001</f>
        <v>1.0000000000000001E-5</v>
      </c>
      <c r="AF11" s="100">
        <v>4.46E-4</v>
      </c>
      <c r="AG11" s="95">
        <f>0.003</f>
        <v>3.0000000000000001E-3</v>
      </c>
      <c r="AH11" s="88">
        <v>2.1100000000000001E-2</v>
      </c>
      <c r="AI11" s="100">
        <v>3.1E-4</v>
      </c>
      <c r="AJ11" s="120">
        <f t="shared" si="4"/>
        <v>5.0000000000000004E-6</v>
      </c>
      <c r="AK11" s="94">
        <v>2E-3</v>
      </c>
      <c r="AL11" s="94">
        <v>4.6000000000000001E-4</v>
      </c>
      <c r="AM11" s="108">
        <v>3.8</v>
      </c>
      <c r="AN11" s="95">
        <f>0.001</f>
        <v>1E-3</v>
      </c>
      <c r="AO11" s="82">
        <v>0.47699999999999998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I11" s="7"/>
    </row>
    <row r="12" spans="1:113" ht="15.75">
      <c r="A12" s="53" t="s">
        <v>83</v>
      </c>
      <c r="B12" s="11">
        <v>42642</v>
      </c>
      <c r="C12" s="141" t="s">
        <v>95</v>
      </c>
      <c r="D12" s="143">
        <v>86.1</v>
      </c>
      <c r="E12" s="143">
        <v>31.5</v>
      </c>
      <c r="F12" s="142">
        <v>7.58</v>
      </c>
      <c r="G12" s="143">
        <v>4.2</v>
      </c>
      <c r="H12" s="144">
        <v>72</v>
      </c>
      <c r="I12" s="142">
        <v>0.22</v>
      </c>
      <c r="J12" s="132">
        <f t="shared" si="1"/>
        <v>5.0000000000000001E-3</v>
      </c>
      <c r="K12" s="134">
        <f t="shared" si="1"/>
        <v>5.0000000000000001E-3</v>
      </c>
      <c r="L12" s="132">
        <f>0.001</f>
        <v>1E-3</v>
      </c>
      <c r="M12" s="142">
        <v>16.5</v>
      </c>
      <c r="N12" s="111">
        <v>0</v>
      </c>
      <c r="O12" s="132">
        <f>0.005</f>
        <v>5.0000000000000001E-3</v>
      </c>
      <c r="P12" s="132">
        <f>0.001</f>
        <v>1E-3</v>
      </c>
      <c r="Q12" s="145">
        <f t="shared" si="3"/>
        <v>0.5</v>
      </c>
      <c r="R12" s="112">
        <v>0</v>
      </c>
      <c r="S12" s="135">
        <v>3.1E-4</v>
      </c>
      <c r="T12" s="132">
        <f>0.005</f>
        <v>5.0000000000000001E-3</v>
      </c>
      <c r="U12" s="136">
        <f>0.0001</f>
        <v>1E-4</v>
      </c>
      <c r="V12" s="135">
        <v>3.2399999999999998E-3</v>
      </c>
      <c r="W12" s="135">
        <v>3.5E-4</v>
      </c>
      <c r="X12" s="133">
        <v>3.8899999999999997E-2</v>
      </c>
      <c r="Y12" s="137">
        <v>3.6000000000000001E-5</v>
      </c>
      <c r="Z12" s="137">
        <v>9.2400000000000002E-4</v>
      </c>
      <c r="AA12" s="140">
        <v>1.2500000000000001E-6</v>
      </c>
      <c r="AB12" s="137">
        <v>9.6400000000000001E-4</v>
      </c>
      <c r="AC12" s="133">
        <v>1E-4</v>
      </c>
      <c r="AD12" s="137">
        <v>8.5000000000000006E-5</v>
      </c>
      <c r="AE12" s="138">
        <f>0.000005</f>
        <v>5.0000000000000004E-6</v>
      </c>
      <c r="AF12" s="137">
        <v>4.2000000000000002E-4</v>
      </c>
      <c r="AG12" s="135">
        <v>3.5699999999999998E-3</v>
      </c>
      <c r="AH12" s="133">
        <v>1.44E-2</v>
      </c>
      <c r="AI12" s="137">
        <v>2.8899999999999998E-4</v>
      </c>
      <c r="AJ12" s="139">
        <f t="shared" si="4"/>
        <v>5.0000000000000004E-6</v>
      </c>
      <c r="AK12" s="135">
        <v>3.2000000000000002E-3</v>
      </c>
      <c r="AL12" s="135">
        <v>3.4000000000000002E-4</v>
      </c>
      <c r="AM12" s="142">
        <v>4.46</v>
      </c>
      <c r="AN12" s="135">
        <v>1.49E-3</v>
      </c>
      <c r="AO12" s="131" t="s">
        <v>95</v>
      </c>
    </row>
    <row r="13" spans="1:113" ht="15.75">
      <c r="A13" s="53" t="s">
        <v>83</v>
      </c>
      <c r="B13" s="1">
        <v>42655</v>
      </c>
      <c r="C13" s="105">
        <v>1.7</v>
      </c>
      <c r="D13" s="109">
        <v>93.6</v>
      </c>
      <c r="E13" s="109">
        <v>31.9</v>
      </c>
      <c r="F13" s="108">
        <v>7.6</v>
      </c>
      <c r="G13" s="116">
        <f>3</f>
        <v>3</v>
      </c>
      <c r="H13" s="111">
        <v>79</v>
      </c>
      <c r="I13" s="108">
        <v>0.22</v>
      </c>
      <c r="J13" s="83">
        <f t="shared" si="1"/>
        <v>5.0000000000000001E-3</v>
      </c>
      <c r="K13" s="89">
        <f t="shared" si="1"/>
        <v>5.0000000000000001E-3</v>
      </c>
      <c r="L13" s="81" t="s">
        <v>95</v>
      </c>
      <c r="M13" s="108">
        <v>16.5</v>
      </c>
      <c r="N13" s="111">
        <v>0</v>
      </c>
      <c r="O13" s="83">
        <f>0.005</f>
        <v>5.0000000000000001E-3</v>
      </c>
      <c r="P13" s="83">
        <f>0.005</f>
        <v>5.0000000000000001E-3</v>
      </c>
      <c r="Q13" s="116">
        <f t="shared" si="3"/>
        <v>0.5</v>
      </c>
      <c r="R13" s="112">
        <v>0</v>
      </c>
      <c r="S13" s="94">
        <v>2.9999999999999997E-4</v>
      </c>
      <c r="T13" s="83">
        <f>0.01</f>
        <v>0.01</v>
      </c>
      <c r="U13" s="94">
        <v>1.4999999999999999E-4</v>
      </c>
      <c r="V13" s="94">
        <v>3.81E-3</v>
      </c>
      <c r="W13" s="94">
        <v>5.1000000000000004E-4</v>
      </c>
      <c r="X13" s="88">
        <v>7.5999999999999998E-2</v>
      </c>
      <c r="Y13" s="101">
        <f>0.00005</f>
        <v>5.0000000000000002E-5</v>
      </c>
      <c r="Z13" s="100">
        <v>1.23E-3</v>
      </c>
      <c r="AA13" s="126">
        <f>0.000005</f>
        <v>5.0000000000000004E-6</v>
      </c>
      <c r="AB13" s="100">
        <v>1.01E-3</v>
      </c>
      <c r="AC13" s="89">
        <f>0.0005</f>
        <v>5.0000000000000001E-4</v>
      </c>
      <c r="AD13" s="100">
        <v>9.8999999999999994E-5</v>
      </c>
      <c r="AE13" s="101">
        <f>0.00001</f>
        <v>1.0000000000000001E-5</v>
      </c>
      <c r="AF13" s="100">
        <v>5.62E-4</v>
      </c>
      <c r="AG13" s="95">
        <f>0.003</f>
        <v>3.0000000000000001E-3</v>
      </c>
      <c r="AH13" s="88">
        <v>2.5100000000000001E-2</v>
      </c>
      <c r="AI13" s="100">
        <v>2.5000000000000001E-4</v>
      </c>
      <c r="AJ13" s="120">
        <f t="shared" si="4"/>
        <v>5.0000000000000004E-6</v>
      </c>
      <c r="AK13" s="94">
        <v>3.6099999999999999E-3</v>
      </c>
      <c r="AL13" s="94">
        <v>4.0000000000000002E-4</v>
      </c>
      <c r="AM13" s="108">
        <v>5</v>
      </c>
      <c r="AN13" s="95">
        <f>0.001</f>
        <v>1E-3</v>
      </c>
      <c r="AO13" s="82">
        <v>0.192</v>
      </c>
    </row>
    <row r="14" spans="1:113" ht="15.75">
      <c r="A14" s="53" t="s">
        <v>83</v>
      </c>
      <c r="B14" s="1">
        <v>42675</v>
      </c>
      <c r="C14" s="105">
        <v>4.7</v>
      </c>
      <c r="D14" s="109">
        <v>57.3</v>
      </c>
      <c r="E14" s="109">
        <v>16.899999999999999</v>
      </c>
      <c r="F14" s="108">
        <v>7.65</v>
      </c>
      <c r="G14" s="116">
        <f>3</f>
        <v>3</v>
      </c>
      <c r="H14" s="111">
        <v>49</v>
      </c>
      <c r="I14" s="108">
        <v>0.66</v>
      </c>
      <c r="J14" s="83">
        <f t="shared" si="1"/>
        <v>5.0000000000000001E-3</v>
      </c>
      <c r="K14" s="89">
        <f t="shared" si="1"/>
        <v>5.0000000000000001E-3</v>
      </c>
      <c r="L14" s="81" t="s">
        <v>95</v>
      </c>
      <c r="M14" s="108">
        <v>1.38</v>
      </c>
      <c r="N14" s="111">
        <v>0</v>
      </c>
      <c r="O14" s="83">
        <f>0.005</f>
        <v>5.0000000000000001E-3</v>
      </c>
      <c r="P14" s="83">
        <f>0.005</f>
        <v>5.0000000000000001E-3</v>
      </c>
      <c r="Q14" s="116">
        <f t="shared" si="3"/>
        <v>0.5</v>
      </c>
      <c r="R14" s="112">
        <v>0</v>
      </c>
      <c r="S14" s="94">
        <v>1.48E-3</v>
      </c>
      <c r="T14" s="83">
        <f>0.01</f>
        <v>0.01</v>
      </c>
      <c r="U14" s="94">
        <v>1.3999999999999999E-4</v>
      </c>
      <c r="V14" s="94">
        <v>1.1E-4</v>
      </c>
      <c r="W14" s="94">
        <v>6.8000000000000005E-4</v>
      </c>
      <c r="X14" s="88">
        <v>0.14399999999999999</v>
      </c>
      <c r="Y14" s="101">
        <f>0.00005</f>
        <v>5.0000000000000002E-5</v>
      </c>
      <c r="Z14" s="100">
        <v>3.32E-3</v>
      </c>
      <c r="AA14" s="126">
        <f>0.000005</f>
        <v>5.0000000000000004E-6</v>
      </c>
      <c r="AB14" s="100">
        <v>7.0500000000000001E-4</v>
      </c>
      <c r="AC14" s="89">
        <f>0.0005</f>
        <v>5.0000000000000001E-4</v>
      </c>
      <c r="AD14" s="100">
        <v>6.3E-5</v>
      </c>
      <c r="AE14" s="101">
        <f>0.00001</f>
        <v>1.0000000000000001E-5</v>
      </c>
      <c r="AF14" s="100">
        <v>5.2400000000000005E-4</v>
      </c>
      <c r="AG14" s="95">
        <f>0.003</f>
        <v>3.0000000000000001E-3</v>
      </c>
      <c r="AH14" s="88">
        <v>4.4699999999999997E-2</v>
      </c>
      <c r="AI14" s="100">
        <v>2.9E-4</v>
      </c>
      <c r="AJ14" s="120">
        <f t="shared" si="4"/>
        <v>5.0000000000000004E-6</v>
      </c>
      <c r="AK14" s="95">
        <f>0.0001</f>
        <v>1E-4</v>
      </c>
      <c r="AL14" s="94">
        <v>4.6000000000000001E-4</v>
      </c>
      <c r="AM14" s="108">
        <v>2.1</v>
      </c>
      <c r="AN14" s="95">
        <f>0.001</f>
        <v>1E-3</v>
      </c>
      <c r="AO14" s="82">
        <v>0.39700000000000002</v>
      </c>
    </row>
    <row r="15" spans="1:113" ht="15.75">
      <c r="A15" s="53" t="s">
        <v>83</v>
      </c>
      <c r="B15" s="1">
        <v>42710</v>
      </c>
      <c r="C15" s="105">
        <v>-0.6</v>
      </c>
      <c r="D15" s="109">
        <v>62.9</v>
      </c>
      <c r="E15" s="109">
        <v>22.7</v>
      </c>
      <c r="F15" s="108">
        <v>7.64</v>
      </c>
      <c r="G15" s="116">
        <f>3</f>
        <v>3</v>
      </c>
      <c r="H15" s="111">
        <v>55</v>
      </c>
      <c r="I15" s="108">
        <v>0.45</v>
      </c>
      <c r="J15" s="83">
        <f>0.005</f>
        <v>5.0000000000000001E-3</v>
      </c>
      <c r="K15" s="88">
        <v>1.3599999999999999E-2</v>
      </c>
      <c r="L15" s="81" t="s">
        <v>95</v>
      </c>
      <c r="M15" s="108">
        <v>2.25</v>
      </c>
      <c r="N15" s="111">
        <v>0</v>
      </c>
      <c r="O15" s="83">
        <f>0.005</f>
        <v>5.0000000000000001E-3</v>
      </c>
      <c r="P15" s="83">
        <f>0.005</f>
        <v>5.0000000000000001E-3</v>
      </c>
      <c r="Q15" s="116">
        <f t="shared" si="3"/>
        <v>0.5</v>
      </c>
      <c r="R15" s="112">
        <v>0</v>
      </c>
      <c r="S15" s="94">
        <v>3.4000000000000002E-4</v>
      </c>
      <c r="T15" s="83">
        <f>0.01</f>
        <v>0.01</v>
      </c>
      <c r="U15" s="94">
        <v>1.2E-4</v>
      </c>
      <c r="V15" s="95">
        <f>0.0001</f>
        <v>1E-4</v>
      </c>
      <c r="W15" s="94">
        <v>6.0999999999999997E-4</v>
      </c>
      <c r="X15" s="88">
        <v>7.4999999999999997E-2</v>
      </c>
      <c r="Y15" s="101">
        <f>0.00005</f>
        <v>5.0000000000000002E-5</v>
      </c>
      <c r="Z15" s="100">
        <v>9.3999999999999997E-4</v>
      </c>
      <c r="AA15" s="126">
        <f>0.000005</f>
        <v>5.0000000000000004E-6</v>
      </c>
      <c r="AB15" s="100">
        <v>9.7599999999999998E-4</v>
      </c>
      <c r="AC15" s="89">
        <f>0.0005</f>
        <v>5.0000000000000001E-4</v>
      </c>
      <c r="AD15" s="100">
        <v>7.3999999999999996E-5</v>
      </c>
      <c r="AE15" s="101">
        <f>0.00001</f>
        <v>1.0000000000000001E-5</v>
      </c>
      <c r="AF15" s="100">
        <v>6.11E-4</v>
      </c>
      <c r="AG15" s="95">
        <f>0.003</f>
        <v>3.0000000000000001E-3</v>
      </c>
      <c r="AH15" s="88">
        <v>3.2399999999999998E-2</v>
      </c>
      <c r="AI15" s="100">
        <v>2.9999999999999997E-4</v>
      </c>
      <c r="AJ15" s="120">
        <f t="shared" si="4"/>
        <v>5.0000000000000004E-6</v>
      </c>
      <c r="AK15" s="95">
        <f>0.0001</f>
        <v>1E-4</v>
      </c>
      <c r="AL15" s="94">
        <v>4.6999999999999999E-4</v>
      </c>
      <c r="AM15" s="108">
        <v>2.8</v>
      </c>
      <c r="AN15" s="95">
        <f>0.001</f>
        <v>1E-3</v>
      </c>
      <c r="AO15" s="82">
        <v>0.27900000000000003</v>
      </c>
    </row>
    <row r="16" spans="1:113">
      <c r="A16" s="12"/>
      <c r="B16" s="37" t="s">
        <v>87</v>
      </c>
      <c r="C16" s="106">
        <f t="shared" ref="C16:AO16" si="5">MIN(C2:C15)</f>
        <v>-0.6</v>
      </c>
      <c r="D16" s="106">
        <f t="shared" si="5"/>
        <v>31.3</v>
      </c>
      <c r="E16" s="106">
        <f t="shared" si="5"/>
        <v>10.9</v>
      </c>
      <c r="F16" s="67">
        <f t="shared" si="5"/>
        <v>7.36</v>
      </c>
      <c r="G16" s="106">
        <f t="shared" si="5"/>
        <v>3</v>
      </c>
      <c r="H16" s="113">
        <f t="shared" si="5"/>
        <v>48</v>
      </c>
      <c r="I16" s="67">
        <f t="shared" si="5"/>
        <v>0.2</v>
      </c>
      <c r="J16" s="84">
        <f t="shared" si="5"/>
        <v>5.0000000000000001E-3</v>
      </c>
      <c r="K16" s="90">
        <f t="shared" si="5"/>
        <v>5.0000000000000001E-3</v>
      </c>
      <c r="L16" s="84">
        <f t="shared" si="5"/>
        <v>1E-3</v>
      </c>
      <c r="M16" s="67">
        <f t="shared" si="5"/>
        <v>1.38</v>
      </c>
      <c r="N16" s="113">
        <f t="shared" si="5"/>
        <v>0</v>
      </c>
      <c r="O16" s="84">
        <f t="shared" si="5"/>
        <v>5.0000000000000001E-3</v>
      </c>
      <c r="P16" s="84">
        <f t="shared" si="5"/>
        <v>1E-3</v>
      </c>
      <c r="Q16" s="106">
        <f t="shared" si="5"/>
        <v>0.5</v>
      </c>
      <c r="R16" s="113">
        <f t="shared" si="5"/>
        <v>0</v>
      </c>
      <c r="S16" s="96">
        <f t="shared" si="5"/>
        <v>2.9999999999999997E-4</v>
      </c>
      <c r="T16" s="84">
        <f t="shared" si="5"/>
        <v>5.0000000000000001E-3</v>
      </c>
      <c r="U16" s="96">
        <f t="shared" si="5"/>
        <v>1E-4</v>
      </c>
      <c r="V16" s="96">
        <f t="shared" si="5"/>
        <v>1E-4</v>
      </c>
      <c r="W16" s="96">
        <f t="shared" si="5"/>
        <v>3.5E-4</v>
      </c>
      <c r="X16" s="90">
        <f t="shared" si="5"/>
        <v>3.8899999999999997E-2</v>
      </c>
      <c r="Y16" s="102">
        <f t="shared" si="5"/>
        <v>3.6000000000000001E-5</v>
      </c>
      <c r="Z16" s="102">
        <f t="shared" si="5"/>
        <v>9.2400000000000002E-4</v>
      </c>
      <c r="AA16" s="128">
        <f t="shared" si="5"/>
        <v>1.2500000000000001E-6</v>
      </c>
      <c r="AB16" s="102">
        <f t="shared" si="5"/>
        <v>3.8999999999999999E-4</v>
      </c>
      <c r="AC16" s="90">
        <f t="shared" si="5"/>
        <v>1E-4</v>
      </c>
      <c r="AD16" s="102">
        <f t="shared" si="5"/>
        <v>5.5000000000000002E-5</v>
      </c>
      <c r="AE16" s="102">
        <f t="shared" si="5"/>
        <v>5.0000000000000004E-6</v>
      </c>
      <c r="AF16" s="102">
        <f t="shared" si="5"/>
        <v>4.0099999999999999E-4</v>
      </c>
      <c r="AG16" s="96">
        <f t="shared" si="5"/>
        <v>3.0000000000000001E-3</v>
      </c>
      <c r="AH16" s="90">
        <f t="shared" si="5"/>
        <v>1.4E-2</v>
      </c>
      <c r="AI16" s="102">
        <f t="shared" si="5"/>
        <v>2.4000000000000001E-4</v>
      </c>
      <c r="AJ16" s="122">
        <f t="shared" si="5"/>
        <v>5.0000000000000004E-6</v>
      </c>
      <c r="AK16" s="96">
        <f t="shared" si="5"/>
        <v>1E-4</v>
      </c>
      <c r="AL16" s="96">
        <f t="shared" si="5"/>
        <v>3.4000000000000002E-4</v>
      </c>
      <c r="AM16" s="67">
        <f t="shared" si="5"/>
        <v>2</v>
      </c>
      <c r="AN16" s="96">
        <f t="shared" si="5"/>
        <v>1E-3</v>
      </c>
      <c r="AO16" s="84">
        <f t="shared" si="5"/>
        <v>0.192</v>
      </c>
    </row>
    <row r="17" spans="1:42">
      <c r="A17" s="12"/>
      <c r="B17" s="37" t="s">
        <v>88</v>
      </c>
      <c r="C17" s="106">
        <f t="shared" ref="C17:AO17" si="6">MAX(C2:C15)</f>
        <v>12.7</v>
      </c>
      <c r="D17" s="106">
        <f t="shared" si="6"/>
        <v>150</v>
      </c>
      <c r="E17" s="106">
        <f t="shared" si="6"/>
        <v>51.4</v>
      </c>
      <c r="F17" s="67">
        <f t="shared" si="6"/>
        <v>7.77</v>
      </c>
      <c r="G17" s="106">
        <f t="shared" si="6"/>
        <v>4.2</v>
      </c>
      <c r="H17" s="113">
        <f t="shared" si="6"/>
        <v>102</v>
      </c>
      <c r="I17" s="67">
        <f t="shared" si="6"/>
        <v>4.7</v>
      </c>
      <c r="J17" s="84">
        <f t="shared" si="6"/>
        <v>5.0000000000000001E-3</v>
      </c>
      <c r="K17" s="90">
        <f t="shared" si="6"/>
        <v>6.2100000000000002E-2</v>
      </c>
      <c r="L17" s="84">
        <f t="shared" si="6"/>
        <v>1E-3</v>
      </c>
      <c r="M17" s="67">
        <f t="shared" si="6"/>
        <v>35.5</v>
      </c>
      <c r="N17" s="113">
        <f t="shared" si="6"/>
        <v>0</v>
      </c>
      <c r="O17" s="84">
        <f t="shared" si="6"/>
        <v>5.0000000000000001E-3</v>
      </c>
      <c r="P17" s="84">
        <f t="shared" si="6"/>
        <v>5.0000000000000001E-3</v>
      </c>
      <c r="Q17" s="106">
        <f t="shared" si="6"/>
        <v>0.5</v>
      </c>
      <c r="R17" s="113">
        <f t="shared" si="6"/>
        <v>0</v>
      </c>
      <c r="S17" s="96">
        <f t="shared" si="6"/>
        <v>1.48E-3</v>
      </c>
      <c r="T17" s="84">
        <f t="shared" si="6"/>
        <v>0.01</v>
      </c>
      <c r="U17" s="96">
        <f t="shared" si="6"/>
        <v>3.4000000000000002E-4</v>
      </c>
      <c r="V17" s="96">
        <f t="shared" si="6"/>
        <v>9.5600000000000008E-3</v>
      </c>
      <c r="W17" s="96">
        <f t="shared" si="6"/>
        <v>2.1800000000000001E-3</v>
      </c>
      <c r="X17" s="90">
        <f t="shared" si="6"/>
        <v>0.80900000000000005</v>
      </c>
      <c r="Y17" s="102">
        <f t="shared" si="6"/>
        <v>1.6100000000000001E-4</v>
      </c>
      <c r="Z17" s="102">
        <f t="shared" si="6"/>
        <v>1.4200000000000001E-2</v>
      </c>
      <c r="AA17" s="128">
        <f t="shared" si="6"/>
        <v>1.45E-5</v>
      </c>
      <c r="AB17" s="102">
        <f t="shared" si="6"/>
        <v>1.7099999999999999E-3</v>
      </c>
      <c r="AC17" s="90">
        <f t="shared" si="6"/>
        <v>5.0000000000000001E-4</v>
      </c>
      <c r="AD17" s="102">
        <f t="shared" si="6"/>
        <v>3.5E-4</v>
      </c>
      <c r="AE17" s="102">
        <f t="shared" si="6"/>
        <v>1.0000000000000001E-5</v>
      </c>
      <c r="AF17" s="102">
        <f t="shared" si="6"/>
        <v>1.07E-3</v>
      </c>
      <c r="AG17" s="96">
        <f t="shared" si="6"/>
        <v>3.5699999999999998E-3</v>
      </c>
      <c r="AH17" s="90">
        <f t="shared" si="6"/>
        <v>0.254</v>
      </c>
      <c r="AI17" s="102">
        <f t="shared" si="6"/>
        <v>5.0000000000000001E-4</v>
      </c>
      <c r="AJ17" s="122">
        <f t="shared" si="6"/>
        <v>5.9000000000000003E-6</v>
      </c>
      <c r="AK17" s="96">
        <f t="shared" si="6"/>
        <v>9.11E-3</v>
      </c>
      <c r="AL17" s="96">
        <f t="shared" si="6"/>
        <v>1.3500000000000001E-3</v>
      </c>
      <c r="AM17" s="67">
        <f t="shared" si="6"/>
        <v>7.5</v>
      </c>
      <c r="AN17" s="96">
        <f t="shared" si="6"/>
        <v>2.5000000000000001E-3</v>
      </c>
      <c r="AO17" s="84">
        <f t="shared" si="6"/>
        <v>1.06</v>
      </c>
    </row>
    <row r="18" spans="1:42">
      <c r="A18" s="12"/>
      <c r="B18" s="37" t="s">
        <v>89</v>
      </c>
      <c r="C18" s="106">
        <f t="shared" ref="C18:AO18" si="7">AVERAGE(C2:C15)</f>
        <v>5.1749999999999998</v>
      </c>
      <c r="D18" s="106">
        <f t="shared" si="7"/>
        <v>80.899999999999991</v>
      </c>
      <c r="E18" s="106">
        <f t="shared" si="7"/>
        <v>27.792307692307688</v>
      </c>
      <c r="F18" s="67">
        <f t="shared" si="7"/>
        <v>7.5876923076923077</v>
      </c>
      <c r="G18" s="106">
        <f t="shared" si="7"/>
        <v>3.1384615384615384</v>
      </c>
      <c r="H18" s="113">
        <f t="shared" si="7"/>
        <v>71</v>
      </c>
      <c r="I18" s="67">
        <f t="shared" si="7"/>
        <v>0.75923076923076926</v>
      </c>
      <c r="J18" s="84">
        <f t="shared" si="7"/>
        <v>4.9999999999999992E-3</v>
      </c>
      <c r="K18" s="90">
        <f t="shared" si="7"/>
        <v>1.584615384615385E-2</v>
      </c>
      <c r="L18" s="84">
        <f t="shared" si="7"/>
        <v>1E-3</v>
      </c>
      <c r="M18" s="67">
        <f t="shared" si="7"/>
        <v>13.368461538461538</v>
      </c>
      <c r="N18" s="113">
        <f t="shared" si="7"/>
        <v>0</v>
      </c>
      <c r="O18" s="84">
        <f t="shared" si="7"/>
        <v>4.9999999999999992E-3</v>
      </c>
      <c r="P18" s="84">
        <f t="shared" si="7"/>
        <v>4.6923076923076918E-3</v>
      </c>
      <c r="Q18" s="106">
        <f t="shared" si="7"/>
        <v>0.5</v>
      </c>
      <c r="R18" s="113">
        <f t="shared" si="7"/>
        <v>0</v>
      </c>
      <c r="S18" s="96">
        <f t="shared" si="7"/>
        <v>5.2076923076923079E-4</v>
      </c>
      <c r="T18" s="84">
        <f t="shared" si="7"/>
        <v>9.6153846153846142E-3</v>
      </c>
      <c r="U18" s="96">
        <f t="shared" si="7"/>
        <v>1.3923076923076923E-4</v>
      </c>
      <c r="V18" s="96">
        <f t="shared" si="7"/>
        <v>3.0884615384615391E-3</v>
      </c>
      <c r="W18" s="96">
        <f t="shared" si="7"/>
        <v>8.2307692307692301E-4</v>
      </c>
      <c r="X18" s="90">
        <f t="shared" si="7"/>
        <v>0.14876153846153847</v>
      </c>
      <c r="Y18" s="102">
        <f t="shared" si="7"/>
        <v>5.9307692307692321E-5</v>
      </c>
      <c r="Z18" s="102">
        <f t="shared" si="7"/>
        <v>3.1003076923076934E-3</v>
      </c>
      <c r="AA18" s="128">
        <f t="shared" si="7"/>
        <v>5.9576923076923079E-6</v>
      </c>
      <c r="AB18" s="102">
        <f t="shared" si="7"/>
        <v>9.5238461538461536E-4</v>
      </c>
      <c r="AC18" s="90">
        <f t="shared" si="7"/>
        <v>4.6923076923076931E-4</v>
      </c>
      <c r="AD18" s="102">
        <f t="shared" si="7"/>
        <v>1.3184615384615383E-4</v>
      </c>
      <c r="AE18" s="102">
        <f t="shared" si="7"/>
        <v>9.6153846153846157E-6</v>
      </c>
      <c r="AF18" s="102">
        <f t="shared" si="7"/>
        <v>6.0938461538461537E-4</v>
      </c>
      <c r="AG18" s="96">
        <f t="shared" si="7"/>
        <v>3.0438461538461539E-3</v>
      </c>
      <c r="AH18" s="90">
        <f t="shared" si="7"/>
        <v>5.496923076923077E-2</v>
      </c>
      <c r="AI18" s="102">
        <f t="shared" si="7"/>
        <v>3.2453846153846156E-4</v>
      </c>
      <c r="AJ18" s="122">
        <f t="shared" si="7"/>
        <v>5.0692307692307697E-6</v>
      </c>
      <c r="AK18" s="96">
        <f t="shared" si="7"/>
        <v>2.9792307692307705E-3</v>
      </c>
      <c r="AL18" s="96">
        <f t="shared" si="7"/>
        <v>5.4769230769230784E-4</v>
      </c>
      <c r="AM18" s="67">
        <f t="shared" si="7"/>
        <v>4.0969230769230762</v>
      </c>
      <c r="AN18" s="96">
        <f t="shared" si="7"/>
        <v>1.1530769230769233E-3</v>
      </c>
      <c r="AO18" s="84">
        <f t="shared" si="7"/>
        <v>0.51124999999999998</v>
      </c>
    </row>
    <row r="19" spans="1:42">
      <c r="A19" s="12"/>
      <c r="B19" s="37" t="s">
        <v>90</v>
      </c>
      <c r="C19" s="106">
        <f t="shared" ref="C19:AO19" si="8">_xlfn.STDEV.P(C2:C15)</f>
        <v>4.8967889138359499</v>
      </c>
      <c r="D19" s="106">
        <f t="shared" si="8"/>
        <v>36.974856321559933</v>
      </c>
      <c r="E19" s="106">
        <f t="shared" si="8"/>
        <v>12.307187489647079</v>
      </c>
      <c r="F19" s="67">
        <f t="shared" si="8"/>
        <v>0.11603406967543532</v>
      </c>
      <c r="G19" s="106">
        <f t="shared" si="8"/>
        <v>0.34538375877913569</v>
      </c>
      <c r="H19" s="113">
        <f t="shared" si="8"/>
        <v>16.172150801252798</v>
      </c>
      <c r="I19" s="67">
        <f t="shared" si="8"/>
        <v>1.1514570137169124</v>
      </c>
      <c r="J19" s="84">
        <f t="shared" si="8"/>
        <v>8.6736173798840355E-19</v>
      </c>
      <c r="K19" s="90">
        <f t="shared" si="8"/>
        <v>1.7447001743064194E-2</v>
      </c>
      <c r="L19" s="84">
        <f t="shared" si="8"/>
        <v>0</v>
      </c>
      <c r="M19" s="67">
        <f t="shared" si="8"/>
        <v>11.67370671219587</v>
      </c>
      <c r="N19" s="113">
        <f t="shared" si="8"/>
        <v>0</v>
      </c>
      <c r="O19" s="84">
        <f t="shared" si="8"/>
        <v>8.6736173798840355E-19</v>
      </c>
      <c r="P19" s="84">
        <f t="shared" si="8"/>
        <v>1.0658774200423861E-3</v>
      </c>
      <c r="Q19" s="106">
        <f t="shared" si="8"/>
        <v>0</v>
      </c>
      <c r="R19" s="113">
        <f t="shared" si="8"/>
        <v>0</v>
      </c>
      <c r="S19" s="96">
        <f t="shared" si="8"/>
        <v>3.0021688412678075E-4</v>
      </c>
      <c r="T19" s="84">
        <f t="shared" si="8"/>
        <v>1.3323467750529824E-3</v>
      </c>
      <c r="U19" s="96">
        <f t="shared" si="8"/>
        <v>6.1200997787434107E-5</v>
      </c>
      <c r="V19" s="96">
        <f t="shared" si="8"/>
        <v>3.1564192130515093E-3</v>
      </c>
      <c r="W19" s="96">
        <f t="shared" si="8"/>
        <v>4.7870634350675729E-4</v>
      </c>
      <c r="X19" s="90">
        <f t="shared" si="8"/>
        <v>0.19495961529925404</v>
      </c>
      <c r="Y19" s="102">
        <f t="shared" si="8"/>
        <v>3.0340084213119308E-5</v>
      </c>
      <c r="Z19" s="102">
        <f t="shared" si="8"/>
        <v>3.3758232587853599E-3</v>
      </c>
      <c r="AA19" s="128">
        <f t="shared" si="8"/>
        <v>3.2496062574414091E-6</v>
      </c>
      <c r="AB19" s="102">
        <f t="shared" si="8"/>
        <v>3.7446773270902352E-4</v>
      </c>
      <c r="AC19" s="90">
        <f t="shared" si="8"/>
        <v>1.0658774200423861E-4</v>
      </c>
      <c r="AD19" s="102">
        <f t="shared" si="8"/>
        <v>8.4214785979154472E-5</v>
      </c>
      <c r="AE19" s="102">
        <f t="shared" si="8"/>
        <v>1.3323467750529829E-6</v>
      </c>
      <c r="AF19" s="102">
        <f t="shared" si="8"/>
        <v>2.1495385496267242E-4</v>
      </c>
      <c r="AG19" s="96">
        <f t="shared" si="8"/>
        <v>1.5188753235603994E-4</v>
      </c>
      <c r="AH19" s="90">
        <f t="shared" si="8"/>
        <v>6.4652531446844422E-2</v>
      </c>
      <c r="AI19" s="102">
        <f t="shared" si="8"/>
        <v>7.6154312352885381E-5</v>
      </c>
      <c r="AJ19" s="122">
        <f t="shared" si="8"/>
        <v>2.3982241950953682E-7</v>
      </c>
      <c r="AK19" s="96">
        <f t="shared" si="8"/>
        <v>3.0593927540720606E-3</v>
      </c>
      <c r="AL19" s="96">
        <f t="shared" si="8"/>
        <v>2.6050701588526136E-4</v>
      </c>
      <c r="AM19" s="67">
        <f t="shared" si="8"/>
        <v>1.9056490298195201</v>
      </c>
      <c r="AN19" s="96">
        <f t="shared" si="8"/>
        <v>4.1001659657562107E-4</v>
      </c>
      <c r="AO19" s="84">
        <f t="shared" si="8"/>
        <v>0.26040453305066197</v>
      </c>
    </row>
    <row r="20" spans="1:42" s="9" customFormat="1">
      <c r="A20" s="173"/>
      <c r="B20" s="72"/>
      <c r="C20" s="179" t="s">
        <v>114</v>
      </c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61"/>
    </row>
    <row r="21" spans="1:42" s="9" customFormat="1">
      <c r="A21" s="173"/>
      <c r="B21" s="72"/>
      <c r="C21" s="184" t="s">
        <v>121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61"/>
    </row>
    <row r="22" spans="1:42" s="9" customFormat="1">
      <c r="A22" s="173"/>
      <c r="B22" s="72"/>
      <c r="C22" s="184" t="s">
        <v>120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61"/>
    </row>
    <row r="23" spans="1:42" s="9" customFormat="1">
      <c r="A23" s="176"/>
      <c r="B23" s="72"/>
      <c r="C23" s="184" t="s">
        <v>119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61"/>
    </row>
    <row r="24" spans="1:42">
      <c r="B24" s="63"/>
      <c r="C24" s="188"/>
      <c r="D24" s="188"/>
      <c r="E24" s="188"/>
      <c r="F24" s="190"/>
      <c r="G24" s="188"/>
      <c r="H24" s="189"/>
      <c r="I24" s="190"/>
      <c r="J24" s="192"/>
      <c r="K24" s="191"/>
      <c r="L24" s="192"/>
      <c r="M24" s="190"/>
      <c r="N24" s="189"/>
      <c r="O24" s="192"/>
      <c r="P24" s="192"/>
      <c r="Q24" s="188"/>
      <c r="R24" s="189"/>
      <c r="S24" s="194"/>
      <c r="T24" s="192"/>
      <c r="U24" s="194"/>
      <c r="V24" s="194"/>
      <c r="W24" s="194"/>
      <c r="X24" s="191"/>
      <c r="Y24" s="193"/>
      <c r="Z24" s="193"/>
      <c r="AA24" s="195"/>
      <c r="AB24" s="193"/>
      <c r="AC24" s="191"/>
      <c r="AD24" s="193"/>
      <c r="AE24" s="193"/>
      <c r="AF24" s="193"/>
      <c r="AG24" s="194"/>
      <c r="AH24" s="191"/>
      <c r="AI24" s="193"/>
      <c r="AJ24" s="199"/>
      <c r="AK24" s="194"/>
      <c r="AL24" s="194"/>
      <c r="AM24" s="190"/>
      <c r="AN24" s="194"/>
      <c r="AO24" s="192"/>
    </row>
  </sheetData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15 - HEDLEY CREEK D/S DIFFUSER Data&amp;R&amp;"Times New Roman,Regular"&amp;8Annual Report, 2016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CO23"/>
  <sheetViews>
    <sheetView topLeftCell="A7" zoomScaleNormal="100" workbookViewId="0">
      <selection activeCell="B21" sqref="B21"/>
    </sheetView>
  </sheetViews>
  <sheetFormatPr defaultColWidth="11.265625" defaultRowHeight="15"/>
  <cols>
    <col min="1" max="1" width="28.73046875" style="7" bestFit="1" customWidth="1"/>
    <col min="2" max="2" width="11.265625" style="39" bestFit="1" customWidth="1"/>
    <col min="3" max="5" width="5.73046875" style="107" bestFit="1" customWidth="1"/>
    <col min="6" max="6" width="5.73046875" style="69" bestFit="1" customWidth="1"/>
    <col min="7" max="8" width="3.86328125" style="114" bestFit="1" customWidth="1"/>
    <col min="9" max="9" width="5.73046875" style="69" bestFit="1" customWidth="1"/>
    <col min="10" max="10" width="7" style="85" bestFit="1" customWidth="1"/>
    <col min="11" max="11" width="8.265625" style="91" bestFit="1" customWidth="1"/>
    <col min="12" max="12" width="5.73046875" style="69" bestFit="1" customWidth="1"/>
    <col min="13" max="13" width="4.265625" style="114" bestFit="1" customWidth="1"/>
    <col min="14" max="15" width="7" style="85" bestFit="1" customWidth="1"/>
    <col min="16" max="16" width="4.73046875" style="107" bestFit="1" customWidth="1"/>
    <col min="17" max="17" width="7" style="85" bestFit="1" customWidth="1"/>
    <col min="18" max="18" width="9.59765625" style="97" bestFit="1" customWidth="1"/>
    <col min="19" max="19" width="8.265625" style="91" bestFit="1" customWidth="1"/>
    <col min="20" max="20" width="9.59765625" style="97" bestFit="1" customWidth="1"/>
    <col min="21" max="21" width="8.265625" style="91" bestFit="1" customWidth="1"/>
    <col min="22" max="16384" width="11.265625" style="7"/>
  </cols>
  <sheetData>
    <row r="1" spans="1:93" s="6" customFormat="1" ht="129.75">
      <c r="A1" s="34" t="s">
        <v>33</v>
      </c>
      <c r="B1" s="4" t="s">
        <v>34</v>
      </c>
      <c r="C1" s="104" t="s">
        <v>36</v>
      </c>
      <c r="D1" s="104" t="s">
        <v>37</v>
      </c>
      <c r="E1" s="104" t="s">
        <v>38</v>
      </c>
      <c r="F1" s="68" t="s">
        <v>0</v>
      </c>
      <c r="G1" s="110" t="s">
        <v>39</v>
      </c>
      <c r="H1" s="110" t="s">
        <v>40</v>
      </c>
      <c r="I1" s="68" t="s">
        <v>41</v>
      </c>
      <c r="J1" s="80" t="s">
        <v>42</v>
      </c>
      <c r="K1" s="86" t="s">
        <v>43</v>
      </c>
      <c r="L1" s="68" t="s">
        <v>45</v>
      </c>
      <c r="M1" s="110" t="s">
        <v>86</v>
      </c>
      <c r="N1" s="80" t="s">
        <v>46</v>
      </c>
      <c r="O1" s="80" t="s">
        <v>47</v>
      </c>
      <c r="P1" s="104" t="s">
        <v>48</v>
      </c>
      <c r="Q1" s="80" t="s">
        <v>57</v>
      </c>
      <c r="R1" s="92" t="s">
        <v>68</v>
      </c>
      <c r="S1" s="86" t="s">
        <v>71</v>
      </c>
      <c r="T1" s="92" t="s">
        <v>72</v>
      </c>
      <c r="U1" s="86" t="s">
        <v>80</v>
      </c>
    </row>
    <row r="2" spans="1:93" ht="15.75">
      <c r="A2" s="53" t="s">
        <v>84</v>
      </c>
      <c r="B2" s="1">
        <v>42374</v>
      </c>
      <c r="C2" s="105">
        <v>-0.5</v>
      </c>
      <c r="D2" s="109">
        <v>65.5</v>
      </c>
      <c r="E2" s="109">
        <v>25.7</v>
      </c>
      <c r="F2" s="108">
        <v>7.72</v>
      </c>
      <c r="G2" s="117">
        <f>3</f>
        <v>3</v>
      </c>
      <c r="H2" s="111">
        <v>33</v>
      </c>
      <c r="I2" s="108">
        <v>0.17</v>
      </c>
      <c r="J2" s="83">
        <f>0.005</f>
        <v>5.0000000000000001E-3</v>
      </c>
      <c r="K2" s="88">
        <v>5.9299999999999999E-2</v>
      </c>
      <c r="L2" s="108">
        <v>3.35</v>
      </c>
      <c r="M2" s="111">
        <v>0</v>
      </c>
      <c r="N2" s="83">
        <f t="shared" ref="N2:O5" si="0">0.005</f>
        <v>5.0000000000000001E-3</v>
      </c>
      <c r="O2" s="83">
        <f t="shared" si="0"/>
        <v>5.0000000000000001E-3</v>
      </c>
      <c r="P2" s="116">
        <f>0.5</f>
        <v>0.5</v>
      </c>
      <c r="Q2" s="82">
        <v>4.8000000000000001E-2</v>
      </c>
      <c r="R2" s="94">
        <v>3.4000000000000002E-4</v>
      </c>
      <c r="S2" s="89">
        <f>0.0001</f>
        <v>1E-4</v>
      </c>
      <c r="T2" s="94">
        <v>3.6999999999999999E-4</v>
      </c>
      <c r="U2" s="89">
        <f>0.001</f>
        <v>1E-3</v>
      </c>
      <c r="CH2" s="36"/>
      <c r="CI2" s="36"/>
      <c r="CJ2" s="36"/>
      <c r="CK2" s="36"/>
      <c r="CL2" s="36"/>
    </row>
    <row r="3" spans="1:93" ht="15.75">
      <c r="A3" s="53" t="s">
        <v>84</v>
      </c>
      <c r="B3" s="1">
        <v>42402</v>
      </c>
      <c r="C3" s="105">
        <v>-0.3</v>
      </c>
      <c r="D3" s="109">
        <v>70.099999999999994</v>
      </c>
      <c r="E3" s="109">
        <v>27.4</v>
      </c>
      <c r="F3" s="108">
        <v>7.75</v>
      </c>
      <c r="G3" s="117">
        <f>3</f>
        <v>3</v>
      </c>
      <c r="H3" s="111">
        <v>63</v>
      </c>
      <c r="I3" s="108">
        <v>0.28999999999999998</v>
      </c>
      <c r="J3" s="83">
        <f>0.005</f>
        <v>5.0000000000000001E-3</v>
      </c>
      <c r="K3" s="88">
        <v>3.9899999999999998E-2</v>
      </c>
      <c r="L3" s="108">
        <v>4.4000000000000004</v>
      </c>
      <c r="M3" s="111">
        <v>0</v>
      </c>
      <c r="N3" s="83">
        <f t="shared" si="0"/>
        <v>5.0000000000000001E-3</v>
      </c>
      <c r="O3" s="83">
        <f t="shared" si="0"/>
        <v>5.0000000000000001E-3</v>
      </c>
      <c r="P3" s="116">
        <f>0.5</f>
        <v>0.5</v>
      </c>
      <c r="Q3" s="82">
        <v>4.7E-2</v>
      </c>
      <c r="R3" s="94">
        <v>2.9E-4</v>
      </c>
      <c r="S3" s="89">
        <f>0.0001</f>
        <v>1E-4</v>
      </c>
      <c r="T3" s="94">
        <v>3.6000000000000002E-4</v>
      </c>
      <c r="U3" s="88">
        <v>1.4E-3</v>
      </c>
      <c r="CO3" s="36"/>
    </row>
    <row r="4" spans="1:93" ht="15.75">
      <c r="A4" s="53" t="s">
        <v>84</v>
      </c>
      <c r="B4" s="1">
        <v>42430</v>
      </c>
      <c r="C4" s="105">
        <v>2</v>
      </c>
      <c r="D4" s="109">
        <v>80.099999999999994</v>
      </c>
      <c r="E4" s="109">
        <v>31.7</v>
      </c>
      <c r="F4" s="108">
        <v>7.79</v>
      </c>
      <c r="G4" s="117">
        <f>3</f>
        <v>3</v>
      </c>
      <c r="H4" s="111">
        <v>60</v>
      </c>
      <c r="I4" s="108">
        <v>0.28000000000000003</v>
      </c>
      <c r="J4" s="83">
        <f>0.005</f>
        <v>5.0000000000000001E-3</v>
      </c>
      <c r="K4" s="88">
        <v>9.1000000000000004E-3</v>
      </c>
      <c r="L4" s="108">
        <v>6.74</v>
      </c>
      <c r="M4" s="111">
        <v>0</v>
      </c>
      <c r="N4" s="83">
        <f t="shared" si="0"/>
        <v>5.0000000000000001E-3</v>
      </c>
      <c r="O4" s="83">
        <f t="shared" si="0"/>
        <v>5.0000000000000001E-3</v>
      </c>
      <c r="P4" s="116">
        <f>0.5</f>
        <v>0.5</v>
      </c>
      <c r="Q4" s="82">
        <v>6.8000000000000005E-2</v>
      </c>
      <c r="R4" s="94">
        <v>5.0000000000000001E-4</v>
      </c>
      <c r="S4" s="89">
        <f>0.0001</f>
        <v>1E-4</v>
      </c>
      <c r="T4" s="94">
        <v>4.4000000000000002E-4</v>
      </c>
      <c r="U4" s="89">
        <f>0.001</f>
        <v>1E-3</v>
      </c>
    </row>
    <row r="5" spans="1:93" ht="15.75">
      <c r="A5" s="53" t="s">
        <v>84</v>
      </c>
      <c r="B5" s="1">
        <v>42465</v>
      </c>
      <c r="C5" s="105">
        <v>1.9</v>
      </c>
      <c r="D5" s="109">
        <v>42.9</v>
      </c>
      <c r="E5" s="109">
        <v>17.899999999999999</v>
      </c>
      <c r="F5" s="108">
        <v>7.44</v>
      </c>
      <c r="G5" s="117">
        <f>3</f>
        <v>3</v>
      </c>
      <c r="H5" s="111">
        <v>69</v>
      </c>
      <c r="I5" s="108">
        <v>4.08</v>
      </c>
      <c r="J5" s="83">
        <f>0.005</f>
        <v>5.0000000000000001E-3</v>
      </c>
      <c r="K5" s="88">
        <v>3.0499999999999999E-2</v>
      </c>
      <c r="L5" s="108">
        <v>1.65</v>
      </c>
      <c r="M5" s="111">
        <v>0</v>
      </c>
      <c r="N5" s="83">
        <f t="shared" si="0"/>
        <v>5.0000000000000001E-3</v>
      </c>
      <c r="O5" s="83">
        <f t="shared" si="0"/>
        <v>5.0000000000000001E-3</v>
      </c>
      <c r="P5" s="116">
        <f>0.5</f>
        <v>0.5</v>
      </c>
      <c r="Q5" s="82">
        <v>0.79200000000000004</v>
      </c>
      <c r="R5" s="94">
        <v>4.4000000000000002E-4</v>
      </c>
      <c r="S5" s="89">
        <f>0.0001</f>
        <v>1E-4</v>
      </c>
      <c r="T5" s="94">
        <v>1.47E-3</v>
      </c>
      <c r="U5" s="89">
        <f>0.001</f>
        <v>1E-3</v>
      </c>
    </row>
    <row r="6" spans="1:93" ht="15.75">
      <c r="A6" s="53"/>
      <c r="B6" s="1">
        <v>42493</v>
      </c>
      <c r="C6" s="105">
        <v>7.8</v>
      </c>
      <c r="D6" s="105" t="s">
        <v>95</v>
      </c>
      <c r="E6" s="105" t="s">
        <v>95</v>
      </c>
      <c r="F6" s="66" t="s">
        <v>95</v>
      </c>
      <c r="G6" s="112" t="s">
        <v>95</v>
      </c>
      <c r="H6" s="112" t="s">
        <v>95</v>
      </c>
      <c r="I6" s="66" t="s">
        <v>95</v>
      </c>
      <c r="J6" s="81" t="s">
        <v>95</v>
      </c>
      <c r="K6" s="87" t="s">
        <v>95</v>
      </c>
      <c r="L6" s="66" t="s">
        <v>95</v>
      </c>
      <c r="M6" s="112" t="s">
        <v>95</v>
      </c>
      <c r="N6" s="81" t="s">
        <v>95</v>
      </c>
      <c r="O6" s="81" t="s">
        <v>95</v>
      </c>
      <c r="P6" s="105" t="s">
        <v>95</v>
      </c>
      <c r="Q6" s="81" t="s">
        <v>95</v>
      </c>
      <c r="R6" s="93" t="s">
        <v>95</v>
      </c>
      <c r="S6" s="87" t="s">
        <v>95</v>
      </c>
      <c r="T6" s="93" t="s">
        <v>95</v>
      </c>
      <c r="U6" s="87" t="s">
        <v>95</v>
      </c>
    </row>
    <row r="7" spans="1:93" ht="15.75">
      <c r="A7" s="53" t="s">
        <v>84</v>
      </c>
      <c r="B7" s="1">
        <v>42494</v>
      </c>
      <c r="C7" s="105" t="s">
        <v>95</v>
      </c>
      <c r="D7" s="109">
        <v>25.4</v>
      </c>
      <c r="E7" s="109">
        <v>10</v>
      </c>
      <c r="F7" s="108">
        <v>7.33</v>
      </c>
      <c r="G7" s="117">
        <f>3</f>
        <v>3</v>
      </c>
      <c r="H7" s="111">
        <v>46</v>
      </c>
      <c r="I7" s="108">
        <v>1.0900000000000001</v>
      </c>
      <c r="J7" s="83">
        <f t="shared" ref="J7:K13" si="1">0.005</f>
        <v>5.0000000000000001E-3</v>
      </c>
      <c r="K7" s="89">
        <f t="shared" si="1"/>
        <v>5.0000000000000001E-3</v>
      </c>
      <c r="L7" s="108">
        <v>0.88</v>
      </c>
      <c r="M7" s="111">
        <v>0</v>
      </c>
      <c r="N7" s="83">
        <f t="shared" ref="N7:O14" si="2">0.005</f>
        <v>5.0000000000000001E-3</v>
      </c>
      <c r="O7" s="83">
        <f t="shared" si="2"/>
        <v>5.0000000000000001E-3</v>
      </c>
      <c r="P7" s="116">
        <f t="shared" ref="P7:P14" si="3">0.5</f>
        <v>0.5</v>
      </c>
      <c r="Q7" s="82">
        <v>0.20899999999999999</v>
      </c>
      <c r="R7" s="94">
        <v>2.4000000000000001E-4</v>
      </c>
      <c r="S7" s="89">
        <f t="shared" ref="S7:S14" si="4">0.0001</f>
        <v>1E-4</v>
      </c>
      <c r="T7" s="94">
        <v>7.1000000000000002E-4</v>
      </c>
      <c r="U7" s="89">
        <f t="shared" ref="U7:U14" si="5">0.001</f>
        <v>1E-3</v>
      </c>
    </row>
    <row r="8" spans="1:93" ht="15.75">
      <c r="A8" s="53" t="s">
        <v>84</v>
      </c>
      <c r="B8" s="1">
        <v>42528</v>
      </c>
      <c r="C8" s="105">
        <v>12.6</v>
      </c>
      <c r="D8" s="109">
        <v>37.5</v>
      </c>
      <c r="E8" s="109">
        <v>15.4</v>
      </c>
      <c r="F8" s="108">
        <v>7.41</v>
      </c>
      <c r="G8" s="117">
        <f>3</f>
        <v>3</v>
      </c>
      <c r="H8" s="111">
        <v>42</v>
      </c>
      <c r="I8" s="108">
        <v>0.43</v>
      </c>
      <c r="J8" s="83">
        <f t="shared" si="1"/>
        <v>5.0000000000000001E-3</v>
      </c>
      <c r="K8" s="89">
        <f t="shared" si="1"/>
        <v>5.0000000000000001E-3</v>
      </c>
      <c r="L8" s="108">
        <v>1.46</v>
      </c>
      <c r="M8" s="111">
        <v>0</v>
      </c>
      <c r="N8" s="83">
        <f t="shared" si="2"/>
        <v>5.0000000000000001E-3</v>
      </c>
      <c r="O8" s="83">
        <f t="shared" si="2"/>
        <v>5.0000000000000001E-3</v>
      </c>
      <c r="P8" s="116">
        <f t="shared" si="3"/>
        <v>0.5</v>
      </c>
      <c r="Q8" s="82">
        <v>8.1000000000000003E-2</v>
      </c>
      <c r="R8" s="94">
        <v>2.7999999999999998E-4</v>
      </c>
      <c r="S8" s="89">
        <f t="shared" si="4"/>
        <v>1E-4</v>
      </c>
      <c r="T8" s="94">
        <v>5.8E-4</v>
      </c>
      <c r="U8" s="89">
        <f t="shared" si="5"/>
        <v>1E-3</v>
      </c>
    </row>
    <row r="9" spans="1:93" ht="15.75">
      <c r="A9" s="53" t="s">
        <v>84</v>
      </c>
      <c r="B9" s="1">
        <v>42556</v>
      </c>
      <c r="C9" s="105">
        <v>10</v>
      </c>
      <c r="D9" s="109">
        <v>39</v>
      </c>
      <c r="E9" s="109">
        <v>14.5</v>
      </c>
      <c r="F9" s="108">
        <v>7.52</v>
      </c>
      <c r="G9" s="117">
        <f>3</f>
        <v>3</v>
      </c>
      <c r="H9" s="111">
        <v>48</v>
      </c>
      <c r="I9" s="108">
        <v>0.43</v>
      </c>
      <c r="J9" s="83">
        <f t="shared" si="1"/>
        <v>5.0000000000000001E-3</v>
      </c>
      <c r="K9" s="89">
        <f t="shared" si="1"/>
        <v>5.0000000000000001E-3</v>
      </c>
      <c r="L9" s="108">
        <v>1.27</v>
      </c>
      <c r="M9" s="111">
        <v>0</v>
      </c>
      <c r="N9" s="83">
        <f t="shared" si="2"/>
        <v>5.0000000000000001E-3</v>
      </c>
      <c r="O9" s="83">
        <f t="shared" si="2"/>
        <v>5.0000000000000001E-3</v>
      </c>
      <c r="P9" s="116">
        <f t="shared" si="3"/>
        <v>0.5</v>
      </c>
      <c r="Q9" s="82">
        <v>0.10299999999999999</v>
      </c>
      <c r="R9" s="94">
        <v>2.7E-4</v>
      </c>
      <c r="S9" s="89">
        <f t="shared" si="4"/>
        <v>1E-4</v>
      </c>
      <c r="T9" s="94">
        <v>5.4000000000000001E-4</v>
      </c>
      <c r="U9" s="89">
        <f t="shared" si="5"/>
        <v>1E-3</v>
      </c>
    </row>
    <row r="10" spans="1:93" ht="15.75">
      <c r="A10" s="53" t="s">
        <v>84</v>
      </c>
      <c r="B10" s="1">
        <v>42584</v>
      </c>
      <c r="C10" s="105">
        <v>12.3</v>
      </c>
      <c r="D10" s="109">
        <v>45.8</v>
      </c>
      <c r="E10" s="109">
        <v>17</v>
      </c>
      <c r="F10" s="108">
        <v>7.54</v>
      </c>
      <c r="G10" s="117">
        <f>3</f>
        <v>3</v>
      </c>
      <c r="H10" s="111">
        <v>50</v>
      </c>
      <c r="I10" s="108">
        <v>0.49</v>
      </c>
      <c r="J10" s="83">
        <f t="shared" si="1"/>
        <v>5.0000000000000001E-3</v>
      </c>
      <c r="K10" s="89">
        <f t="shared" si="1"/>
        <v>5.0000000000000001E-3</v>
      </c>
      <c r="L10" s="108">
        <v>1.35</v>
      </c>
      <c r="M10" s="111">
        <v>0</v>
      </c>
      <c r="N10" s="83">
        <f t="shared" si="2"/>
        <v>5.0000000000000001E-3</v>
      </c>
      <c r="O10" s="83">
        <f t="shared" si="2"/>
        <v>5.0000000000000001E-3</v>
      </c>
      <c r="P10" s="116">
        <f t="shared" si="3"/>
        <v>0.5</v>
      </c>
      <c r="Q10" s="82">
        <v>0.112</v>
      </c>
      <c r="R10" s="94">
        <v>3.1E-4</v>
      </c>
      <c r="S10" s="89">
        <f t="shared" si="4"/>
        <v>1E-4</v>
      </c>
      <c r="T10" s="94">
        <v>4.8999999999999998E-4</v>
      </c>
      <c r="U10" s="89">
        <f t="shared" si="5"/>
        <v>1E-3</v>
      </c>
    </row>
    <row r="11" spans="1:93" ht="15.75">
      <c r="A11" s="53" t="s">
        <v>84</v>
      </c>
      <c r="B11" s="1">
        <v>42619</v>
      </c>
      <c r="C11" s="105">
        <v>9.6</v>
      </c>
      <c r="D11" s="109">
        <v>51.6</v>
      </c>
      <c r="E11" s="109">
        <v>19.8</v>
      </c>
      <c r="F11" s="108">
        <v>7.64</v>
      </c>
      <c r="G11" s="117">
        <f>3</f>
        <v>3</v>
      </c>
      <c r="H11" s="111">
        <v>58</v>
      </c>
      <c r="I11" s="108">
        <v>0.31</v>
      </c>
      <c r="J11" s="83">
        <f t="shared" si="1"/>
        <v>5.0000000000000001E-3</v>
      </c>
      <c r="K11" s="89">
        <f t="shared" si="1"/>
        <v>5.0000000000000001E-3</v>
      </c>
      <c r="L11" s="108">
        <v>1.83</v>
      </c>
      <c r="M11" s="111">
        <v>0</v>
      </c>
      <c r="N11" s="83">
        <f t="shared" si="2"/>
        <v>5.0000000000000001E-3</v>
      </c>
      <c r="O11" s="83">
        <f t="shared" si="2"/>
        <v>5.0000000000000001E-3</v>
      </c>
      <c r="P11" s="116">
        <f t="shared" si="3"/>
        <v>0.5</v>
      </c>
      <c r="Q11" s="82">
        <v>8.5999999999999993E-2</v>
      </c>
      <c r="R11" s="94">
        <v>3.2000000000000003E-4</v>
      </c>
      <c r="S11" s="89">
        <f t="shared" si="4"/>
        <v>1E-4</v>
      </c>
      <c r="T11" s="94">
        <v>5.6999999999999998E-4</v>
      </c>
      <c r="U11" s="89">
        <f t="shared" si="5"/>
        <v>1E-3</v>
      </c>
    </row>
    <row r="12" spans="1:93" ht="15.75">
      <c r="A12" s="53" t="s">
        <v>84</v>
      </c>
      <c r="B12" s="1">
        <v>42655</v>
      </c>
      <c r="C12" s="105">
        <v>1</v>
      </c>
      <c r="D12" s="109">
        <v>53.1</v>
      </c>
      <c r="E12" s="109">
        <v>21.5</v>
      </c>
      <c r="F12" s="108">
        <v>7.61</v>
      </c>
      <c r="G12" s="117">
        <f>3</f>
        <v>3</v>
      </c>
      <c r="H12" s="111">
        <v>56</v>
      </c>
      <c r="I12" s="108">
        <v>0.38</v>
      </c>
      <c r="J12" s="83">
        <f t="shared" si="1"/>
        <v>5.0000000000000001E-3</v>
      </c>
      <c r="K12" s="89">
        <f t="shared" si="1"/>
        <v>5.0000000000000001E-3</v>
      </c>
      <c r="L12" s="108">
        <v>1.98</v>
      </c>
      <c r="M12" s="111">
        <v>0</v>
      </c>
      <c r="N12" s="83">
        <f t="shared" si="2"/>
        <v>5.0000000000000001E-3</v>
      </c>
      <c r="O12" s="83">
        <f t="shared" si="2"/>
        <v>5.0000000000000001E-3</v>
      </c>
      <c r="P12" s="116">
        <f t="shared" si="3"/>
        <v>0.5</v>
      </c>
      <c r="Q12" s="82">
        <v>7.8E-2</v>
      </c>
      <c r="R12" s="94">
        <v>2.4000000000000001E-4</v>
      </c>
      <c r="S12" s="89">
        <f t="shared" si="4"/>
        <v>1E-4</v>
      </c>
      <c r="T12" s="94">
        <v>3.6999999999999999E-4</v>
      </c>
      <c r="U12" s="89">
        <f t="shared" si="5"/>
        <v>1E-3</v>
      </c>
    </row>
    <row r="13" spans="1:93" ht="15.75">
      <c r="A13" s="53" t="s">
        <v>84</v>
      </c>
      <c r="B13" s="1">
        <v>42675</v>
      </c>
      <c r="C13" s="105">
        <v>4.7</v>
      </c>
      <c r="D13" s="109">
        <v>43.2</v>
      </c>
      <c r="E13" s="109">
        <v>16.7</v>
      </c>
      <c r="F13" s="108">
        <v>7.56</v>
      </c>
      <c r="G13" s="117">
        <f>3</f>
        <v>3</v>
      </c>
      <c r="H13" s="111">
        <v>50</v>
      </c>
      <c r="I13" s="108">
        <v>0.59</v>
      </c>
      <c r="J13" s="83">
        <f t="shared" si="1"/>
        <v>5.0000000000000001E-3</v>
      </c>
      <c r="K13" s="89">
        <f t="shared" si="1"/>
        <v>5.0000000000000001E-3</v>
      </c>
      <c r="L13" s="108">
        <v>1.37</v>
      </c>
      <c r="M13" s="111">
        <v>0</v>
      </c>
      <c r="N13" s="83">
        <f t="shared" si="2"/>
        <v>5.0000000000000001E-3</v>
      </c>
      <c r="O13" s="83">
        <f t="shared" si="2"/>
        <v>5.0000000000000001E-3</v>
      </c>
      <c r="P13" s="116">
        <f t="shared" si="3"/>
        <v>0.5</v>
      </c>
      <c r="Q13" s="82">
        <v>0.13200000000000001</v>
      </c>
      <c r="R13" s="94">
        <v>2.2000000000000001E-4</v>
      </c>
      <c r="S13" s="89">
        <f t="shared" si="4"/>
        <v>1E-4</v>
      </c>
      <c r="T13" s="94">
        <v>5.0000000000000001E-4</v>
      </c>
      <c r="U13" s="89">
        <f t="shared" si="5"/>
        <v>1E-3</v>
      </c>
    </row>
    <row r="14" spans="1:93" ht="15.75">
      <c r="A14" s="53" t="s">
        <v>84</v>
      </c>
      <c r="B14" s="1">
        <v>42710</v>
      </c>
      <c r="C14" s="105">
        <v>-0.6</v>
      </c>
      <c r="D14" s="109">
        <v>57.2</v>
      </c>
      <c r="E14" s="109">
        <v>21.7</v>
      </c>
      <c r="F14" s="108">
        <v>7.67</v>
      </c>
      <c r="G14" s="117">
        <f>3</f>
        <v>3</v>
      </c>
      <c r="H14" s="111">
        <v>41</v>
      </c>
      <c r="I14" s="108">
        <v>0.34</v>
      </c>
      <c r="J14" s="83">
        <f>0.005</f>
        <v>5.0000000000000001E-3</v>
      </c>
      <c r="K14" s="88">
        <v>1.5100000000000001E-2</v>
      </c>
      <c r="L14" s="108">
        <v>2.2400000000000002</v>
      </c>
      <c r="M14" s="111">
        <v>0</v>
      </c>
      <c r="N14" s="83">
        <f t="shared" si="2"/>
        <v>5.0000000000000001E-3</v>
      </c>
      <c r="O14" s="83">
        <f t="shared" si="2"/>
        <v>5.0000000000000001E-3</v>
      </c>
      <c r="P14" s="116">
        <f t="shared" si="3"/>
        <v>0.5</v>
      </c>
      <c r="Q14" s="82">
        <v>7.8E-2</v>
      </c>
      <c r="R14" s="94">
        <v>2.4000000000000001E-4</v>
      </c>
      <c r="S14" s="89">
        <f t="shared" si="4"/>
        <v>1E-4</v>
      </c>
      <c r="T14" s="94">
        <v>4.2999999999999999E-4</v>
      </c>
      <c r="U14" s="89">
        <f t="shared" si="5"/>
        <v>1E-3</v>
      </c>
    </row>
    <row r="15" spans="1:93">
      <c r="A15" s="12"/>
      <c r="B15" s="37" t="s">
        <v>87</v>
      </c>
      <c r="C15" s="106">
        <f t="shared" ref="C15:U15" si="6">MIN(C2:C14)</f>
        <v>-0.6</v>
      </c>
      <c r="D15" s="106">
        <f t="shared" si="6"/>
        <v>25.4</v>
      </c>
      <c r="E15" s="106">
        <f t="shared" si="6"/>
        <v>10</v>
      </c>
      <c r="F15" s="67">
        <f t="shared" si="6"/>
        <v>7.33</v>
      </c>
      <c r="G15" s="113">
        <f t="shared" si="6"/>
        <v>3</v>
      </c>
      <c r="H15" s="113">
        <f t="shared" si="6"/>
        <v>33</v>
      </c>
      <c r="I15" s="67">
        <f t="shared" si="6"/>
        <v>0.17</v>
      </c>
      <c r="J15" s="84">
        <f t="shared" si="6"/>
        <v>5.0000000000000001E-3</v>
      </c>
      <c r="K15" s="90">
        <f t="shared" si="6"/>
        <v>5.0000000000000001E-3</v>
      </c>
      <c r="L15" s="67">
        <f t="shared" si="6"/>
        <v>0.88</v>
      </c>
      <c r="M15" s="113">
        <f t="shared" si="6"/>
        <v>0</v>
      </c>
      <c r="N15" s="84">
        <f t="shared" si="6"/>
        <v>5.0000000000000001E-3</v>
      </c>
      <c r="O15" s="84">
        <f t="shared" si="6"/>
        <v>5.0000000000000001E-3</v>
      </c>
      <c r="P15" s="106">
        <f t="shared" si="6"/>
        <v>0.5</v>
      </c>
      <c r="Q15" s="84">
        <f t="shared" si="6"/>
        <v>4.7E-2</v>
      </c>
      <c r="R15" s="96">
        <f t="shared" si="6"/>
        <v>2.2000000000000001E-4</v>
      </c>
      <c r="S15" s="90">
        <f t="shared" si="6"/>
        <v>1E-4</v>
      </c>
      <c r="T15" s="96">
        <f t="shared" si="6"/>
        <v>3.6000000000000002E-4</v>
      </c>
      <c r="U15" s="90">
        <f t="shared" si="6"/>
        <v>1E-3</v>
      </c>
    </row>
    <row r="16" spans="1:93">
      <c r="A16" s="12"/>
      <c r="B16" s="37" t="s">
        <v>88</v>
      </c>
      <c r="C16" s="106">
        <f t="shared" ref="C16:U16" si="7">MAX(C2:C14)</f>
        <v>12.6</v>
      </c>
      <c r="D16" s="106">
        <f t="shared" si="7"/>
        <v>80.099999999999994</v>
      </c>
      <c r="E16" s="106">
        <f t="shared" si="7"/>
        <v>31.7</v>
      </c>
      <c r="F16" s="67">
        <f t="shared" si="7"/>
        <v>7.79</v>
      </c>
      <c r="G16" s="113">
        <f t="shared" si="7"/>
        <v>3</v>
      </c>
      <c r="H16" s="113">
        <f t="shared" si="7"/>
        <v>69</v>
      </c>
      <c r="I16" s="67">
        <f t="shared" si="7"/>
        <v>4.08</v>
      </c>
      <c r="J16" s="84">
        <f t="shared" si="7"/>
        <v>5.0000000000000001E-3</v>
      </c>
      <c r="K16" s="90">
        <f t="shared" si="7"/>
        <v>5.9299999999999999E-2</v>
      </c>
      <c r="L16" s="67">
        <f t="shared" si="7"/>
        <v>6.74</v>
      </c>
      <c r="M16" s="113">
        <f t="shared" si="7"/>
        <v>0</v>
      </c>
      <c r="N16" s="84">
        <f t="shared" si="7"/>
        <v>5.0000000000000001E-3</v>
      </c>
      <c r="O16" s="84">
        <f t="shared" si="7"/>
        <v>5.0000000000000001E-3</v>
      </c>
      <c r="P16" s="106">
        <f t="shared" si="7"/>
        <v>0.5</v>
      </c>
      <c r="Q16" s="84">
        <f t="shared" si="7"/>
        <v>0.79200000000000004</v>
      </c>
      <c r="R16" s="96">
        <f t="shared" si="7"/>
        <v>5.0000000000000001E-4</v>
      </c>
      <c r="S16" s="90">
        <f t="shared" si="7"/>
        <v>1E-4</v>
      </c>
      <c r="T16" s="96">
        <f t="shared" si="7"/>
        <v>1.47E-3</v>
      </c>
      <c r="U16" s="90">
        <f t="shared" si="7"/>
        <v>1.4E-3</v>
      </c>
    </row>
    <row r="17" spans="1:22">
      <c r="A17" s="12"/>
      <c r="B17" s="37" t="s">
        <v>89</v>
      </c>
      <c r="C17" s="106">
        <f t="shared" ref="C17:U17" si="8">AVERAGE(C2:C14)</f>
        <v>5.041666666666667</v>
      </c>
      <c r="D17" s="106">
        <f t="shared" si="8"/>
        <v>50.95000000000001</v>
      </c>
      <c r="E17" s="106">
        <f t="shared" si="8"/>
        <v>19.941666666666666</v>
      </c>
      <c r="F17" s="67">
        <f t="shared" si="8"/>
        <v>7.5816666666666661</v>
      </c>
      <c r="G17" s="113">
        <f t="shared" si="8"/>
        <v>3</v>
      </c>
      <c r="H17" s="113">
        <f t="shared" si="8"/>
        <v>51.333333333333336</v>
      </c>
      <c r="I17" s="67">
        <f t="shared" si="8"/>
        <v>0.73999999999999988</v>
      </c>
      <c r="J17" s="84">
        <f t="shared" si="8"/>
        <v>4.9999999999999992E-3</v>
      </c>
      <c r="K17" s="90">
        <f t="shared" si="8"/>
        <v>1.5741666666666668E-2</v>
      </c>
      <c r="L17" s="67">
        <f t="shared" si="8"/>
        <v>2.3766666666666669</v>
      </c>
      <c r="M17" s="113">
        <f t="shared" si="8"/>
        <v>0</v>
      </c>
      <c r="N17" s="84">
        <f t="shared" si="8"/>
        <v>4.9999999999999992E-3</v>
      </c>
      <c r="O17" s="84">
        <f t="shared" si="8"/>
        <v>4.9999999999999992E-3</v>
      </c>
      <c r="P17" s="106">
        <f t="shared" si="8"/>
        <v>0.5</v>
      </c>
      <c r="Q17" s="84">
        <f t="shared" si="8"/>
        <v>0.15283333333333335</v>
      </c>
      <c r="R17" s="96">
        <f t="shared" si="8"/>
        <v>3.0749999999999999E-4</v>
      </c>
      <c r="S17" s="90">
        <f t="shared" si="8"/>
        <v>1.0000000000000003E-4</v>
      </c>
      <c r="T17" s="96">
        <f t="shared" si="8"/>
        <v>5.6916666666666661E-4</v>
      </c>
      <c r="U17" s="90">
        <f t="shared" si="8"/>
        <v>1.0333333333333338E-3</v>
      </c>
    </row>
    <row r="18" spans="1:22">
      <c r="A18" s="12"/>
      <c r="B18" s="37" t="s">
        <v>90</v>
      </c>
      <c r="C18" s="106">
        <f t="shared" ref="C18:U18" si="9">_xlfn.STDEV.P(C2:C14)</f>
        <v>4.9111197523805332</v>
      </c>
      <c r="D18" s="106">
        <f t="shared" si="9"/>
        <v>14.720026041643587</v>
      </c>
      <c r="E18" s="106">
        <f t="shared" si="9"/>
        <v>5.8093973200515681</v>
      </c>
      <c r="F18" s="67">
        <f t="shared" si="9"/>
        <v>0.13594320709603527</v>
      </c>
      <c r="G18" s="113">
        <f t="shared" si="9"/>
        <v>0</v>
      </c>
      <c r="H18" s="113">
        <f t="shared" si="9"/>
        <v>9.8432153734889329</v>
      </c>
      <c r="I18" s="67">
        <f t="shared" si="9"/>
        <v>1.0315360714326312</v>
      </c>
      <c r="J18" s="84">
        <f t="shared" si="9"/>
        <v>8.6736173798840355E-19</v>
      </c>
      <c r="K18" s="90">
        <f t="shared" si="9"/>
        <v>1.7202153854160879E-2</v>
      </c>
      <c r="L18" s="67">
        <f t="shared" si="9"/>
        <v>1.6190343486851115</v>
      </c>
      <c r="M18" s="113">
        <f t="shared" si="9"/>
        <v>0</v>
      </c>
      <c r="N18" s="84">
        <f t="shared" si="9"/>
        <v>8.6736173798840355E-19</v>
      </c>
      <c r="O18" s="84">
        <f t="shared" si="9"/>
        <v>8.6736173798840355E-19</v>
      </c>
      <c r="P18" s="106">
        <f t="shared" si="9"/>
        <v>0</v>
      </c>
      <c r="Q18" s="84">
        <f t="shared" si="9"/>
        <v>0.19716483515632854</v>
      </c>
      <c r="R18" s="96">
        <f t="shared" si="9"/>
        <v>8.1458066921985496E-5</v>
      </c>
      <c r="S18" s="90">
        <f t="shared" si="9"/>
        <v>2.7105054312137611E-20</v>
      </c>
      <c r="T18" s="96">
        <f t="shared" si="9"/>
        <v>2.8903455195222288E-4</v>
      </c>
      <c r="U18" s="90">
        <f t="shared" si="9"/>
        <v>1.1055415967851328E-4</v>
      </c>
    </row>
    <row r="19" spans="1:22" s="9" customFormat="1">
      <c r="A19" s="173"/>
      <c r="B19" s="72"/>
      <c r="C19" s="184" t="s">
        <v>114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61"/>
    </row>
    <row r="20" spans="1:22" s="9" customFormat="1">
      <c r="A20" s="173"/>
      <c r="B20" s="72"/>
      <c r="C20" s="184" t="s">
        <v>94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61"/>
    </row>
    <row r="21" spans="1:22" s="9" customFormat="1">
      <c r="A21" s="173"/>
      <c r="B21" s="72"/>
      <c r="C21" s="184" t="s">
        <v>91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61"/>
    </row>
    <row r="22" spans="1:22" s="9" customFormat="1">
      <c r="A22" s="176"/>
      <c r="B22" s="72"/>
      <c r="C22" s="184" t="s">
        <v>93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61"/>
    </row>
    <row r="23" spans="1:22">
      <c r="B23" s="63"/>
      <c r="C23" s="188"/>
      <c r="D23" s="188"/>
      <c r="E23" s="188"/>
      <c r="F23" s="190"/>
      <c r="G23" s="189"/>
      <c r="H23" s="189"/>
      <c r="I23" s="190"/>
      <c r="J23" s="192"/>
      <c r="K23" s="191"/>
      <c r="L23" s="190"/>
      <c r="M23" s="189"/>
      <c r="N23" s="192"/>
      <c r="O23" s="192"/>
      <c r="P23" s="188"/>
      <c r="Q23" s="192"/>
      <c r="R23" s="194"/>
      <c r="S23" s="191"/>
      <c r="T23" s="194"/>
      <c r="U23" s="191"/>
    </row>
  </sheetData>
  <printOptions horizontalCentered="1"/>
  <pageMargins left="0.7" right="0.7" top="1.125" bottom="0.75" header="0.3" footer="0.3"/>
  <pageSetup scale="90" orientation="landscape" horizontalDpi="1200" verticalDpi="1200" r:id="rId1"/>
  <headerFooter>
    <oddHeader>&amp;L&amp;8Barrick Gold Inc., Nickel Plate Mine&amp;C&amp;"Times New Roman,Bold"&amp;16
Table 16 - HEDLEY CREEK U/S DIFFUSER Data&amp;R&amp;"Times New Roman,Regular"&amp;8Annual Report, 2016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CY29"/>
  <sheetViews>
    <sheetView topLeftCell="A15" zoomScaleNormal="100" workbookViewId="0">
      <selection activeCell="B21" sqref="B21"/>
    </sheetView>
  </sheetViews>
  <sheetFormatPr defaultColWidth="11.265625" defaultRowHeight="15"/>
  <cols>
    <col min="1" max="1" width="12" style="7" bestFit="1" customWidth="1"/>
    <col min="2" max="2" width="12" style="39" bestFit="1" customWidth="1"/>
    <col min="3" max="3" width="5.1328125" style="107" bestFit="1" customWidth="1"/>
    <col min="4" max="4" width="6.3984375" style="114" bestFit="1" customWidth="1"/>
    <col min="5" max="5" width="5.1328125" style="114" bestFit="1" customWidth="1"/>
    <col min="6" max="6" width="5.73046875" style="69" bestFit="1" customWidth="1"/>
    <col min="7" max="7" width="3.86328125" style="114" bestFit="1" customWidth="1"/>
    <col min="8" max="8" width="6.3984375" style="114" bestFit="1" customWidth="1"/>
    <col min="9" max="9" width="5.73046875" style="69" bestFit="1" customWidth="1"/>
    <col min="10" max="10" width="7" style="85" bestFit="1" customWidth="1"/>
    <col min="11" max="11" width="5.73046875" style="69" bestFit="1" customWidth="1"/>
    <col min="12" max="12" width="7" style="85" bestFit="1" customWidth="1"/>
    <col min="13" max="13" width="5.1328125" style="114" bestFit="1" customWidth="1"/>
    <col min="14" max="14" width="8.265625" style="91" bestFit="1" customWidth="1"/>
    <col min="15" max="15" width="7" style="85" bestFit="1" customWidth="1"/>
    <col min="16" max="16" width="8.265625" style="91" bestFit="1" customWidth="1"/>
    <col min="17" max="17" width="5.86328125" style="69" bestFit="1" customWidth="1"/>
    <col min="18" max="18" width="8.265625" style="91" bestFit="1" customWidth="1"/>
    <col min="19" max="19" width="10.86328125" style="103" bestFit="1" customWidth="1"/>
    <col min="20" max="21" width="9.59765625" style="97" bestFit="1" customWidth="1"/>
    <col min="22" max="22" width="10.86328125" style="103" bestFit="1" customWidth="1"/>
    <col min="23" max="23" width="9.59765625" style="97" bestFit="1" customWidth="1"/>
    <col min="24" max="24" width="8.265625" style="91" bestFit="1" customWidth="1"/>
    <col min="25" max="25" width="10.86328125" style="103" bestFit="1" customWidth="1"/>
    <col min="26" max="26" width="9.59765625" style="97" bestFit="1" customWidth="1"/>
    <col min="27" max="27" width="8.265625" style="91" bestFit="1" customWidth="1"/>
    <col min="28" max="29" width="9.59765625" style="97" bestFit="1" customWidth="1"/>
    <col min="30" max="30" width="7" style="85" bestFit="1" customWidth="1"/>
    <col min="31" max="31" width="8.265625" style="91" bestFit="1" customWidth="1"/>
    <col min="32" max="16384" width="11.265625" style="7"/>
  </cols>
  <sheetData>
    <row r="1" spans="1:103" s="6" customFormat="1" ht="129.75">
      <c r="A1" s="34" t="s">
        <v>33</v>
      </c>
      <c r="B1" s="4" t="s">
        <v>34</v>
      </c>
      <c r="C1" s="104" t="s">
        <v>36</v>
      </c>
      <c r="D1" s="110" t="s">
        <v>37</v>
      </c>
      <c r="E1" s="110" t="s">
        <v>38</v>
      </c>
      <c r="F1" s="68" t="s">
        <v>0</v>
      </c>
      <c r="G1" s="110" t="s">
        <v>39</v>
      </c>
      <c r="H1" s="110" t="s">
        <v>40</v>
      </c>
      <c r="I1" s="68" t="s">
        <v>41</v>
      </c>
      <c r="J1" s="80" t="s">
        <v>42</v>
      </c>
      <c r="K1" s="68" t="s">
        <v>43</v>
      </c>
      <c r="L1" s="80" t="s">
        <v>44</v>
      </c>
      <c r="M1" s="110" t="s">
        <v>45</v>
      </c>
      <c r="N1" s="86" t="s">
        <v>86</v>
      </c>
      <c r="O1" s="80" t="s">
        <v>46</v>
      </c>
      <c r="P1" s="86" t="s">
        <v>47</v>
      </c>
      <c r="Q1" s="68" t="s">
        <v>48</v>
      </c>
      <c r="R1" s="86" t="s">
        <v>51</v>
      </c>
      <c r="S1" s="98" t="s">
        <v>53</v>
      </c>
      <c r="T1" s="92" t="s">
        <v>55</v>
      </c>
      <c r="U1" s="92" t="s">
        <v>58</v>
      </c>
      <c r="V1" s="98" t="s">
        <v>60</v>
      </c>
      <c r="W1" s="92" t="s">
        <v>61</v>
      </c>
      <c r="X1" s="86" t="s">
        <v>63</v>
      </c>
      <c r="Y1" s="98" t="s">
        <v>64</v>
      </c>
      <c r="Z1" s="92" t="s">
        <v>66</v>
      </c>
      <c r="AA1" s="86" t="s">
        <v>68</v>
      </c>
      <c r="AB1" s="92" t="s">
        <v>71</v>
      </c>
      <c r="AC1" s="92" t="s">
        <v>72</v>
      </c>
      <c r="AD1" s="80" t="s">
        <v>73</v>
      </c>
      <c r="AE1" s="86" t="s">
        <v>80</v>
      </c>
    </row>
    <row r="2" spans="1:103" ht="15.75">
      <c r="A2" s="53" t="s">
        <v>4</v>
      </c>
      <c r="B2" s="1">
        <v>42374</v>
      </c>
      <c r="C2" s="105">
        <v>1</v>
      </c>
      <c r="D2" s="111">
        <v>1320</v>
      </c>
      <c r="E2" s="111">
        <v>792</v>
      </c>
      <c r="F2" s="108">
        <v>8.24</v>
      </c>
      <c r="G2" s="112" t="s">
        <v>95</v>
      </c>
      <c r="H2" s="111">
        <v>1020</v>
      </c>
      <c r="I2" s="66" t="s">
        <v>95</v>
      </c>
      <c r="J2" s="83">
        <f>0.005</f>
        <v>5.0000000000000001E-3</v>
      </c>
      <c r="K2" s="108">
        <v>3.87</v>
      </c>
      <c r="L2" s="81" t="s">
        <v>95</v>
      </c>
      <c r="M2" s="111">
        <v>609</v>
      </c>
      <c r="N2" s="88">
        <v>0</v>
      </c>
      <c r="O2" s="83">
        <f>0.005</f>
        <v>5.0000000000000001E-3</v>
      </c>
      <c r="P2" s="89">
        <f>0.005</f>
        <v>5.0000000000000001E-3</v>
      </c>
      <c r="Q2" s="115">
        <f>0.5</f>
        <v>0.5</v>
      </c>
      <c r="R2" s="87" t="s">
        <v>95</v>
      </c>
      <c r="S2" s="99" t="s">
        <v>95</v>
      </c>
      <c r="T2" s="93" t="s">
        <v>95</v>
      </c>
      <c r="U2" s="93" t="s">
        <v>95</v>
      </c>
      <c r="V2" s="99" t="s">
        <v>95</v>
      </c>
      <c r="W2" s="93" t="s">
        <v>95</v>
      </c>
      <c r="X2" s="87" t="s">
        <v>95</v>
      </c>
      <c r="Y2" s="99" t="s">
        <v>95</v>
      </c>
      <c r="Z2" s="93" t="s">
        <v>95</v>
      </c>
      <c r="AA2" s="88">
        <v>1.8800000000000001E-2</v>
      </c>
      <c r="AB2" s="94">
        <v>1.0699999999999999E-2</v>
      </c>
      <c r="AC2" s="94">
        <v>7.3999999999999999E-4</v>
      </c>
      <c r="AD2" s="83">
        <f>0.03</f>
        <v>0.03</v>
      </c>
      <c r="AE2" s="89">
        <f>0.001</f>
        <v>1E-3</v>
      </c>
      <c r="CR2" s="36"/>
      <c r="CS2" s="36"/>
      <c r="CT2" s="36"/>
      <c r="CU2" s="36"/>
      <c r="CV2" s="36"/>
    </row>
    <row r="3" spans="1:103" ht="15.75">
      <c r="A3" s="53" t="s">
        <v>4</v>
      </c>
      <c r="B3" s="1">
        <v>42381</v>
      </c>
      <c r="C3" s="105" t="s">
        <v>95</v>
      </c>
      <c r="D3" s="112" t="s">
        <v>95</v>
      </c>
      <c r="E3" s="112" t="s">
        <v>95</v>
      </c>
      <c r="F3" s="66" t="s">
        <v>95</v>
      </c>
      <c r="G3" s="112" t="s">
        <v>95</v>
      </c>
      <c r="H3" s="112" t="s">
        <v>95</v>
      </c>
      <c r="I3" s="108">
        <v>0.18</v>
      </c>
      <c r="J3" s="81" t="s">
        <v>95</v>
      </c>
      <c r="K3" s="108">
        <v>3.98</v>
      </c>
      <c r="L3" s="81" t="s">
        <v>95</v>
      </c>
      <c r="M3" s="112" t="s">
        <v>95</v>
      </c>
      <c r="N3" s="88">
        <v>0</v>
      </c>
      <c r="O3" s="81" t="s">
        <v>95</v>
      </c>
      <c r="P3" s="87" t="s">
        <v>95</v>
      </c>
      <c r="Q3" s="66" t="s">
        <v>95</v>
      </c>
      <c r="R3" s="87" t="s">
        <v>95</v>
      </c>
      <c r="S3" s="99" t="s">
        <v>95</v>
      </c>
      <c r="T3" s="93" t="s">
        <v>95</v>
      </c>
      <c r="U3" s="93" t="s">
        <v>95</v>
      </c>
      <c r="V3" s="99" t="s">
        <v>95</v>
      </c>
      <c r="W3" s="93" t="s">
        <v>95</v>
      </c>
      <c r="X3" s="87" t="s">
        <v>95</v>
      </c>
      <c r="Y3" s="99" t="s">
        <v>95</v>
      </c>
      <c r="Z3" s="93" t="s">
        <v>95</v>
      </c>
      <c r="AA3" s="87" t="s">
        <v>95</v>
      </c>
      <c r="AB3" s="93" t="s">
        <v>95</v>
      </c>
      <c r="AC3" s="93" t="s">
        <v>95</v>
      </c>
      <c r="AD3" s="81" t="s">
        <v>95</v>
      </c>
      <c r="AE3" s="87" t="s">
        <v>95</v>
      </c>
      <c r="CY3" s="36"/>
    </row>
    <row r="4" spans="1:103" ht="15.75">
      <c r="A4" s="53" t="s">
        <v>4</v>
      </c>
      <c r="B4" s="1">
        <v>42402</v>
      </c>
      <c r="C4" s="105">
        <v>-0.5</v>
      </c>
      <c r="D4" s="111">
        <v>1350</v>
      </c>
      <c r="E4" s="111">
        <v>796</v>
      </c>
      <c r="F4" s="108">
        <v>8.27</v>
      </c>
      <c r="G4" s="117">
        <f>3</f>
        <v>3</v>
      </c>
      <c r="H4" s="111">
        <v>1070</v>
      </c>
      <c r="I4" s="108">
        <v>0.24</v>
      </c>
      <c r="J4" s="83">
        <f>0.005</f>
        <v>5.0000000000000001E-3</v>
      </c>
      <c r="K4" s="108">
        <v>4.22</v>
      </c>
      <c r="L4" s="83">
        <f>0.005</f>
        <v>5.0000000000000001E-3</v>
      </c>
      <c r="M4" s="111">
        <v>647</v>
      </c>
      <c r="N4" s="88">
        <v>0</v>
      </c>
      <c r="O4" s="83">
        <f>0.005</f>
        <v>5.0000000000000001E-3</v>
      </c>
      <c r="P4" s="89">
        <f>0.005</f>
        <v>5.0000000000000001E-3</v>
      </c>
      <c r="Q4" s="115">
        <f>0.5</f>
        <v>0.5</v>
      </c>
      <c r="R4" s="88">
        <v>1.46E-2</v>
      </c>
      <c r="S4" s="100">
        <v>8.4400000000000005E-5</v>
      </c>
      <c r="T4" s="94">
        <v>7.7600000000000004E-3</v>
      </c>
      <c r="U4" s="95">
        <f>0.00005</f>
        <v>5.0000000000000002E-5</v>
      </c>
      <c r="V4" s="101">
        <f>0.000005</f>
        <v>5.0000000000000004E-6</v>
      </c>
      <c r="W4" s="94">
        <v>5.7400000000000003E-3</v>
      </c>
      <c r="X4" s="88">
        <v>1.6500000000000001E-2</v>
      </c>
      <c r="Y4" s="101">
        <f>0.00001</f>
        <v>1.0000000000000001E-5</v>
      </c>
      <c r="Z4" s="95">
        <f>0.003</f>
        <v>3.0000000000000001E-3</v>
      </c>
      <c r="AA4" s="88">
        <v>1.46E-2</v>
      </c>
      <c r="AB4" s="94">
        <v>7.6899999999999998E-3</v>
      </c>
      <c r="AC4" s="94">
        <v>5.0000000000000001E-4</v>
      </c>
      <c r="AD4" s="83">
        <f>0.03</f>
        <v>0.03</v>
      </c>
      <c r="AE4" s="89">
        <f>0.001</f>
        <v>1E-3</v>
      </c>
      <c r="CY4" s="36"/>
    </row>
    <row r="5" spans="1:103" ht="15.75">
      <c r="A5" s="53" t="s">
        <v>4</v>
      </c>
      <c r="B5" s="1">
        <v>42430</v>
      </c>
      <c r="C5" s="105">
        <v>1.5</v>
      </c>
      <c r="D5" s="111">
        <v>1360</v>
      </c>
      <c r="E5" s="111">
        <v>794</v>
      </c>
      <c r="F5" s="108">
        <v>8.26</v>
      </c>
      <c r="G5" s="112" t="s">
        <v>95</v>
      </c>
      <c r="H5" s="111">
        <v>1100</v>
      </c>
      <c r="I5" s="66" t="s">
        <v>95</v>
      </c>
      <c r="J5" s="83">
        <f>0.005</f>
        <v>5.0000000000000001E-3</v>
      </c>
      <c r="K5" s="108">
        <v>4.03</v>
      </c>
      <c r="L5" s="81" t="s">
        <v>95</v>
      </c>
      <c r="M5" s="111">
        <v>611</v>
      </c>
      <c r="N5" s="88">
        <v>0</v>
      </c>
      <c r="O5" s="83">
        <f>0.005</f>
        <v>5.0000000000000001E-3</v>
      </c>
      <c r="P5" s="89">
        <f>0.005</f>
        <v>5.0000000000000001E-3</v>
      </c>
      <c r="Q5" s="115">
        <f>0.5</f>
        <v>0.5</v>
      </c>
      <c r="R5" s="87" t="s">
        <v>95</v>
      </c>
      <c r="S5" s="99" t="s">
        <v>95</v>
      </c>
      <c r="T5" s="93" t="s">
        <v>95</v>
      </c>
      <c r="U5" s="93" t="s">
        <v>95</v>
      </c>
      <c r="V5" s="99" t="s">
        <v>95</v>
      </c>
      <c r="W5" s="93" t="s">
        <v>95</v>
      </c>
      <c r="X5" s="87" t="s">
        <v>95</v>
      </c>
      <c r="Y5" s="99" t="s">
        <v>95</v>
      </c>
      <c r="Z5" s="93" t="s">
        <v>95</v>
      </c>
      <c r="AA5" s="88">
        <v>1.49E-2</v>
      </c>
      <c r="AB5" s="94">
        <v>7.6699999999999997E-3</v>
      </c>
      <c r="AC5" s="94">
        <v>6.8000000000000005E-4</v>
      </c>
      <c r="AD5" s="83">
        <f>0.03</f>
        <v>0.03</v>
      </c>
      <c r="AE5" s="88">
        <v>1.5E-3</v>
      </c>
    </row>
    <row r="6" spans="1:103" ht="15.75">
      <c r="A6" s="53" t="s">
        <v>4</v>
      </c>
      <c r="B6" s="1">
        <v>42437</v>
      </c>
      <c r="C6" s="105" t="s">
        <v>95</v>
      </c>
      <c r="D6" s="112" t="s">
        <v>95</v>
      </c>
      <c r="E6" s="112" t="s">
        <v>95</v>
      </c>
      <c r="F6" s="66" t="s">
        <v>95</v>
      </c>
      <c r="G6" s="112" t="s">
        <v>95</v>
      </c>
      <c r="H6" s="112" t="s">
        <v>95</v>
      </c>
      <c r="I6" s="108">
        <v>0.17</v>
      </c>
      <c r="J6" s="81" t="s">
        <v>95</v>
      </c>
      <c r="K6" s="108">
        <v>4.1100000000000003</v>
      </c>
      <c r="L6" s="81" t="s">
        <v>95</v>
      </c>
      <c r="M6" s="112" t="s">
        <v>95</v>
      </c>
      <c r="N6" s="88">
        <v>0</v>
      </c>
      <c r="O6" s="81" t="s">
        <v>95</v>
      </c>
      <c r="P6" s="87" t="s">
        <v>95</v>
      </c>
      <c r="Q6" s="66" t="s">
        <v>95</v>
      </c>
      <c r="R6" s="87" t="s">
        <v>95</v>
      </c>
      <c r="S6" s="99" t="s">
        <v>95</v>
      </c>
      <c r="T6" s="93" t="s">
        <v>95</v>
      </c>
      <c r="U6" s="93" t="s">
        <v>95</v>
      </c>
      <c r="V6" s="99" t="s">
        <v>95</v>
      </c>
      <c r="W6" s="93" t="s">
        <v>95</v>
      </c>
      <c r="X6" s="87" t="s">
        <v>95</v>
      </c>
      <c r="Y6" s="99" t="s">
        <v>95</v>
      </c>
      <c r="Z6" s="93" t="s">
        <v>95</v>
      </c>
      <c r="AA6" s="87" t="s">
        <v>95</v>
      </c>
      <c r="AB6" s="93" t="s">
        <v>95</v>
      </c>
      <c r="AC6" s="93" t="s">
        <v>95</v>
      </c>
      <c r="AD6" s="81" t="s">
        <v>95</v>
      </c>
      <c r="AE6" s="87" t="s">
        <v>95</v>
      </c>
    </row>
    <row r="7" spans="1:103" ht="15.75">
      <c r="A7" s="53" t="s">
        <v>4</v>
      </c>
      <c r="B7" s="1">
        <v>42465</v>
      </c>
      <c r="C7" s="105">
        <v>2.5</v>
      </c>
      <c r="D7" s="111">
        <v>1340</v>
      </c>
      <c r="E7" s="111">
        <v>767</v>
      </c>
      <c r="F7" s="108">
        <v>8.2799999999999994</v>
      </c>
      <c r="G7" s="112" t="s">
        <v>95</v>
      </c>
      <c r="H7" s="111">
        <v>1070</v>
      </c>
      <c r="I7" s="66" t="s">
        <v>95</v>
      </c>
      <c r="J7" s="83">
        <f>0.005</f>
        <v>5.0000000000000001E-3</v>
      </c>
      <c r="K7" s="108">
        <v>4.1100000000000003</v>
      </c>
      <c r="L7" s="81" t="s">
        <v>95</v>
      </c>
      <c r="M7" s="111">
        <v>610</v>
      </c>
      <c r="N7" s="88">
        <v>0</v>
      </c>
      <c r="O7" s="83">
        <f>0.005</f>
        <v>5.0000000000000001E-3</v>
      </c>
      <c r="P7" s="89">
        <f>0.005</f>
        <v>5.0000000000000001E-3</v>
      </c>
      <c r="Q7" s="115">
        <f>0.5</f>
        <v>0.5</v>
      </c>
      <c r="R7" s="87" t="s">
        <v>95</v>
      </c>
      <c r="S7" s="99" t="s">
        <v>95</v>
      </c>
      <c r="T7" s="93" t="s">
        <v>95</v>
      </c>
      <c r="U7" s="93" t="s">
        <v>95</v>
      </c>
      <c r="V7" s="99" t="s">
        <v>95</v>
      </c>
      <c r="W7" s="93" t="s">
        <v>95</v>
      </c>
      <c r="X7" s="87" t="s">
        <v>95</v>
      </c>
      <c r="Y7" s="99" t="s">
        <v>95</v>
      </c>
      <c r="Z7" s="93" t="s">
        <v>95</v>
      </c>
      <c r="AA7" s="88">
        <v>1.3899999999999999E-2</v>
      </c>
      <c r="AB7" s="94">
        <v>5.1999999999999998E-3</v>
      </c>
      <c r="AC7" s="94">
        <v>5.9999999999999995E-4</v>
      </c>
      <c r="AD7" s="83">
        <f>0.03</f>
        <v>0.03</v>
      </c>
      <c r="AE7" s="89">
        <f>0.001</f>
        <v>1E-3</v>
      </c>
    </row>
    <row r="8" spans="1:103" ht="15.75">
      <c r="A8" s="53" t="s">
        <v>4</v>
      </c>
      <c r="B8" s="1">
        <v>42472</v>
      </c>
      <c r="C8" s="105" t="s">
        <v>95</v>
      </c>
      <c r="D8" s="112" t="s">
        <v>95</v>
      </c>
      <c r="E8" s="112" t="s">
        <v>95</v>
      </c>
      <c r="F8" s="66" t="s">
        <v>95</v>
      </c>
      <c r="G8" s="112" t="s">
        <v>95</v>
      </c>
      <c r="H8" s="112" t="s">
        <v>95</v>
      </c>
      <c r="I8" s="108">
        <v>1.26</v>
      </c>
      <c r="J8" s="81" t="s">
        <v>95</v>
      </c>
      <c r="K8" s="108">
        <v>3.13</v>
      </c>
      <c r="L8" s="81" t="s">
        <v>95</v>
      </c>
      <c r="M8" s="112" t="s">
        <v>95</v>
      </c>
      <c r="N8" s="88">
        <v>0</v>
      </c>
      <c r="O8" s="81" t="s">
        <v>95</v>
      </c>
      <c r="P8" s="87" t="s">
        <v>95</v>
      </c>
      <c r="Q8" s="66" t="s">
        <v>95</v>
      </c>
      <c r="R8" s="87" t="s">
        <v>95</v>
      </c>
      <c r="S8" s="99" t="s">
        <v>95</v>
      </c>
      <c r="T8" s="93" t="s">
        <v>95</v>
      </c>
      <c r="U8" s="93" t="s">
        <v>95</v>
      </c>
      <c r="V8" s="99" t="s">
        <v>95</v>
      </c>
      <c r="W8" s="93" t="s">
        <v>95</v>
      </c>
      <c r="X8" s="87" t="s">
        <v>95</v>
      </c>
      <c r="Y8" s="99" t="s">
        <v>95</v>
      </c>
      <c r="Z8" s="93" t="s">
        <v>95</v>
      </c>
      <c r="AA8" s="87" t="s">
        <v>95</v>
      </c>
      <c r="AB8" s="93" t="s">
        <v>95</v>
      </c>
      <c r="AC8" s="93" t="s">
        <v>95</v>
      </c>
      <c r="AD8" s="81" t="s">
        <v>95</v>
      </c>
      <c r="AE8" s="87" t="s">
        <v>95</v>
      </c>
      <c r="CR8" s="10"/>
      <c r="CS8" s="10"/>
      <c r="CT8" s="10"/>
      <c r="CU8" s="10"/>
      <c r="CV8" s="10"/>
    </row>
    <row r="9" spans="1:103" ht="15.75">
      <c r="A9" s="53"/>
      <c r="B9" s="1">
        <v>42493</v>
      </c>
      <c r="C9" s="105">
        <v>4.4000000000000004</v>
      </c>
      <c r="D9" s="112" t="s">
        <v>95</v>
      </c>
      <c r="E9" s="112" t="s">
        <v>95</v>
      </c>
      <c r="F9" s="66" t="s">
        <v>95</v>
      </c>
      <c r="G9" s="112" t="s">
        <v>95</v>
      </c>
      <c r="H9" s="112" t="s">
        <v>95</v>
      </c>
      <c r="I9" s="66" t="s">
        <v>95</v>
      </c>
      <c r="J9" s="81" t="s">
        <v>95</v>
      </c>
      <c r="K9" s="66" t="s">
        <v>95</v>
      </c>
      <c r="L9" s="81" t="s">
        <v>95</v>
      </c>
      <c r="M9" s="112" t="s">
        <v>95</v>
      </c>
      <c r="N9" s="87" t="s">
        <v>95</v>
      </c>
      <c r="O9" s="81" t="s">
        <v>95</v>
      </c>
      <c r="P9" s="87" t="s">
        <v>95</v>
      </c>
      <c r="Q9" s="66" t="s">
        <v>95</v>
      </c>
      <c r="R9" s="87" t="s">
        <v>95</v>
      </c>
      <c r="S9" s="99" t="s">
        <v>95</v>
      </c>
      <c r="T9" s="93" t="s">
        <v>95</v>
      </c>
      <c r="U9" s="93" t="s">
        <v>95</v>
      </c>
      <c r="V9" s="99" t="s">
        <v>95</v>
      </c>
      <c r="W9" s="93" t="s">
        <v>95</v>
      </c>
      <c r="X9" s="87" t="s">
        <v>95</v>
      </c>
      <c r="Y9" s="99" t="s">
        <v>95</v>
      </c>
      <c r="Z9" s="93" t="s">
        <v>95</v>
      </c>
      <c r="AA9" s="87" t="s">
        <v>95</v>
      </c>
      <c r="AB9" s="93" t="s">
        <v>95</v>
      </c>
      <c r="AC9" s="93" t="s">
        <v>95</v>
      </c>
      <c r="AD9" s="81" t="s">
        <v>95</v>
      </c>
      <c r="AE9" s="87" t="s">
        <v>95</v>
      </c>
      <c r="CR9" s="10"/>
      <c r="CS9" s="10"/>
      <c r="CT9" s="10"/>
      <c r="CU9" s="10"/>
      <c r="CV9" s="10"/>
    </row>
    <row r="10" spans="1:103" ht="15.75">
      <c r="A10" s="53" t="s">
        <v>4</v>
      </c>
      <c r="B10" s="1">
        <v>42494</v>
      </c>
      <c r="C10" s="105" t="s">
        <v>95</v>
      </c>
      <c r="D10" s="111">
        <v>1300</v>
      </c>
      <c r="E10" s="111">
        <v>780</v>
      </c>
      <c r="F10" s="108">
        <v>8.2200000000000006</v>
      </c>
      <c r="G10" s="117">
        <f>3</f>
        <v>3</v>
      </c>
      <c r="H10" s="111">
        <v>1070</v>
      </c>
      <c r="I10" s="108">
        <v>0.21</v>
      </c>
      <c r="J10" s="83">
        <f>0.005</f>
        <v>5.0000000000000001E-3</v>
      </c>
      <c r="K10" s="108">
        <v>4.53</v>
      </c>
      <c r="L10" s="83">
        <f>0.005</f>
        <v>5.0000000000000001E-3</v>
      </c>
      <c r="M10" s="111">
        <v>600</v>
      </c>
      <c r="N10" s="88">
        <v>0</v>
      </c>
      <c r="O10" s="83">
        <f>0.005</f>
        <v>5.0000000000000001E-3</v>
      </c>
      <c r="P10" s="89">
        <f>0.005</f>
        <v>5.0000000000000001E-3</v>
      </c>
      <c r="Q10" s="115">
        <f>0.5</f>
        <v>0.5</v>
      </c>
      <c r="R10" s="88">
        <v>1.2800000000000001E-2</v>
      </c>
      <c r="S10" s="100">
        <v>1.25E-4</v>
      </c>
      <c r="T10" s="94">
        <v>1.3699999999999999E-3</v>
      </c>
      <c r="U10" s="95">
        <f>0.00005</f>
        <v>5.0000000000000002E-5</v>
      </c>
      <c r="V10" s="101">
        <f>0.000005</f>
        <v>5.0000000000000004E-6</v>
      </c>
      <c r="W10" s="94">
        <v>1.14E-2</v>
      </c>
      <c r="X10" s="88">
        <v>2.1700000000000001E-2</v>
      </c>
      <c r="Y10" s="101">
        <f>0.00001</f>
        <v>1.0000000000000001E-5</v>
      </c>
      <c r="Z10" s="95">
        <f>0.003</f>
        <v>3.0000000000000001E-3</v>
      </c>
      <c r="AA10" s="88">
        <v>1.2200000000000001E-2</v>
      </c>
      <c r="AB10" s="94">
        <v>1.31E-3</v>
      </c>
      <c r="AC10" s="94">
        <v>7.1000000000000002E-4</v>
      </c>
      <c r="AD10" s="83">
        <f>0.03</f>
        <v>0.03</v>
      </c>
      <c r="AE10" s="89">
        <f>0.001</f>
        <v>1E-3</v>
      </c>
    </row>
    <row r="11" spans="1:103" ht="15.75">
      <c r="A11" s="53" t="s">
        <v>4</v>
      </c>
      <c r="B11" s="1">
        <v>42528</v>
      </c>
      <c r="C11" s="105">
        <v>5.6</v>
      </c>
      <c r="D11" s="111">
        <v>1250</v>
      </c>
      <c r="E11" s="111">
        <v>763</v>
      </c>
      <c r="F11" s="108">
        <v>8.1</v>
      </c>
      <c r="G11" s="112" t="s">
        <v>95</v>
      </c>
      <c r="H11" s="111">
        <v>1010</v>
      </c>
      <c r="I11" s="66" t="s">
        <v>95</v>
      </c>
      <c r="J11" s="83">
        <f>0.005</f>
        <v>5.0000000000000001E-3</v>
      </c>
      <c r="K11" s="108">
        <v>4.1399999999999997</v>
      </c>
      <c r="L11" s="81" t="s">
        <v>95</v>
      </c>
      <c r="M11" s="111">
        <v>622</v>
      </c>
      <c r="N11" s="88">
        <v>0</v>
      </c>
      <c r="O11" s="83">
        <f>0.005</f>
        <v>5.0000000000000001E-3</v>
      </c>
      <c r="P11" s="89">
        <f>0.005</f>
        <v>5.0000000000000001E-3</v>
      </c>
      <c r="Q11" s="108">
        <v>0.56999999999999995</v>
      </c>
      <c r="R11" s="87" t="s">
        <v>95</v>
      </c>
      <c r="S11" s="99" t="s">
        <v>95</v>
      </c>
      <c r="T11" s="93" t="s">
        <v>95</v>
      </c>
      <c r="U11" s="93" t="s">
        <v>95</v>
      </c>
      <c r="V11" s="99" t="s">
        <v>95</v>
      </c>
      <c r="W11" s="93" t="s">
        <v>95</v>
      </c>
      <c r="X11" s="87" t="s">
        <v>95</v>
      </c>
      <c r="Y11" s="99" t="s">
        <v>95</v>
      </c>
      <c r="Z11" s="93" t="s">
        <v>95</v>
      </c>
      <c r="AA11" s="88">
        <v>1.29E-2</v>
      </c>
      <c r="AB11" s="94">
        <v>2.96E-3</v>
      </c>
      <c r="AC11" s="94">
        <v>6.7000000000000002E-4</v>
      </c>
      <c r="AD11" s="83">
        <f>0.03</f>
        <v>0.03</v>
      </c>
      <c r="AE11" s="88">
        <v>1.4E-3</v>
      </c>
    </row>
    <row r="12" spans="1:103" ht="15.75">
      <c r="A12" s="53" t="s">
        <v>4</v>
      </c>
      <c r="B12" s="1">
        <v>42535</v>
      </c>
      <c r="C12" s="105" t="s">
        <v>95</v>
      </c>
      <c r="D12" s="112" t="s">
        <v>95</v>
      </c>
      <c r="E12" s="112" t="s">
        <v>95</v>
      </c>
      <c r="F12" s="66" t="s">
        <v>95</v>
      </c>
      <c r="G12" s="112" t="s">
        <v>95</v>
      </c>
      <c r="H12" s="112" t="s">
        <v>95</v>
      </c>
      <c r="I12" s="108">
        <v>0.25</v>
      </c>
      <c r="J12" s="81" t="s">
        <v>95</v>
      </c>
      <c r="K12" s="108">
        <v>4.09</v>
      </c>
      <c r="L12" s="81" t="s">
        <v>95</v>
      </c>
      <c r="M12" s="112" t="s">
        <v>95</v>
      </c>
      <c r="N12" s="88">
        <v>0</v>
      </c>
      <c r="O12" s="81" t="s">
        <v>95</v>
      </c>
      <c r="P12" s="87" t="s">
        <v>95</v>
      </c>
      <c r="Q12" s="66" t="s">
        <v>95</v>
      </c>
      <c r="R12" s="87" t="s">
        <v>95</v>
      </c>
      <c r="S12" s="99" t="s">
        <v>95</v>
      </c>
      <c r="T12" s="93" t="s">
        <v>95</v>
      </c>
      <c r="U12" s="93" t="s">
        <v>95</v>
      </c>
      <c r="V12" s="99" t="s">
        <v>95</v>
      </c>
      <c r="W12" s="93" t="s">
        <v>95</v>
      </c>
      <c r="X12" s="87" t="s">
        <v>95</v>
      </c>
      <c r="Y12" s="99" t="s">
        <v>95</v>
      </c>
      <c r="Z12" s="93" t="s">
        <v>95</v>
      </c>
      <c r="AA12" s="87" t="s">
        <v>95</v>
      </c>
      <c r="AB12" s="93" t="s">
        <v>95</v>
      </c>
      <c r="AC12" s="93" t="s">
        <v>95</v>
      </c>
      <c r="AD12" s="81" t="s">
        <v>95</v>
      </c>
      <c r="AE12" s="87" t="s">
        <v>95</v>
      </c>
      <c r="CR12" s="8"/>
      <c r="CS12" s="8"/>
      <c r="CT12" s="8"/>
      <c r="CU12" s="8"/>
      <c r="CV12" s="8"/>
    </row>
    <row r="13" spans="1:103" ht="15.75">
      <c r="A13" s="53" t="s">
        <v>4</v>
      </c>
      <c r="B13" s="1">
        <v>42556</v>
      </c>
      <c r="C13" s="105">
        <v>6.1</v>
      </c>
      <c r="D13" s="111">
        <v>1260</v>
      </c>
      <c r="E13" s="111">
        <v>736</v>
      </c>
      <c r="F13" s="108">
        <v>8.25</v>
      </c>
      <c r="G13" s="112" t="s">
        <v>95</v>
      </c>
      <c r="H13" s="111">
        <v>1080</v>
      </c>
      <c r="I13" s="66" t="s">
        <v>95</v>
      </c>
      <c r="J13" s="83">
        <f>0.005</f>
        <v>5.0000000000000001E-3</v>
      </c>
      <c r="K13" s="108">
        <v>3.49</v>
      </c>
      <c r="L13" s="81" t="s">
        <v>95</v>
      </c>
      <c r="M13" s="111">
        <v>588</v>
      </c>
      <c r="N13" s="88">
        <v>0</v>
      </c>
      <c r="O13" s="83">
        <f>0.005</f>
        <v>5.0000000000000001E-3</v>
      </c>
      <c r="P13" s="89">
        <f>0.005</f>
        <v>5.0000000000000001E-3</v>
      </c>
      <c r="Q13" s="115">
        <f>0.5</f>
        <v>0.5</v>
      </c>
      <c r="R13" s="87" t="s">
        <v>95</v>
      </c>
      <c r="S13" s="99" t="s">
        <v>95</v>
      </c>
      <c r="T13" s="93" t="s">
        <v>95</v>
      </c>
      <c r="U13" s="93" t="s">
        <v>95</v>
      </c>
      <c r="V13" s="99" t="s">
        <v>95</v>
      </c>
      <c r="W13" s="93" t="s">
        <v>95</v>
      </c>
      <c r="X13" s="87" t="s">
        <v>95</v>
      </c>
      <c r="Y13" s="99" t="s">
        <v>95</v>
      </c>
      <c r="Z13" s="93" t="s">
        <v>95</v>
      </c>
      <c r="AA13" s="88">
        <v>1.29E-2</v>
      </c>
      <c r="AB13" s="94">
        <v>3.0500000000000002E-3</v>
      </c>
      <c r="AC13" s="94">
        <v>7.6999999999999996E-4</v>
      </c>
      <c r="AD13" s="83">
        <f>0.03</f>
        <v>0.03</v>
      </c>
      <c r="AE13" s="88">
        <v>2E-3</v>
      </c>
    </row>
    <row r="14" spans="1:103" ht="15.75">
      <c r="A14" s="53" t="s">
        <v>4</v>
      </c>
      <c r="B14" s="1">
        <v>42563</v>
      </c>
      <c r="C14" s="105" t="s">
        <v>95</v>
      </c>
      <c r="D14" s="112" t="s">
        <v>95</v>
      </c>
      <c r="E14" s="112" t="s">
        <v>95</v>
      </c>
      <c r="F14" s="66" t="s">
        <v>95</v>
      </c>
      <c r="G14" s="112" t="s">
        <v>95</v>
      </c>
      <c r="H14" s="112" t="s">
        <v>95</v>
      </c>
      <c r="I14" s="108">
        <v>0.49</v>
      </c>
      <c r="J14" s="81" t="s">
        <v>95</v>
      </c>
      <c r="K14" s="108">
        <v>3.44</v>
      </c>
      <c r="L14" s="81" t="s">
        <v>95</v>
      </c>
      <c r="M14" s="112" t="s">
        <v>95</v>
      </c>
      <c r="N14" s="88">
        <v>0</v>
      </c>
      <c r="O14" s="81" t="s">
        <v>95</v>
      </c>
      <c r="P14" s="87" t="s">
        <v>95</v>
      </c>
      <c r="Q14" s="66" t="s">
        <v>95</v>
      </c>
      <c r="R14" s="87" t="s">
        <v>95</v>
      </c>
      <c r="S14" s="99" t="s">
        <v>95</v>
      </c>
      <c r="T14" s="93" t="s">
        <v>95</v>
      </c>
      <c r="U14" s="93" t="s">
        <v>95</v>
      </c>
      <c r="V14" s="99" t="s">
        <v>95</v>
      </c>
      <c r="W14" s="93" t="s">
        <v>95</v>
      </c>
      <c r="X14" s="87" t="s">
        <v>95</v>
      </c>
      <c r="Y14" s="99" t="s">
        <v>95</v>
      </c>
      <c r="Z14" s="93" t="s">
        <v>95</v>
      </c>
      <c r="AA14" s="87" t="s">
        <v>95</v>
      </c>
      <c r="AB14" s="93" t="s">
        <v>95</v>
      </c>
      <c r="AC14" s="93" t="s">
        <v>95</v>
      </c>
      <c r="AD14" s="81" t="s">
        <v>95</v>
      </c>
      <c r="AE14" s="87" t="s">
        <v>95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103" ht="15.75">
      <c r="A15" s="53" t="s">
        <v>4</v>
      </c>
      <c r="B15" s="1">
        <v>42584</v>
      </c>
      <c r="C15" s="105">
        <v>5.6</v>
      </c>
      <c r="D15" s="111">
        <v>1270</v>
      </c>
      <c r="E15" s="111">
        <v>699</v>
      </c>
      <c r="F15" s="108">
        <v>8.24</v>
      </c>
      <c r="G15" s="117">
        <f>3</f>
        <v>3</v>
      </c>
      <c r="H15" s="111">
        <v>1000</v>
      </c>
      <c r="I15" s="108">
        <v>0.3</v>
      </c>
      <c r="J15" s="83">
        <f>0.005</f>
        <v>5.0000000000000001E-3</v>
      </c>
      <c r="K15" s="108">
        <v>3.08</v>
      </c>
      <c r="L15" s="83">
        <f>0.005</f>
        <v>5.0000000000000001E-3</v>
      </c>
      <c r="M15" s="111">
        <v>564</v>
      </c>
      <c r="N15" s="88">
        <v>0</v>
      </c>
      <c r="O15" s="83">
        <f>0.005</f>
        <v>5.0000000000000001E-3</v>
      </c>
      <c r="P15" s="89">
        <f>0.005</f>
        <v>5.0000000000000001E-3</v>
      </c>
      <c r="Q15" s="115">
        <f>0.5</f>
        <v>0.5</v>
      </c>
      <c r="R15" s="88">
        <v>1.34E-2</v>
      </c>
      <c r="S15" s="100">
        <v>9.6000000000000002E-5</v>
      </c>
      <c r="T15" s="94">
        <v>2.8900000000000002E-3</v>
      </c>
      <c r="U15" s="95">
        <f>0.00005</f>
        <v>5.0000000000000002E-5</v>
      </c>
      <c r="V15" s="101">
        <f>0.000005</f>
        <v>5.0000000000000004E-6</v>
      </c>
      <c r="W15" s="94">
        <v>9.1999999999999998E-3</v>
      </c>
      <c r="X15" s="88">
        <v>1.6400000000000001E-2</v>
      </c>
      <c r="Y15" s="101">
        <f>0.00001</f>
        <v>1.0000000000000001E-5</v>
      </c>
      <c r="Z15" s="95">
        <f>0.003</f>
        <v>3.0000000000000001E-3</v>
      </c>
      <c r="AA15" s="88">
        <v>1.38E-2</v>
      </c>
      <c r="AB15" s="94">
        <v>2.8E-3</v>
      </c>
      <c r="AC15" s="94">
        <v>6.4000000000000005E-4</v>
      </c>
      <c r="AD15" s="83">
        <f>0.03</f>
        <v>0.03</v>
      </c>
      <c r="AE15" s="89">
        <f>0.001</f>
        <v>1E-3</v>
      </c>
      <c r="AF15" s="8"/>
    </row>
    <row r="16" spans="1:103" ht="15.75">
      <c r="A16" s="53"/>
      <c r="B16" s="1" t="s">
        <v>104</v>
      </c>
      <c r="C16" s="105">
        <v>6.7</v>
      </c>
      <c r="D16" s="112" t="s">
        <v>95</v>
      </c>
      <c r="E16" s="112" t="s">
        <v>95</v>
      </c>
      <c r="F16" s="66" t="s">
        <v>95</v>
      </c>
      <c r="G16" s="112" t="s">
        <v>95</v>
      </c>
      <c r="H16" s="112" t="s">
        <v>95</v>
      </c>
      <c r="I16" s="66" t="s">
        <v>95</v>
      </c>
      <c r="J16" s="81" t="s">
        <v>95</v>
      </c>
      <c r="K16" s="66" t="s">
        <v>95</v>
      </c>
      <c r="L16" s="81" t="s">
        <v>95</v>
      </c>
      <c r="M16" s="112" t="s">
        <v>95</v>
      </c>
      <c r="N16" s="87" t="s">
        <v>95</v>
      </c>
      <c r="O16" s="81" t="s">
        <v>95</v>
      </c>
      <c r="P16" s="87" t="s">
        <v>95</v>
      </c>
      <c r="Q16" s="66" t="s">
        <v>95</v>
      </c>
      <c r="R16" s="87" t="s">
        <v>95</v>
      </c>
      <c r="S16" s="99" t="s">
        <v>95</v>
      </c>
      <c r="T16" s="93" t="s">
        <v>95</v>
      </c>
      <c r="U16" s="93" t="s">
        <v>95</v>
      </c>
      <c r="V16" s="99" t="s">
        <v>95</v>
      </c>
      <c r="W16" s="93" t="s">
        <v>95</v>
      </c>
      <c r="X16" s="87" t="s">
        <v>95</v>
      </c>
      <c r="Y16" s="99" t="s">
        <v>95</v>
      </c>
      <c r="Z16" s="93" t="s">
        <v>95</v>
      </c>
      <c r="AA16" s="87" t="s">
        <v>95</v>
      </c>
      <c r="AB16" s="93" t="s">
        <v>95</v>
      </c>
      <c r="AC16" s="93" t="s">
        <v>95</v>
      </c>
      <c r="AD16" s="81" t="s">
        <v>95</v>
      </c>
      <c r="AE16" s="87" t="s">
        <v>95</v>
      </c>
      <c r="AF16" s="8"/>
    </row>
    <row r="17" spans="1:32" ht="15.75">
      <c r="A17" s="53" t="s">
        <v>4</v>
      </c>
      <c r="B17" s="1">
        <v>42639</v>
      </c>
      <c r="C17" s="105" t="s">
        <v>95</v>
      </c>
      <c r="D17" s="111">
        <v>1160</v>
      </c>
      <c r="E17" s="111">
        <v>699</v>
      </c>
      <c r="F17" s="108">
        <v>8.24</v>
      </c>
      <c r="G17" s="117">
        <f>3</f>
        <v>3</v>
      </c>
      <c r="H17" s="111">
        <v>1000</v>
      </c>
      <c r="I17" s="108">
        <v>0.32</v>
      </c>
      <c r="J17" s="83">
        <f>0.005</f>
        <v>5.0000000000000001E-3</v>
      </c>
      <c r="K17" s="108">
        <v>3.3</v>
      </c>
      <c r="L17" s="83">
        <f>0.005</f>
        <v>5.0000000000000001E-3</v>
      </c>
      <c r="M17" s="111">
        <v>610</v>
      </c>
      <c r="N17" s="88">
        <v>2.5999999999999999E-3</v>
      </c>
      <c r="O17" s="83">
        <f>0.005</f>
        <v>5.0000000000000001E-3</v>
      </c>
      <c r="P17" s="88">
        <v>2.5999999999999999E-3</v>
      </c>
      <c r="Q17" s="115">
        <f>0.5</f>
        <v>0.5</v>
      </c>
      <c r="R17" s="88">
        <v>1.4E-2</v>
      </c>
      <c r="S17" s="100">
        <v>1.07E-4</v>
      </c>
      <c r="T17" s="94">
        <v>5.1999999999999998E-3</v>
      </c>
      <c r="U17" s="95">
        <f>0.00001</f>
        <v>1.0000000000000001E-5</v>
      </c>
      <c r="V17" s="101">
        <f>0.0005</f>
        <v>5.0000000000000001E-4</v>
      </c>
      <c r="W17" s="94">
        <v>7.0800000000000004E-3</v>
      </c>
      <c r="X17" s="88">
        <v>1.49E-2</v>
      </c>
      <c r="Y17" s="101">
        <f>0.000005</f>
        <v>5.0000000000000004E-6</v>
      </c>
      <c r="Z17" s="94">
        <v>7.5000000000000002E-4</v>
      </c>
      <c r="AA17" s="88">
        <v>1.5699999999999999E-2</v>
      </c>
      <c r="AB17" s="94">
        <v>5.0299999999999997E-3</v>
      </c>
      <c r="AC17" s="94">
        <v>6.3000000000000003E-4</v>
      </c>
      <c r="AD17" s="83">
        <f>0.001</f>
        <v>1E-3</v>
      </c>
      <c r="AE17" s="89">
        <f>0.0005</f>
        <v>5.0000000000000001E-4</v>
      </c>
    </row>
    <row r="18" spans="1:32" ht="15.75">
      <c r="A18" s="53" t="s">
        <v>4</v>
      </c>
      <c r="B18" s="1">
        <v>42655</v>
      </c>
      <c r="C18" s="105">
        <v>3.4</v>
      </c>
      <c r="D18" s="111">
        <v>1230</v>
      </c>
      <c r="E18" s="111">
        <v>731</v>
      </c>
      <c r="F18" s="108">
        <v>8.23</v>
      </c>
      <c r="G18" s="112" t="s">
        <v>95</v>
      </c>
      <c r="H18" s="111">
        <v>1030</v>
      </c>
      <c r="I18" s="108">
        <v>0.26</v>
      </c>
      <c r="J18" s="83">
        <f>0.005</f>
        <v>5.0000000000000001E-3</v>
      </c>
      <c r="K18" s="108">
        <v>3.11</v>
      </c>
      <c r="L18" s="81" t="s">
        <v>95</v>
      </c>
      <c r="M18" s="111">
        <v>574</v>
      </c>
      <c r="N18" s="88">
        <v>0</v>
      </c>
      <c r="O18" s="83">
        <f>0.005</f>
        <v>5.0000000000000001E-3</v>
      </c>
      <c r="P18" s="89">
        <f>0.005</f>
        <v>5.0000000000000001E-3</v>
      </c>
      <c r="Q18" s="115">
        <f>0.5</f>
        <v>0.5</v>
      </c>
      <c r="R18" s="87" t="s">
        <v>95</v>
      </c>
      <c r="S18" s="99" t="s">
        <v>95</v>
      </c>
      <c r="T18" s="93" t="s">
        <v>95</v>
      </c>
      <c r="U18" s="93" t="s">
        <v>95</v>
      </c>
      <c r="V18" s="99" t="s">
        <v>95</v>
      </c>
      <c r="W18" s="93" t="s">
        <v>95</v>
      </c>
      <c r="X18" s="87" t="s">
        <v>95</v>
      </c>
      <c r="Y18" s="99" t="s">
        <v>95</v>
      </c>
      <c r="Z18" s="93" t="s">
        <v>95</v>
      </c>
      <c r="AA18" s="88">
        <v>1.29E-2</v>
      </c>
      <c r="AB18" s="94">
        <v>6.1599999999999997E-3</v>
      </c>
      <c r="AC18" s="94">
        <v>6.4000000000000005E-4</v>
      </c>
      <c r="AD18" s="83">
        <f>0.03</f>
        <v>0.03</v>
      </c>
      <c r="AE18" s="89">
        <f>0.001</f>
        <v>1E-3</v>
      </c>
    </row>
    <row r="19" spans="1:32" ht="15.75">
      <c r="A19" s="53" t="s">
        <v>4</v>
      </c>
      <c r="B19" s="1">
        <v>42675</v>
      </c>
      <c r="C19" s="105">
        <v>3.1</v>
      </c>
      <c r="D19" s="111">
        <v>1110</v>
      </c>
      <c r="E19" s="111">
        <v>746</v>
      </c>
      <c r="F19" s="108">
        <v>8.27</v>
      </c>
      <c r="G19" s="117">
        <f>3</f>
        <v>3</v>
      </c>
      <c r="H19" s="111">
        <v>1020</v>
      </c>
      <c r="I19" s="108">
        <v>0.55000000000000004</v>
      </c>
      <c r="J19" s="83">
        <f>0.005</f>
        <v>5.0000000000000001E-3</v>
      </c>
      <c r="K19" s="108">
        <v>3.28</v>
      </c>
      <c r="L19" s="83">
        <f>0.005</f>
        <v>5.0000000000000001E-3</v>
      </c>
      <c r="M19" s="111">
        <v>593</v>
      </c>
      <c r="N19" s="88">
        <v>0</v>
      </c>
      <c r="O19" s="83">
        <f>0.005</f>
        <v>5.0000000000000001E-3</v>
      </c>
      <c r="P19" s="89">
        <f>0.005</f>
        <v>5.0000000000000001E-3</v>
      </c>
      <c r="Q19" s="115">
        <f>0.5</f>
        <v>0.5</v>
      </c>
      <c r="R19" s="88">
        <v>1.4200000000000001E-2</v>
      </c>
      <c r="S19" s="100">
        <v>1.12E-4</v>
      </c>
      <c r="T19" s="94">
        <v>6.2100000000000002E-3</v>
      </c>
      <c r="U19" s="95">
        <f>0.00005</f>
        <v>5.0000000000000002E-5</v>
      </c>
      <c r="V19" s="101">
        <f>0.000005</f>
        <v>5.0000000000000004E-6</v>
      </c>
      <c r="W19" s="94">
        <v>7.0299999999999998E-3</v>
      </c>
      <c r="X19" s="88">
        <v>1.7000000000000001E-2</v>
      </c>
      <c r="Y19" s="101">
        <f>0.00001</f>
        <v>1.0000000000000001E-5</v>
      </c>
      <c r="Z19" s="95">
        <f>0.003</f>
        <v>3.0000000000000001E-3</v>
      </c>
      <c r="AA19" s="88">
        <v>1.3899999999999999E-2</v>
      </c>
      <c r="AB19" s="94">
        <v>5.5300000000000002E-3</v>
      </c>
      <c r="AC19" s="94">
        <v>5.9000000000000003E-4</v>
      </c>
      <c r="AD19" s="83">
        <f>0.03</f>
        <v>0.03</v>
      </c>
      <c r="AE19" s="89">
        <f>0.001</f>
        <v>1E-3</v>
      </c>
    </row>
    <row r="20" spans="1:32" ht="15.75">
      <c r="A20" s="53" t="s">
        <v>4</v>
      </c>
      <c r="B20" s="1">
        <v>42710</v>
      </c>
      <c r="C20" s="105">
        <v>-0.6</v>
      </c>
      <c r="D20" s="111">
        <v>1250</v>
      </c>
      <c r="E20" s="111">
        <v>760</v>
      </c>
      <c r="F20" s="108">
        <v>8.27</v>
      </c>
      <c r="G20" s="112" t="s">
        <v>95</v>
      </c>
      <c r="H20" s="111">
        <v>1070</v>
      </c>
      <c r="I20" s="108">
        <v>0.22</v>
      </c>
      <c r="J20" s="83">
        <f>0.005</f>
        <v>5.0000000000000001E-3</v>
      </c>
      <c r="K20" s="108">
        <v>3.38</v>
      </c>
      <c r="L20" s="81" t="s">
        <v>95</v>
      </c>
      <c r="M20" s="111">
        <v>599</v>
      </c>
      <c r="N20" s="88">
        <v>0</v>
      </c>
      <c r="O20" s="83">
        <f>0.005</f>
        <v>5.0000000000000001E-3</v>
      </c>
      <c r="P20" s="89">
        <f>0.005</f>
        <v>5.0000000000000001E-3</v>
      </c>
      <c r="Q20" s="108">
        <v>0.74</v>
      </c>
      <c r="R20" s="87" t="s">
        <v>95</v>
      </c>
      <c r="S20" s="99" t="s">
        <v>95</v>
      </c>
      <c r="T20" s="93" t="s">
        <v>95</v>
      </c>
      <c r="U20" s="93" t="s">
        <v>95</v>
      </c>
      <c r="V20" s="99" t="s">
        <v>95</v>
      </c>
      <c r="W20" s="93" t="s">
        <v>95</v>
      </c>
      <c r="X20" s="87" t="s">
        <v>95</v>
      </c>
      <c r="Y20" s="99" t="s">
        <v>95</v>
      </c>
      <c r="Z20" s="93" t="s">
        <v>95</v>
      </c>
      <c r="AA20" s="88">
        <v>1.2999999999999999E-2</v>
      </c>
      <c r="AB20" s="94">
        <v>5.5900000000000004E-3</v>
      </c>
      <c r="AC20" s="94">
        <v>5.8E-4</v>
      </c>
      <c r="AD20" s="83">
        <f>0.03</f>
        <v>0.03</v>
      </c>
      <c r="AE20" s="89">
        <f>0.001</f>
        <v>1E-3</v>
      </c>
    </row>
    <row r="21" spans="1:32">
      <c r="A21" s="12"/>
      <c r="B21" s="37" t="s">
        <v>87</v>
      </c>
      <c r="C21" s="106">
        <f t="shared" ref="C21:AE21" si="0">MIN(C2:C20)</f>
        <v>-0.6</v>
      </c>
      <c r="D21" s="113">
        <f t="shared" si="0"/>
        <v>1110</v>
      </c>
      <c r="E21" s="113">
        <f t="shared" si="0"/>
        <v>699</v>
      </c>
      <c r="F21" s="67">
        <f t="shared" si="0"/>
        <v>8.1</v>
      </c>
      <c r="G21" s="113">
        <f t="shared" si="0"/>
        <v>3</v>
      </c>
      <c r="H21" s="113">
        <f t="shared" si="0"/>
        <v>1000</v>
      </c>
      <c r="I21" s="67">
        <f t="shared" si="0"/>
        <v>0.17</v>
      </c>
      <c r="J21" s="84">
        <f t="shared" si="0"/>
        <v>5.0000000000000001E-3</v>
      </c>
      <c r="K21" s="67">
        <f t="shared" si="0"/>
        <v>3.08</v>
      </c>
      <c r="L21" s="84">
        <f t="shared" si="0"/>
        <v>5.0000000000000001E-3</v>
      </c>
      <c r="M21" s="113">
        <f t="shared" si="0"/>
        <v>564</v>
      </c>
      <c r="N21" s="90">
        <f t="shared" si="0"/>
        <v>0</v>
      </c>
      <c r="O21" s="84">
        <f t="shared" si="0"/>
        <v>5.0000000000000001E-3</v>
      </c>
      <c r="P21" s="90">
        <f t="shared" si="0"/>
        <v>2.5999999999999999E-3</v>
      </c>
      <c r="Q21" s="67">
        <f t="shared" si="0"/>
        <v>0.5</v>
      </c>
      <c r="R21" s="90">
        <f t="shared" si="0"/>
        <v>1.2800000000000001E-2</v>
      </c>
      <c r="S21" s="102">
        <f t="shared" si="0"/>
        <v>8.4400000000000005E-5</v>
      </c>
      <c r="T21" s="96">
        <f t="shared" si="0"/>
        <v>1.3699999999999999E-3</v>
      </c>
      <c r="U21" s="96">
        <f t="shared" si="0"/>
        <v>1.0000000000000001E-5</v>
      </c>
      <c r="V21" s="102">
        <f t="shared" si="0"/>
        <v>5.0000000000000004E-6</v>
      </c>
      <c r="W21" s="96">
        <f t="shared" si="0"/>
        <v>5.7400000000000003E-3</v>
      </c>
      <c r="X21" s="90">
        <f t="shared" si="0"/>
        <v>1.49E-2</v>
      </c>
      <c r="Y21" s="102">
        <f t="shared" si="0"/>
        <v>5.0000000000000004E-6</v>
      </c>
      <c r="Z21" s="96">
        <f t="shared" si="0"/>
        <v>7.5000000000000002E-4</v>
      </c>
      <c r="AA21" s="90">
        <f t="shared" si="0"/>
        <v>1.2200000000000001E-2</v>
      </c>
      <c r="AB21" s="96">
        <f t="shared" si="0"/>
        <v>1.31E-3</v>
      </c>
      <c r="AC21" s="96">
        <f t="shared" si="0"/>
        <v>5.0000000000000001E-4</v>
      </c>
      <c r="AD21" s="84">
        <f t="shared" si="0"/>
        <v>1E-3</v>
      </c>
      <c r="AE21" s="90">
        <f t="shared" si="0"/>
        <v>5.0000000000000001E-4</v>
      </c>
    </row>
    <row r="22" spans="1:32">
      <c r="A22" s="12"/>
      <c r="B22" s="37" t="s">
        <v>88</v>
      </c>
      <c r="C22" s="106">
        <f t="shared" ref="C22:AE22" si="1">MAX(C2:C20)</f>
        <v>6.7</v>
      </c>
      <c r="D22" s="113">
        <f t="shared" si="1"/>
        <v>1360</v>
      </c>
      <c r="E22" s="113">
        <f t="shared" si="1"/>
        <v>796</v>
      </c>
      <c r="F22" s="67">
        <f t="shared" si="1"/>
        <v>8.2799999999999994</v>
      </c>
      <c r="G22" s="113">
        <f t="shared" si="1"/>
        <v>3</v>
      </c>
      <c r="H22" s="113">
        <f t="shared" si="1"/>
        <v>1100</v>
      </c>
      <c r="I22" s="67">
        <f t="shared" si="1"/>
        <v>1.26</v>
      </c>
      <c r="J22" s="84">
        <f t="shared" si="1"/>
        <v>5.0000000000000001E-3</v>
      </c>
      <c r="K22" s="67">
        <f t="shared" si="1"/>
        <v>4.53</v>
      </c>
      <c r="L22" s="84">
        <f t="shared" si="1"/>
        <v>5.0000000000000001E-3</v>
      </c>
      <c r="M22" s="113">
        <f t="shared" si="1"/>
        <v>647</v>
      </c>
      <c r="N22" s="90">
        <f t="shared" si="1"/>
        <v>2.5999999999999999E-3</v>
      </c>
      <c r="O22" s="84">
        <f t="shared" si="1"/>
        <v>5.0000000000000001E-3</v>
      </c>
      <c r="P22" s="90">
        <f t="shared" si="1"/>
        <v>5.0000000000000001E-3</v>
      </c>
      <c r="Q22" s="67">
        <f t="shared" si="1"/>
        <v>0.74</v>
      </c>
      <c r="R22" s="90">
        <f t="shared" si="1"/>
        <v>1.46E-2</v>
      </c>
      <c r="S22" s="102">
        <f t="shared" si="1"/>
        <v>1.25E-4</v>
      </c>
      <c r="T22" s="96">
        <f t="shared" si="1"/>
        <v>7.7600000000000004E-3</v>
      </c>
      <c r="U22" s="96">
        <f t="shared" si="1"/>
        <v>5.0000000000000002E-5</v>
      </c>
      <c r="V22" s="102">
        <f t="shared" si="1"/>
        <v>5.0000000000000001E-4</v>
      </c>
      <c r="W22" s="96">
        <f t="shared" si="1"/>
        <v>1.14E-2</v>
      </c>
      <c r="X22" s="90">
        <f t="shared" si="1"/>
        <v>2.1700000000000001E-2</v>
      </c>
      <c r="Y22" s="102">
        <f t="shared" si="1"/>
        <v>1.0000000000000001E-5</v>
      </c>
      <c r="Z22" s="96">
        <f t="shared" si="1"/>
        <v>3.0000000000000001E-3</v>
      </c>
      <c r="AA22" s="90">
        <f t="shared" si="1"/>
        <v>1.8800000000000001E-2</v>
      </c>
      <c r="AB22" s="96">
        <f t="shared" si="1"/>
        <v>1.0699999999999999E-2</v>
      </c>
      <c r="AC22" s="96">
        <f t="shared" si="1"/>
        <v>7.6999999999999996E-4</v>
      </c>
      <c r="AD22" s="84">
        <f t="shared" si="1"/>
        <v>0.03</v>
      </c>
      <c r="AE22" s="90">
        <f t="shared" si="1"/>
        <v>2E-3</v>
      </c>
    </row>
    <row r="23" spans="1:32">
      <c r="A23" s="12"/>
      <c r="B23" s="37" t="s">
        <v>89</v>
      </c>
      <c r="C23" s="106">
        <f t="shared" ref="C23:AE23" si="2">AVERAGE(C2:C20)</f>
        <v>3.2333333333333338</v>
      </c>
      <c r="D23" s="113">
        <f t="shared" si="2"/>
        <v>1266.6666666666667</v>
      </c>
      <c r="E23" s="113">
        <f t="shared" si="2"/>
        <v>755.25</v>
      </c>
      <c r="F23" s="67">
        <f t="shared" si="2"/>
        <v>8.2391666666666659</v>
      </c>
      <c r="G23" s="113">
        <f t="shared" si="2"/>
        <v>3</v>
      </c>
      <c r="H23" s="113">
        <f t="shared" si="2"/>
        <v>1045</v>
      </c>
      <c r="I23" s="67">
        <f t="shared" si="2"/>
        <v>0.37083333333333329</v>
      </c>
      <c r="J23" s="84">
        <f t="shared" si="2"/>
        <v>4.9999999999999992E-3</v>
      </c>
      <c r="K23" s="67">
        <f t="shared" si="2"/>
        <v>3.722941176470588</v>
      </c>
      <c r="L23" s="84">
        <f t="shared" si="2"/>
        <v>5.0000000000000001E-3</v>
      </c>
      <c r="M23" s="113">
        <f t="shared" si="2"/>
        <v>602.25</v>
      </c>
      <c r="N23" s="90">
        <f t="shared" si="2"/>
        <v>1.5294117647058822E-4</v>
      </c>
      <c r="O23" s="84">
        <f t="shared" si="2"/>
        <v>4.9999999999999992E-3</v>
      </c>
      <c r="P23" s="90">
        <f t="shared" si="2"/>
        <v>4.7999999999999996E-3</v>
      </c>
      <c r="Q23" s="67">
        <f t="shared" si="2"/>
        <v>0.52583333333333337</v>
      </c>
      <c r="R23" s="90">
        <f t="shared" si="2"/>
        <v>1.3800000000000002E-2</v>
      </c>
      <c r="S23" s="102">
        <f t="shared" si="2"/>
        <v>1.0487999999999999E-4</v>
      </c>
      <c r="T23" s="96">
        <f t="shared" si="2"/>
        <v>4.6860000000000001E-3</v>
      </c>
      <c r="U23" s="96">
        <f t="shared" si="2"/>
        <v>4.2000000000000004E-5</v>
      </c>
      <c r="V23" s="102">
        <f t="shared" si="2"/>
        <v>1.0400000000000001E-4</v>
      </c>
      <c r="W23" s="96">
        <f t="shared" si="2"/>
        <v>8.0900000000000017E-3</v>
      </c>
      <c r="X23" s="90">
        <f t="shared" si="2"/>
        <v>1.7299999999999999E-2</v>
      </c>
      <c r="Y23" s="102">
        <f t="shared" si="2"/>
        <v>9.0000000000000002E-6</v>
      </c>
      <c r="Z23" s="96">
        <f t="shared" si="2"/>
        <v>2.5500000000000002E-3</v>
      </c>
      <c r="AA23" s="90">
        <f t="shared" si="2"/>
        <v>1.4124999999999999E-2</v>
      </c>
      <c r="AB23" s="96">
        <f t="shared" si="2"/>
        <v>5.3074999999999989E-3</v>
      </c>
      <c r="AC23" s="96">
        <f t="shared" si="2"/>
        <v>6.4583333333333344E-4</v>
      </c>
      <c r="AD23" s="84">
        <f t="shared" si="2"/>
        <v>2.7583333333333338E-2</v>
      </c>
      <c r="AE23" s="90">
        <f t="shared" si="2"/>
        <v>1.1166666666666671E-3</v>
      </c>
    </row>
    <row r="24" spans="1:32">
      <c r="A24" s="12"/>
      <c r="B24" s="37" t="s">
        <v>90</v>
      </c>
      <c r="C24" s="106">
        <f t="shared" ref="C24:AE24" si="3">_xlfn.STDEV.P(C2:C20)</f>
        <v>2.4153444658865721</v>
      </c>
      <c r="D24" s="113">
        <f t="shared" si="3"/>
        <v>72.380169168694877</v>
      </c>
      <c r="E24" s="113">
        <f t="shared" si="3"/>
        <v>32.555401497549788</v>
      </c>
      <c r="F24" s="67">
        <f t="shared" si="3"/>
        <v>4.5544544739798964E-2</v>
      </c>
      <c r="G24" s="113">
        <f t="shared" si="3"/>
        <v>0</v>
      </c>
      <c r="H24" s="113">
        <f t="shared" si="3"/>
        <v>33.541019662496844</v>
      </c>
      <c r="I24" s="67">
        <f t="shared" si="3"/>
        <v>0.2906733084103566</v>
      </c>
      <c r="J24" s="84">
        <f t="shared" si="3"/>
        <v>8.6736173798840355E-19</v>
      </c>
      <c r="K24" s="67">
        <f t="shared" si="3"/>
        <v>0.45090451194541675</v>
      </c>
      <c r="L24" s="84">
        <f t="shared" si="3"/>
        <v>0</v>
      </c>
      <c r="M24" s="113">
        <f t="shared" si="3"/>
        <v>20.817160389127686</v>
      </c>
      <c r="N24" s="90">
        <f t="shared" si="3"/>
        <v>6.1176470588235289E-4</v>
      </c>
      <c r="O24" s="84">
        <f t="shared" si="3"/>
        <v>8.6736173798840355E-19</v>
      </c>
      <c r="P24" s="90">
        <f t="shared" si="3"/>
        <v>6.6332495807108012E-4</v>
      </c>
      <c r="Q24" s="67">
        <f t="shared" si="3"/>
        <v>6.7386736248479739E-2</v>
      </c>
      <c r="R24" s="90">
        <f t="shared" si="3"/>
        <v>6.3245553203367577E-4</v>
      </c>
      <c r="S24" s="102">
        <f t="shared" si="3"/>
        <v>1.3844045651470526E-5</v>
      </c>
      <c r="T24" s="96">
        <f t="shared" si="3"/>
        <v>2.2916247511318251E-3</v>
      </c>
      <c r="U24" s="96">
        <f t="shared" si="3"/>
        <v>1.6000000000000003E-5</v>
      </c>
      <c r="V24" s="102">
        <f t="shared" si="3"/>
        <v>1.9799999999999999E-4</v>
      </c>
      <c r="W24" s="96">
        <f t="shared" si="3"/>
        <v>1.9927067019508918E-3</v>
      </c>
      <c r="X24" s="90">
        <f t="shared" si="3"/>
        <v>2.3091123835794567E-3</v>
      </c>
      <c r="Y24" s="102">
        <f t="shared" si="3"/>
        <v>2.0000000000000003E-6</v>
      </c>
      <c r="Z24" s="96">
        <f t="shared" si="3"/>
        <v>9.0000000000000008E-4</v>
      </c>
      <c r="AA24" s="90">
        <f t="shared" si="3"/>
        <v>1.7039781884363035E-3</v>
      </c>
      <c r="AB24" s="96">
        <f t="shared" si="3"/>
        <v>2.4858939538926466E-3</v>
      </c>
      <c r="AC24" s="96">
        <f t="shared" si="3"/>
        <v>7.1467747193324112E-5</v>
      </c>
      <c r="AD24" s="84">
        <f t="shared" si="3"/>
        <v>8.0151765766921842E-3</v>
      </c>
      <c r="AE24" s="90">
        <f t="shared" si="3"/>
        <v>3.5316033500695147E-4</v>
      </c>
    </row>
    <row r="25" spans="1:32" s="9" customFormat="1">
      <c r="A25" s="173"/>
      <c r="B25" s="72"/>
      <c r="C25" s="184" t="s">
        <v>114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61"/>
    </row>
    <row r="26" spans="1:32" s="9" customFormat="1">
      <c r="A26" s="173"/>
      <c r="B26" s="72"/>
      <c r="C26" s="184" t="s">
        <v>94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61"/>
    </row>
    <row r="27" spans="1:32" s="9" customFormat="1">
      <c r="A27" s="173"/>
      <c r="B27" s="72"/>
      <c r="C27" s="184" t="s">
        <v>91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61"/>
    </row>
    <row r="28" spans="1:32" s="9" customFormat="1">
      <c r="A28" s="176"/>
      <c r="B28" s="72"/>
      <c r="C28" s="184" t="s">
        <v>93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61"/>
    </row>
    <row r="29" spans="1:32">
      <c r="B29" s="63"/>
      <c r="C29" s="188"/>
      <c r="D29" s="189"/>
      <c r="E29" s="189"/>
      <c r="F29" s="190"/>
      <c r="G29" s="189"/>
      <c r="H29" s="189"/>
      <c r="I29" s="190"/>
      <c r="J29" s="192"/>
      <c r="K29" s="190"/>
      <c r="L29" s="192"/>
      <c r="M29" s="189"/>
      <c r="N29" s="191"/>
      <c r="O29" s="192"/>
      <c r="P29" s="191"/>
      <c r="Q29" s="190"/>
      <c r="R29" s="191"/>
      <c r="S29" s="193"/>
      <c r="T29" s="194"/>
      <c r="U29" s="194"/>
      <c r="V29" s="193"/>
      <c r="W29" s="194"/>
      <c r="X29" s="191"/>
      <c r="Y29" s="193"/>
      <c r="Z29" s="194"/>
      <c r="AA29" s="191"/>
      <c r="AB29" s="194"/>
      <c r="AC29" s="194"/>
      <c r="AD29" s="192"/>
      <c r="AE29" s="191"/>
    </row>
  </sheetData>
  <printOptions horizontalCentered="1"/>
  <pageMargins left="0.7" right="0.7" top="1.125" bottom="0.75" header="0.3" footer="0.3"/>
  <pageSetup scale="85" orientation="landscape" horizontalDpi="1200" verticalDpi="1200" r:id="rId1"/>
  <headerFooter>
    <oddHeader>&amp;L&amp;8Barrick Gold Inc., Nickel Plate Mine&amp;C&amp;"Times New Roman,Bold"&amp;16
Table 17 - NPM CREEK Data&amp;R&amp;"Times New Roman,Regular"&amp;8Annual Report, 2016</oddHeader>
  </headerFooter>
  <colBreaks count="1" manualBreakCount="1">
    <brk id="21" max="27" man="1"/>
  </col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2" width="6.3984375" style="7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5" t="s">
        <v>86</v>
      </c>
      <c r="K1" s="5" t="s">
        <v>46</v>
      </c>
      <c r="L1" s="5" t="s">
        <v>47</v>
      </c>
      <c r="M1" s="30" t="s">
        <v>48</v>
      </c>
      <c r="N1" s="5" t="s">
        <v>71</v>
      </c>
      <c r="O1" s="16" t="s">
        <v>72</v>
      </c>
      <c r="P1" s="13" t="s">
        <v>73</v>
      </c>
    </row>
    <row r="2" spans="1:88" ht="15.75">
      <c r="A2" s="53" t="s">
        <v>22</v>
      </c>
      <c r="B2" s="1">
        <v>42402</v>
      </c>
      <c r="C2" s="33">
        <v>4334.1000000000004</v>
      </c>
      <c r="D2" s="31">
        <v>7640</v>
      </c>
      <c r="E2" s="31">
        <v>1520</v>
      </c>
      <c r="F2" s="2">
        <v>7.6</v>
      </c>
      <c r="G2" s="29">
        <v>91.7</v>
      </c>
      <c r="H2" s="49">
        <f>0.25</f>
        <v>0.25</v>
      </c>
      <c r="I2" s="31">
        <v>3080</v>
      </c>
      <c r="J2" s="2">
        <v>1.6300000000000001</v>
      </c>
      <c r="K2" s="2">
        <v>0.19</v>
      </c>
      <c r="L2" s="2">
        <v>1.82</v>
      </c>
      <c r="M2" s="31">
        <v>1390</v>
      </c>
      <c r="N2" s="2">
        <v>3.07</v>
      </c>
      <c r="O2" s="17">
        <v>1.2999999999999999E-3</v>
      </c>
      <c r="P2" s="51">
        <f>0.09</f>
        <v>0.09</v>
      </c>
      <c r="CJ2" s="36"/>
    </row>
    <row r="3" spans="1:88" ht="15.75">
      <c r="A3" s="53" t="s">
        <v>22</v>
      </c>
      <c r="B3" s="1">
        <v>42494</v>
      </c>
      <c r="C3" s="33">
        <v>4334.5</v>
      </c>
      <c r="D3" s="31">
        <v>7570</v>
      </c>
      <c r="E3" s="31">
        <v>1700</v>
      </c>
      <c r="F3" s="2">
        <v>7.73</v>
      </c>
      <c r="G3" s="29">
        <v>46.2</v>
      </c>
      <c r="H3" s="49">
        <f>0.25</f>
        <v>0.25</v>
      </c>
      <c r="I3" s="31">
        <v>2970</v>
      </c>
      <c r="J3" s="2">
        <v>1.7399999999999998</v>
      </c>
      <c r="K3" s="2">
        <v>0.31</v>
      </c>
      <c r="L3" s="2">
        <v>2.0499999999999998</v>
      </c>
      <c r="M3" s="31">
        <v>1450</v>
      </c>
      <c r="N3" s="2">
        <v>3.47</v>
      </c>
      <c r="O3" s="50">
        <f>0.001</f>
        <v>1E-3</v>
      </c>
      <c r="P3" s="51">
        <f>0.09</f>
        <v>0.09</v>
      </c>
    </row>
    <row r="4" spans="1:88" ht="15.75">
      <c r="A4" s="53" t="s">
        <v>22</v>
      </c>
      <c r="B4" s="1">
        <v>42584</v>
      </c>
      <c r="C4" s="33">
        <v>4344.6000000000004</v>
      </c>
      <c r="D4" s="31">
        <v>7660</v>
      </c>
      <c r="E4" s="31">
        <v>1670</v>
      </c>
      <c r="F4" s="2">
        <v>7.72</v>
      </c>
      <c r="G4" s="29">
        <v>37.4</v>
      </c>
      <c r="H4" s="49">
        <f>0.25</f>
        <v>0.25</v>
      </c>
      <c r="I4" s="31">
        <v>3050</v>
      </c>
      <c r="J4" s="2">
        <v>1.6700000000000002</v>
      </c>
      <c r="K4" s="2">
        <v>0.2</v>
      </c>
      <c r="L4" s="2">
        <v>1.87</v>
      </c>
      <c r="M4" s="31">
        <v>1520</v>
      </c>
      <c r="N4" s="2">
        <v>3.34</v>
      </c>
      <c r="O4" s="50">
        <f>0.001</f>
        <v>1E-3</v>
      </c>
      <c r="P4" s="14">
        <v>7.0999999999999994E-2</v>
      </c>
    </row>
    <row r="5" spans="1:88" ht="15.75">
      <c r="A5" s="53" t="s">
        <v>22</v>
      </c>
      <c r="B5" s="1">
        <v>42675</v>
      </c>
      <c r="C5" s="40">
        <v>4334.3999999999996</v>
      </c>
      <c r="D5" s="31">
        <v>5890</v>
      </c>
      <c r="E5" s="31">
        <v>1860</v>
      </c>
      <c r="F5" s="2">
        <v>7.79</v>
      </c>
      <c r="G5" s="29">
        <v>29.7</v>
      </c>
      <c r="H5" s="49">
        <f>0.25</f>
        <v>0.25</v>
      </c>
      <c r="I5" s="31">
        <v>3060</v>
      </c>
      <c r="J5" s="2">
        <v>1.31</v>
      </c>
      <c r="K5" s="2">
        <v>0.16</v>
      </c>
      <c r="L5" s="2">
        <v>1.47</v>
      </c>
      <c r="M5" s="31">
        <v>1430</v>
      </c>
      <c r="N5" s="2">
        <v>3.32</v>
      </c>
      <c r="O5" s="17">
        <v>1.6000000000000001E-3</v>
      </c>
      <c r="P5" s="51">
        <f>0.09</f>
        <v>0.09</v>
      </c>
      <c r="CC5" s="8"/>
      <c r="CD5" s="8"/>
      <c r="CE5" s="8"/>
      <c r="CF5" s="8"/>
      <c r="CG5" s="8"/>
    </row>
    <row r="6" spans="1:88">
      <c r="A6" s="12"/>
      <c r="B6" s="37" t="s">
        <v>87</v>
      </c>
      <c r="C6" s="38">
        <f t="shared" ref="C6:P6" si="0">MIN(C2:C5)</f>
        <v>4334.1000000000004</v>
      </c>
      <c r="D6" s="38">
        <f t="shared" si="0"/>
        <v>5890</v>
      </c>
      <c r="E6" s="38">
        <f t="shared" si="0"/>
        <v>1520</v>
      </c>
      <c r="F6" s="74">
        <f t="shared" si="0"/>
        <v>7.6</v>
      </c>
      <c r="G6" s="60">
        <f t="shared" si="0"/>
        <v>29.7</v>
      </c>
      <c r="H6" s="74">
        <f t="shared" si="0"/>
        <v>0.25</v>
      </c>
      <c r="I6" s="38">
        <f t="shared" si="0"/>
        <v>2970</v>
      </c>
      <c r="J6" s="74">
        <f t="shared" si="0"/>
        <v>1.31</v>
      </c>
      <c r="K6" s="74">
        <f t="shared" si="0"/>
        <v>0.16</v>
      </c>
      <c r="L6" s="74">
        <f t="shared" si="0"/>
        <v>1.47</v>
      </c>
      <c r="M6" s="38">
        <f t="shared" si="0"/>
        <v>1390</v>
      </c>
      <c r="N6" s="74">
        <f t="shared" si="0"/>
        <v>3.07</v>
      </c>
      <c r="O6" s="76">
        <f t="shared" si="0"/>
        <v>1E-3</v>
      </c>
      <c r="P6" s="73">
        <f t="shared" si="0"/>
        <v>7.0999999999999994E-2</v>
      </c>
    </row>
    <row r="7" spans="1:88">
      <c r="A7" s="12"/>
      <c r="B7" s="37" t="s">
        <v>88</v>
      </c>
      <c r="C7" s="38">
        <f t="shared" ref="C7:P7" si="1">MAX(C2:C5)</f>
        <v>4344.6000000000004</v>
      </c>
      <c r="D7" s="38">
        <f t="shared" si="1"/>
        <v>7660</v>
      </c>
      <c r="E7" s="38">
        <f t="shared" si="1"/>
        <v>1860</v>
      </c>
      <c r="F7" s="74">
        <f t="shared" si="1"/>
        <v>7.79</v>
      </c>
      <c r="G7" s="60">
        <f t="shared" si="1"/>
        <v>91.7</v>
      </c>
      <c r="H7" s="74">
        <f t="shared" si="1"/>
        <v>0.25</v>
      </c>
      <c r="I7" s="38">
        <f t="shared" si="1"/>
        <v>3080</v>
      </c>
      <c r="J7" s="74">
        <f t="shared" si="1"/>
        <v>1.7399999999999998</v>
      </c>
      <c r="K7" s="74">
        <f t="shared" si="1"/>
        <v>0.31</v>
      </c>
      <c r="L7" s="74">
        <f t="shared" si="1"/>
        <v>2.0499999999999998</v>
      </c>
      <c r="M7" s="38">
        <f t="shared" si="1"/>
        <v>1520</v>
      </c>
      <c r="N7" s="74">
        <f t="shared" si="1"/>
        <v>3.47</v>
      </c>
      <c r="O7" s="76">
        <f t="shared" si="1"/>
        <v>1.6000000000000001E-3</v>
      </c>
      <c r="P7" s="73">
        <f t="shared" si="1"/>
        <v>0.09</v>
      </c>
    </row>
    <row r="8" spans="1:88">
      <c r="A8" s="12"/>
      <c r="B8" s="37" t="s">
        <v>89</v>
      </c>
      <c r="C8" s="38">
        <f t="shared" ref="C8:P8" si="2">AVERAGE(C2:C5)</f>
        <v>4336.8999999999996</v>
      </c>
      <c r="D8" s="38">
        <f t="shared" si="2"/>
        <v>7190</v>
      </c>
      <c r="E8" s="38">
        <f t="shared" si="2"/>
        <v>1687.5</v>
      </c>
      <c r="F8" s="74">
        <f t="shared" si="2"/>
        <v>7.71</v>
      </c>
      <c r="G8" s="60">
        <f t="shared" si="2"/>
        <v>51.25</v>
      </c>
      <c r="H8" s="74">
        <f t="shared" si="2"/>
        <v>0.25</v>
      </c>
      <c r="I8" s="38">
        <f t="shared" si="2"/>
        <v>3040</v>
      </c>
      <c r="J8" s="74">
        <f t="shared" si="2"/>
        <v>1.5874999999999999</v>
      </c>
      <c r="K8" s="74">
        <f t="shared" si="2"/>
        <v>0.215</v>
      </c>
      <c r="L8" s="74">
        <f t="shared" si="2"/>
        <v>1.8025</v>
      </c>
      <c r="M8" s="38">
        <f t="shared" si="2"/>
        <v>1447.5</v>
      </c>
      <c r="N8" s="74">
        <f t="shared" si="2"/>
        <v>3.3</v>
      </c>
      <c r="O8" s="76">
        <f t="shared" si="2"/>
        <v>1.225E-3</v>
      </c>
      <c r="P8" s="73">
        <f t="shared" si="2"/>
        <v>8.5249999999999992E-2</v>
      </c>
    </row>
    <row r="9" spans="1:88">
      <c r="A9" s="70"/>
      <c r="B9" s="37" t="s">
        <v>90</v>
      </c>
      <c r="C9" s="38">
        <f t="shared" ref="C9:P9" si="3">_xlfn.STDEV.P(C2:C5)</f>
        <v>4.4480332732569963</v>
      </c>
      <c r="D9" s="38">
        <f t="shared" si="3"/>
        <v>751.29887528200118</v>
      </c>
      <c r="E9" s="38">
        <f t="shared" si="3"/>
        <v>120.70107704573311</v>
      </c>
      <c r="F9" s="74">
        <f t="shared" si="3"/>
        <v>6.8920243760451277E-2</v>
      </c>
      <c r="G9" s="60">
        <f t="shared" si="3"/>
        <v>24.07244275099643</v>
      </c>
      <c r="H9" s="74">
        <f t="shared" si="3"/>
        <v>0</v>
      </c>
      <c r="I9" s="38">
        <f t="shared" si="3"/>
        <v>41.83300132670378</v>
      </c>
      <c r="J9" s="74">
        <f t="shared" si="3"/>
        <v>0.16498105951896505</v>
      </c>
      <c r="K9" s="74">
        <f t="shared" si="3"/>
        <v>5.6789083458002848E-2</v>
      </c>
      <c r="L9" s="74">
        <f t="shared" si="3"/>
        <v>0.21016362672927091</v>
      </c>
      <c r="M9" s="38">
        <f t="shared" si="3"/>
        <v>47.103609203541929</v>
      </c>
      <c r="N9" s="74">
        <f t="shared" si="3"/>
        <v>0.14474114826130138</v>
      </c>
      <c r="O9" s="76">
        <f t="shared" si="3"/>
        <v>2.4874685927665498E-4</v>
      </c>
      <c r="P9" s="73">
        <f t="shared" si="3"/>
        <v>8.2272413359521686E-3</v>
      </c>
    </row>
    <row r="10" spans="1:88" s="9" customFormat="1" ht="30" customHeight="1">
      <c r="A10" s="71"/>
      <c r="B10" s="214" t="s">
        <v>115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135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18 - P16 Data&amp;R&amp;"Times New Roman,Regular"&amp;8Annual Report, 2016</oddHead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1" width="9" style="43" bestFit="1" customWidth="1"/>
    <col min="12" max="12" width="7.73046875" style="42" bestFit="1" customWidth="1"/>
    <col min="13" max="13" width="7.73046875" style="40" bestFit="1" customWidth="1"/>
    <col min="14" max="14" width="6.3984375" style="7" bestFit="1" customWidth="1"/>
    <col min="15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16" t="s">
        <v>86</v>
      </c>
      <c r="K1" s="16" t="s">
        <v>46</v>
      </c>
      <c r="L1" s="13" t="s">
        <v>47</v>
      </c>
      <c r="M1" s="30" t="s">
        <v>48</v>
      </c>
      <c r="N1" s="5" t="s">
        <v>71</v>
      </c>
      <c r="O1" s="13" t="s">
        <v>72</v>
      </c>
      <c r="P1" s="13" t="s">
        <v>73</v>
      </c>
    </row>
    <row r="2" spans="1:88" ht="15.75">
      <c r="A2" s="53" t="s">
        <v>23</v>
      </c>
      <c r="B2" s="1">
        <v>42402</v>
      </c>
      <c r="C2" s="33">
        <v>4347.3</v>
      </c>
      <c r="D2" s="31">
        <v>7290</v>
      </c>
      <c r="E2" s="31">
        <v>1540</v>
      </c>
      <c r="F2" s="2">
        <v>7.84</v>
      </c>
      <c r="G2" s="29">
        <v>63.2</v>
      </c>
      <c r="H2" s="49">
        <f>0.25</f>
        <v>0.25</v>
      </c>
      <c r="I2" s="31">
        <v>3410</v>
      </c>
      <c r="J2" s="17">
        <v>0.79899999999999993</v>
      </c>
      <c r="K2" s="17">
        <v>4.4999999999999998E-2</v>
      </c>
      <c r="L2" s="14">
        <v>0.84399999999999997</v>
      </c>
      <c r="M2" s="31">
        <v>1250</v>
      </c>
      <c r="N2" s="2">
        <v>1.54</v>
      </c>
      <c r="O2" s="51">
        <f>0.001</f>
        <v>1E-3</v>
      </c>
      <c r="P2" s="51">
        <f>0.09</f>
        <v>0.09</v>
      </c>
      <c r="CJ2" s="36"/>
    </row>
    <row r="3" spans="1:88" ht="15.75">
      <c r="A3" s="53" t="s">
        <v>23</v>
      </c>
      <c r="B3" s="1">
        <v>42494</v>
      </c>
      <c r="C3" s="33">
        <v>4344.6469999999999</v>
      </c>
      <c r="D3" s="31">
        <v>7190</v>
      </c>
      <c r="E3" s="31">
        <v>1520</v>
      </c>
      <c r="F3" s="2">
        <v>7.84</v>
      </c>
      <c r="G3" s="29">
        <v>54.9</v>
      </c>
      <c r="H3" s="49">
        <f>0.25</f>
        <v>0.25</v>
      </c>
      <c r="I3" s="31">
        <v>3010</v>
      </c>
      <c r="J3" s="17">
        <v>0.90210000000000001</v>
      </c>
      <c r="K3" s="17">
        <v>2.1899999999999999E-2</v>
      </c>
      <c r="L3" s="14">
        <v>0.92400000000000004</v>
      </c>
      <c r="M3" s="31">
        <v>1140</v>
      </c>
      <c r="N3" s="2">
        <v>1.61</v>
      </c>
      <c r="O3" s="51">
        <f>0.001</f>
        <v>1E-3</v>
      </c>
      <c r="P3" s="14">
        <v>0.23599999999999999</v>
      </c>
      <c r="Q3" s="8"/>
    </row>
    <row r="4" spans="1:88" ht="15.75">
      <c r="A4" s="53" t="s">
        <v>23</v>
      </c>
      <c r="B4" s="1">
        <v>42584</v>
      </c>
      <c r="C4" s="33">
        <v>4333.8</v>
      </c>
      <c r="D4" s="31">
        <v>7170</v>
      </c>
      <c r="E4" s="31">
        <v>1350</v>
      </c>
      <c r="F4" s="2">
        <v>7.73</v>
      </c>
      <c r="G4" s="29">
        <v>56.8</v>
      </c>
      <c r="H4" s="49">
        <f>0.25</f>
        <v>0.25</v>
      </c>
      <c r="I4" s="31">
        <v>2890</v>
      </c>
      <c r="J4" s="17">
        <v>0.91069999999999995</v>
      </c>
      <c r="K4" s="17">
        <v>3.4299999999999997E-2</v>
      </c>
      <c r="L4" s="14">
        <v>0.94499999999999995</v>
      </c>
      <c r="M4" s="31">
        <v>1180</v>
      </c>
      <c r="N4" s="2">
        <v>1.46</v>
      </c>
      <c r="O4" s="51">
        <f>0.001</f>
        <v>1E-3</v>
      </c>
      <c r="P4" s="14">
        <v>9.6000000000000002E-2</v>
      </c>
      <c r="Q4" s="8"/>
    </row>
    <row r="5" spans="1:88" ht="15.75">
      <c r="A5" s="53" t="s">
        <v>23</v>
      </c>
      <c r="B5" s="1">
        <v>42675</v>
      </c>
      <c r="C5" s="40">
        <v>4343.8999999999996</v>
      </c>
      <c r="D5" s="31">
        <v>5710</v>
      </c>
      <c r="E5" s="31">
        <v>1530</v>
      </c>
      <c r="F5" s="2">
        <v>7.93</v>
      </c>
      <c r="G5" s="29">
        <v>51.6</v>
      </c>
      <c r="H5" s="49">
        <f>0.25</f>
        <v>0.25</v>
      </c>
      <c r="I5" s="31">
        <v>3160</v>
      </c>
      <c r="J5" s="17">
        <v>0.745</v>
      </c>
      <c r="K5" s="17">
        <v>2.8000000000000001E-2</v>
      </c>
      <c r="L5" s="14">
        <v>0.77300000000000002</v>
      </c>
      <c r="M5" s="31">
        <v>1430</v>
      </c>
      <c r="N5" s="2">
        <v>1.39</v>
      </c>
      <c r="O5" s="51">
        <f>0.001</f>
        <v>1E-3</v>
      </c>
      <c r="P5" s="14">
        <v>8.8999999999999996E-2</v>
      </c>
    </row>
    <row r="6" spans="1:88">
      <c r="A6" s="12"/>
      <c r="B6" s="37" t="s">
        <v>87</v>
      </c>
      <c r="C6" s="38">
        <f t="shared" ref="C6:P6" si="0">MIN(C2:C5)</f>
        <v>4333.8</v>
      </c>
      <c r="D6" s="38">
        <f t="shared" si="0"/>
        <v>5710</v>
      </c>
      <c r="E6" s="38">
        <f t="shared" si="0"/>
        <v>1350</v>
      </c>
      <c r="F6" s="74">
        <f t="shared" si="0"/>
        <v>7.73</v>
      </c>
      <c r="G6" s="60">
        <f t="shared" si="0"/>
        <v>51.6</v>
      </c>
      <c r="H6" s="74">
        <f t="shared" si="0"/>
        <v>0.25</v>
      </c>
      <c r="I6" s="38">
        <f t="shared" si="0"/>
        <v>2890</v>
      </c>
      <c r="J6" s="76">
        <f t="shared" si="0"/>
        <v>0.745</v>
      </c>
      <c r="K6" s="76">
        <f t="shared" si="0"/>
        <v>2.1899999999999999E-2</v>
      </c>
      <c r="L6" s="73">
        <f t="shared" si="0"/>
        <v>0.77300000000000002</v>
      </c>
      <c r="M6" s="38">
        <f t="shared" si="0"/>
        <v>1140</v>
      </c>
      <c r="N6" s="74">
        <f t="shared" si="0"/>
        <v>1.39</v>
      </c>
      <c r="O6" s="73">
        <f t="shared" si="0"/>
        <v>1E-3</v>
      </c>
      <c r="P6" s="73">
        <f t="shared" si="0"/>
        <v>8.8999999999999996E-2</v>
      </c>
    </row>
    <row r="7" spans="1:88">
      <c r="A7" s="12"/>
      <c r="B7" s="37" t="s">
        <v>88</v>
      </c>
      <c r="C7" s="38">
        <f t="shared" ref="C7:P7" si="1">MAX(C2:C5)</f>
        <v>4347.3</v>
      </c>
      <c r="D7" s="38">
        <f t="shared" si="1"/>
        <v>7290</v>
      </c>
      <c r="E7" s="38">
        <f t="shared" si="1"/>
        <v>1540</v>
      </c>
      <c r="F7" s="74">
        <f t="shared" si="1"/>
        <v>7.93</v>
      </c>
      <c r="G7" s="60">
        <f t="shared" si="1"/>
        <v>63.2</v>
      </c>
      <c r="H7" s="74">
        <f t="shared" si="1"/>
        <v>0.25</v>
      </c>
      <c r="I7" s="38">
        <f t="shared" si="1"/>
        <v>3410</v>
      </c>
      <c r="J7" s="76">
        <f t="shared" si="1"/>
        <v>0.91069999999999995</v>
      </c>
      <c r="K7" s="76">
        <f t="shared" si="1"/>
        <v>4.4999999999999998E-2</v>
      </c>
      <c r="L7" s="73">
        <f t="shared" si="1"/>
        <v>0.94499999999999995</v>
      </c>
      <c r="M7" s="38">
        <f t="shared" si="1"/>
        <v>1430</v>
      </c>
      <c r="N7" s="74">
        <f t="shared" si="1"/>
        <v>1.61</v>
      </c>
      <c r="O7" s="73">
        <f t="shared" si="1"/>
        <v>1E-3</v>
      </c>
      <c r="P7" s="73">
        <f t="shared" si="1"/>
        <v>0.23599999999999999</v>
      </c>
    </row>
    <row r="8" spans="1:88">
      <c r="A8" s="12"/>
      <c r="B8" s="37" t="s">
        <v>89</v>
      </c>
      <c r="C8" s="38">
        <f t="shared" ref="C8:P8" si="2">AVERAGE(C2:C5)</f>
        <v>4342.4117499999993</v>
      </c>
      <c r="D8" s="38">
        <f t="shared" si="2"/>
        <v>6840</v>
      </c>
      <c r="E8" s="38">
        <f t="shared" si="2"/>
        <v>1485</v>
      </c>
      <c r="F8" s="74">
        <f t="shared" si="2"/>
        <v>7.835</v>
      </c>
      <c r="G8" s="60">
        <f t="shared" si="2"/>
        <v>56.624999999999993</v>
      </c>
      <c r="H8" s="74">
        <f t="shared" si="2"/>
        <v>0.25</v>
      </c>
      <c r="I8" s="38">
        <f t="shared" si="2"/>
        <v>3117.5</v>
      </c>
      <c r="J8" s="76">
        <f t="shared" si="2"/>
        <v>0.83919999999999995</v>
      </c>
      <c r="K8" s="76">
        <f t="shared" si="2"/>
        <v>3.2300000000000002E-2</v>
      </c>
      <c r="L8" s="73">
        <f t="shared" si="2"/>
        <v>0.87150000000000005</v>
      </c>
      <c r="M8" s="38">
        <f t="shared" si="2"/>
        <v>1250</v>
      </c>
      <c r="N8" s="74">
        <f t="shared" si="2"/>
        <v>1.5</v>
      </c>
      <c r="O8" s="73">
        <f t="shared" si="2"/>
        <v>1E-3</v>
      </c>
      <c r="P8" s="73">
        <f t="shared" si="2"/>
        <v>0.12774999999999997</v>
      </c>
    </row>
    <row r="9" spans="1:88">
      <c r="A9" s="70"/>
      <c r="B9" s="37" t="s">
        <v>90</v>
      </c>
      <c r="C9" s="38">
        <f t="shared" ref="C9:P9" si="3">_xlfn.STDEV.P(C2:C5)</f>
        <v>5.1300208759321162</v>
      </c>
      <c r="D9" s="38">
        <f t="shared" si="3"/>
        <v>653.98776746969816</v>
      </c>
      <c r="E9" s="38">
        <f t="shared" si="3"/>
        <v>78.262379212492633</v>
      </c>
      <c r="F9" s="74">
        <f t="shared" si="3"/>
        <v>7.088723439378887E-2</v>
      </c>
      <c r="G9" s="60">
        <f t="shared" si="3"/>
        <v>4.2275140449204907</v>
      </c>
      <c r="H9" s="74">
        <f t="shared" si="3"/>
        <v>0</v>
      </c>
      <c r="I9" s="38">
        <f t="shared" si="3"/>
        <v>194.08438886216479</v>
      </c>
      <c r="J9" s="76">
        <f t="shared" si="3"/>
        <v>6.9925567570095562E-2</v>
      </c>
      <c r="K9" s="76">
        <f t="shared" si="3"/>
        <v>8.5431258916160071E-3</v>
      </c>
      <c r="L9" s="73">
        <f t="shared" si="3"/>
        <v>6.8222063879656986E-2</v>
      </c>
      <c r="M9" s="38">
        <f t="shared" si="3"/>
        <v>111.13055385446434</v>
      </c>
      <c r="N9" s="74">
        <f t="shared" si="3"/>
        <v>8.2764726786234311E-2</v>
      </c>
      <c r="O9" s="73">
        <f t="shared" si="3"/>
        <v>0</v>
      </c>
      <c r="P9" s="73">
        <f t="shared" si="3"/>
        <v>6.2555475379857881E-2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19 - P17 Data&amp;R&amp;"Times New Roman,Regular"&amp;8Annual Report, 2016</oddHead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3" width="9.59765625" style="41" bestFit="1" customWidth="1"/>
    <col min="4" max="5" width="7.73046875" style="40" bestFit="1" customWidth="1"/>
    <col min="6" max="7" width="6.3984375" style="7" bestFit="1" customWidth="1"/>
    <col min="8" max="8" width="6.59765625" style="7" bestFit="1" customWidth="1"/>
    <col min="9" max="9" width="5.86328125" style="40" bestFit="1" customWidth="1"/>
    <col min="10" max="11" width="9" style="43" bestFit="1" customWidth="1"/>
    <col min="12" max="12" width="7.73046875" style="42" bestFit="1" customWidth="1"/>
    <col min="13" max="13" width="6.3984375" style="7" bestFit="1" customWidth="1"/>
    <col min="14" max="14" width="7.73046875" style="42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28" t="s">
        <v>106</v>
      </c>
      <c r="D1" s="30" t="s">
        <v>37</v>
      </c>
      <c r="E1" s="30" t="s">
        <v>38</v>
      </c>
      <c r="F1" s="5" t="s">
        <v>0</v>
      </c>
      <c r="G1" s="5" t="s">
        <v>42</v>
      </c>
      <c r="H1" s="5" t="s">
        <v>43</v>
      </c>
      <c r="I1" s="30" t="s">
        <v>45</v>
      </c>
      <c r="J1" s="16" t="s">
        <v>86</v>
      </c>
      <c r="K1" s="16" t="s">
        <v>46</v>
      </c>
      <c r="L1" s="13" t="s">
        <v>47</v>
      </c>
      <c r="M1" s="5" t="s">
        <v>48</v>
      </c>
      <c r="N1" s="13" t="s">
        <v>71</v>
      </c>
      <c r="O1" s="16" t="s">
        <v>72</v>
      </c>
      <c r="P1" s="13" t="s">
        <v>73</v>
      </c>
    </row>
    <row r="2" spans="1:88" ht="15.75">
      <c r="A2" s="53" t="s">
        <v>24</v>
      </c>
      <c r="B2" s="1">
        <v>42402</v>
      </c>
      <c r="C2" s="32">
        <v>4297.7</v>
      </c>
      <c r="D2" s="31">
        <v>2130</v>
      </c>
      <c r="E2" s="31">
        <v>870</v>
      </c>
      <c r="F2" s="2">
        <v>7.97</v>
      </c>
      <c r="G2" s="2">
        <v>6.16</v>
      </c>
      <c r="H2" s="49">
        <f>0.1</f>
        <v>0.1</v>
      </c>
      <c r="I2" s="31">
        <v>883</v>
      </c>
      <c r="J2" s="17">
        <v>0.18099999999999999</v>
      </c>
      <c r="K2" s="50">
        <f>0.005</f>
        <v>5.0000000000000001E-3</v>
      </c>
      <c r="L2" s="14">
        <v>0.18099999999999999</v>
      </c>
      <c r="M2" s="2">
        <v>3.87</v>
      </c>
      <c r="N2" s="14">
        <v>0.65900000000000003</v>
      </c>
      <c r="O2" s="50">
        <f>0.0002</f>
        <v>2.0000000000000001E-4</v>
      </c>
      <c r="P2" s="14">
        <v>6.6000000000000003E-2</v>
      </c>
      <c r="CJ2" s="36"/>
    </row>
    <row r="3" spans="1:88" ht="15.75">
      <c r="A3" s="53" t="s">
        <v>24</v>
      </c>
      <c r="B3" s="1">
        <v>42494</v>
      </c>
      <c r="C3" s="32">
        <v>4304.2</v>
      </c>
      <c r="D3" s="31">
        <v>2200</v>
      </c>
      <c r="E3" s="31">
        <v>1020</v>
      </c>
      <c r="F3" s="2">
        <v>8.26</v>
      </c>
      <c r="G3" s="2">
        <v>6.76</v>
      </c>
      <c r="H3" s="49">
        <f>0.1</f>
        <v>0.1</v>
      </c>
      <c r="I3" s="31">
        <v>888</v>
      </c>
      <c r="J3" s="17">
        <v>0.30480000000000002</v>
      </c>
      <c r="K3" s="17">
        <v>1.52E-2</v>
      </c>
      <c r="L3" s="14">
        <v>0.32</v>
      </c>
      <c r="M3" s="2">
        <v>4.1399999999999997</v>
      </c>
      <c r="N3" s="14">
        <v>0.77400000000000002</v>
      </c>
      <c r="O3" s="50">
        <f>0.0002</f>
        <v>2.0000000000000001E-4</v>
      </c>
      <c r="P3" s="14">
        <v>4.3999999999999997E-2</v>
      </c>
    </row>
    <row r="4" spans="1:88" ht="15.75">
      <c r="A4" s="53" t="s">
        <v>24</v>
      </c>
      <c r="B4" s="1">
        <v>42584</v>
      </c>
      <c r="C4" s="32">
        <v>4300.8</v>
      </c>
      <c r="D4" s="31">
        <v>2190</v>
      </c>
      <c r="E4" s="31">
        <v>918</v>
      </c>
      <c r="F4" s="2">
        <v>8.15</v>
      </c>
      <c r="G4" s="2">
        <v>7.58</v>
      </c>
      <c r="H4" s="49">
        <f>0.05</f>
        <v>0.05</v>
      </c>
      <c r="I4" s="31">
        <v>826</v>
      </c>
      <c r="J4" s="17">
        <v>0.29699999999999999</v>
      </c>
      <c r="K4" s="50">
        <f>0.005</f>
        <v>5.0000000000000001E-3</v>
      </c>
      <c r="L4" s="14">
        <v>0.29699999999999999</v>
      </c>
      <c r="M4" s="2">
        <v>4.13</v>
      </c>
      <c r="N4" s="14">
        <v>0.73399999999999999</v>
      </c>
      <c r="O4" s="50">
        <f>0.0002</f>
        <v>2.0000000000000001E-4</v>
      </c>
      <c r="P4" s="14">
        <v>4.9000000000000002E-2</v>
      </c>
    </row>
    <row r="5" spans="1:88" ht="15.75">
      <c r="A5" s="53" t="s">
        <v>24</v>
      </c>
      <c r="B5" s="1">
        <v>42675</v>
      </c>
      <c r="C5" s="41">
        <v>4299.5</v>
      </c>
      <c r="D5" s="31">
        <v>1900</v>
      </c>
      <c r="E5" s="31">
        <v>1020</v>
      </c>
      <c r="F5" s="2">
        <v>8.35</v>
      </c>
      <c r="G5" s="2">
        <v>7.81</v>
      </c>
      <c r="H5" s="49">
        <f>0.05</f>
        <v>0.05</v>
      </c>
      <c r="I5" s="31">
        <v>872</v>
      </c>
      <c r="J5" s="17">
        <v>0.26300000000000001</v>
      </c>
      <c r="K5" s="50">
        <f>0.005</f>
        <v>5.0000000000000001E-3</v>
      </c>
      <c r="L5" s="14">
        <v>0.26300000000000001</v>
      </c>
      <c r="M5" s="2">
        <v>4.3499999999999996</v>
      </c>
      <c r="N5" s="14">
        <v>0.753</v>
      </c>
      <c r="O5" s="50">
        <f>0.0004</f>
        <v>4.0000000000000002E-4</v>
      </c>
      <c r="P5" s="51">
        <f>0.06</f>
        <v>0.06</v>
      </c>
    </row>
    <row r="6" spans="1:88">
      <c r="A6" s="12"/>
      <c r="B6" s="37" t="s">
        <v>87</v>
      </c>
      <c r="C6" s="60">
        <f t="shared" ref="C6:P6" si="0">MIN(C2:C5)</f>
        <v>4297.7</v>
      </c>
      <c r="D6" s="38">
        <f t="shared" si="0"/>
        <v>1900</v>
      </c>
      <c r="E6" s="38">
        <f t="shared" si="0"/>
        <v>870</v>
      </c>
      <c r="F6" s="74">
        <f t="shared" si="0"/>
        <v>7.97</v>
      </c>
      <c r="G6" s="74">
        <f t="shared" si="0"/>
        <v>6.16</v>
      </c>
      <c r="H6" s="74">
        <f t="shared" si="0"/>
        <v>0.05</v>
      </c>
      <c r="I6" s="38">
        <f t="shared" si="0"/>
        <v>826</v>
      </c>
      <c r="J6" s="76">
        <f t="shared" si="0"/>
        <v>0.18099999999999999</v>
      </c>
      <c r="K6" s="76">
        <f t="shared" si="0"/>
        <v>5.0000000000000001E-3</v>
      </c>
      <c r="L6" s="73">
        <f t="shared" si="0"/>
        <v>0.18099999999999999</v>
      </c>
      <c r="M6" s="74">
        <f t="shared" si="0"/>
        <v>3.87</v>
      </c>
      <c r="N6" s="73">
        <f t="shared" si="0"/>
        <v>0.65900000000000003</v>
      </c>
      <c r="O6" s="76">
        <f t="shared" si="0"/>
        <v>2.0000000000000001E-4</v>
      </c>
      <c r="P6" s="73">
        <f t="shared" si="0"/>
        <v>4.3999999999999997E-2</v>
      </c>
    </row>
    <row r="7" spans="1:88">
      <c r="A7" s="12"/>
      <c r="B7" s="37" t="s">
        <v>88</v>
      </c>
      <c r="C7" s="60">
        <f t="shared" ref="C7:P7" si="1">MAX(C2:C5)</f>
        <v>4304.2</v>
      </c>
      <c r="D7" s="38">
        <f t="shared" si="1"/>
        <v>2200</v>
      </c>
      <c r="E7" s="38">
        <f t="shared" si="1"/>
        <v>1020</v>
      </c>
      <c r="F7" s="74">
        <f t="shared" si="1"/>
        <v>8.35</v>
      </c>
      <c r="G7" s="74">
        <f t="shared" si="1"/>
        <v>7.81</v>
      </c>
      <c r="H7" s="74">
        <f t="shared" si="1"/>
        <v>0.1</v>
      </c>
      <c r="I7" s="38">
        <f t="shared" si="1"/>
        <v>888</v>
      </c>
      <c r="J7" s="76">
        <f t="shared" si="1"/>
        <v>0.30480000000000002</v>
      </c>
      <c r="K7" s="76">
        <f t="shared" si="1"/>
        <v>1.52E-2</v>
      </c>
      <c r="L7" s="73">
        <f t="shared" si="1"/>
        <v>0.32</v>
      </c>
      <c r="M7" s="74">
        <f t="shared" si="1"/>
        <v>4.3499999999999996</v>
      </c>
      <c r="N7" s="73">
        <f t="shared" si="1"/>
        <v>0.77400000000000002</v>
      </c>
      <c r="O7" s="76">
        <f t="shared" si="1"/>
        <v>4.0000000000000002E-4</v>
      </c>
      <c r="P7" s="73">
        <f t="shared" si="1"/>
        <v>6.6000000000000003E-2</v>
      </c>
    </row>
    <row r="8" spans="1:88">
      <c r="A8" s="12"/>
      <c r="B8" s="37" t="s">
        <v>89</v>
      </c>
      <c r="C8" s="60">
        <f t="shared" ref="C8:P8" si="2">AVERAGE(C2:C5)</f>
        <v>4300.55</v>
      </c>
      <c r="D8" s="38">
        <f t="shared" si="2"/>
        <v>2105</v>
      </c>
      <c r="E8" s="38">
        <f t="shared" si="2"/>
        <v>957</v>
      </c>
      <c r="F8" s="74">
        <f t="shared" si="2"/>
        <v>8.182500000000001</v>
      </c>
      <c r="G8" s="74">
        <f t="shared" si="2"/>
        <v>7.0774999999999997</v>
      </c>
      <c r="H8" s="74">
        <f t="shared" si="2"/>
        <v>7.4999999999999997E-2</v>
      </c>
      <c r="I8" s="38">
        <f t="shared" si="2"/>
        <v>867.25</v>
      </c>
      <c r="J8" s="76">
        <f t="shared" si="2"/>
        <v>0.26144999999999996</v>
      </c>
      <c r="K8" s="76">
        <f t="shared" si="2"/>
        <v>7.5500000000000003E-3</v>
      </c>
      <c r="L8" s="73">
        <f t="shared" si="2"/>
        <v>0.26524999999999999</v>
      </c>
      <c r="M8" s="74">
        <f t="shared" si="2"/>
        <v>4.1225000000000005</v>
      </c>
      <c r="N8" s="73">
        <f t="shared" si="2"/>
        <v>0.73</v>
      </c>
      <c r="O8" s="76">
        <f t="shared" si="2"/>
        <v>2.5000000000000001E-4</v>
      </c>
      <c r="P8" s="73">
        <f t="shared" si="2"/>
        <v>5.475E-2</v>
      </c>
    </row>
    <row r="9" spans="1:88">
      <c r="A9" s="70"/>
      <c r="B9" s="37" t="s">
        <v>90</v>
      </c>
      <c r="C9" s="60">
        <f t="shared" ref="C9:P9" si="3">_xlfn.STDEV.P(C2:C5)</f>
        <v>2.3774986855937374</v>
      </c>
      <c r="D9" s="38">
        <f t="shared" si="3"/>
        <v>121.34661099511597</v>
      </c>
      <c r="E9" s="38">
        <f t="shared" si="3"/>
        <v>65.245689512794641</v>
      </c>
      <c r="F9" s="74">
        <f t="shared" si="3"/>
        <v>0.14166421566507184</v>
      </c>
      <c r="G9" s="74">
        <f t="shared" si="3"/>
        <v>0.65796561460307323</v>
      </c>
      <c r="H9" s="74">
        <f t="shared" si="3"/>
        <v>2.5000000000000046E-2</v>
      </c>
      <c r="I9" s="38">
        <f t="shared" si="3"/>
        <v>24.508926945094924</v>
      </c>
      <c r="J9" s="76">
        <f t="shared" si="3"/>
        <v>4.9034758080366059E-2</v>
      </c>
      <c r="K9" s="76">
        <f t="shared" si="3"/>
        <v>4.4167295593006382E-3</v>
      </c>
      <c r="L9" s="73">
        <f t="shared" si="3"/>
        <v>5.269902750525858E-2</v>
      </c>
      <c r="M9" s="74">
        <f t="shared" si="3"/>
        <v>0.17020208576865309</v>
      </c>
      <c r="N9" s="73">
        <f t="shared" si="3"/>
        <v>4.3364732214093052E-2</v>
      </c>
      <c r="O9" s="76">
        <f t="shared" si="3"/>
        <v>8.6602540378443864E-5</v>
      </c>
      <c r="P9" s="73">
        <f t="shared" si="3"/>
        <v>8.699856320652696E-3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20 - P32 Data&amp;R&amp;"Times New Roman,Regular"&amp;8Annual Report, 2016</oddHead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59765625" style="7" bestFit="1" customWidth="1"/>
    <col min="2" max="2" width="10.1328125" style="39" bestFit="1" customWidth="1"/>
    <col min="3" max="5" width="6.86328125" style="40" bestFit="1" customWidth="1"/>
    <col min="6" max="7" width="5.73046875" style="7" bestFit="1" customWidth="1"/>
    <col min="8" max="8" width="7.73046875" style="42" bestFit="1" customWidth="1"/>
    <col min="9" max="9" width="6.86328125" style="40" bestFit="1" customWidth="1"/>
    <col min="10" max="10" width="6.86328125" style="42" bestFit="1" customWidth="1"/>
    <col min="11" max="11" width="7.73046875" style="42" bestFit="1" customWidth="1"/>
    <col min="12" max="12" width="6.86328125" style="42" bestFit="1" customWidth="1"/>
    <col min="13" max="13" width="6.59765625" style="7" bestFit="1" customWidth="1"/>
    <col min="14" max="14" width="6.86328125" style="42" bestFit="1" customWidth="1"/>
    <col min="15" max="15" width="10" style="46" bestFit="1" customWidth="1"/>
    <col min="16" max="16" width="7.73046875" style="42" bestFit="1" customWidth="1"/>
    <col min="17" max="16384" width="11.265625" style="7"/>
  </cols>
  <sheetData>
    <row r="1" spans="1:88" s="152" customFormat="1" ht="124.9">
      <c r="A1" s="146" t="s">
        <v>33</v>
      </c>
      <c r="B1" s="147" t="s">
        <v>34</v>
      </c>
      <c r="C1" s="148" t="s">
        <v>106</v>
      </c>
      <c r="D1" s="148" t="s">
        <v>37</v>
      </c>
      <c r="E1" s="148" t="s">
        <v>38</v>
      </c>
      <c r="F1" s="149" t="s">
        <v>0</v>
      </c>
      <c r="G1" s="149" t="s">
        <v>42</v>
      </c>
      <c r="H1" s="150" t="s">
        <v>43</v>
      </c>
      <c r="I1" s="148" t="s">
        <v>45</v>
      </c>
      <c r="J1" s="150" t="s">
        <v>110</v>
      </c>
      <c r="K1" s="150" t="s">
        <v>46</v>
      </c>
      <c r="L1" s="150" t="s">
        <v>47</v>
      </c>
      <c r="M1" s="149" t="s">
        <v>48</v>
      </c>
      <c r="N1" s="150" t="s">
        <v>71</v>
      </c>
      <c r="O1" s="151" t="s">
        <v>72</v>
      </c>
      <c r="P1" s="150" t="s">
        <v>73</v>
      </c>
    </row>
    <row r="2" spans="1:88" s="155" customFormat="1" ht="15.4">
      <c r="A2" s="153" t="s">
        <v>25</v>
      </c>
      <c r="B2" s="154">
        <v>42402</v>
      </c>
      <c r="C2" s="33">
        <v>4293.6000000000004</v>
      </c>
      <c r="D2" s="31">
        <v>2080</v>
      </c>
      <c r="E2" s="31">
        <v>1100</v>
      </c>
      <c r="F2" s="2">
        <v>7.73</v>
      </c>
      <c r="G2" s="2">
        <v>2.25</v>
      </c>
      <c r="H2" s="14">
        <v>2.37</v>
      </c>
      <c r="I2" s="31">
        <v>951</v>
      </c>
      <c r="J2" s="14">
        <v>0.184</v>
      </c>
      <c r="K2" s="51">
        <f>0.005</f>
        <v>5.0000000000000001E-3</v>
      </c>
      <c r="L2" s="14">
        <v>0.184</v>
      </c>
      <c r="M2" s="49">
        <f>0.5</f>
        <v>0.5</v>
      </c>
      <c r="N2" s="14">
        <v>0.71399999999999997</v>
      </c>
      <c r="O2" s="20">
        <v>2.3700000000000001E-3</v>
      </c>
      <c r="P2" s="51">
        <f>0.03</f>
        <v>0.03</v>
      </c>
    </row>
    <row r="3" spans="1:88" s="2" customFormat="1" ht="15.4">
      <c r="A3" s="153" t="s">
        <v>25</v>
      </c>
      <c r="B3" s="154">
        <v>42494</v>
      </c>
      <c r="C3" s="33">
        <v>4299.8999999999996</v>
      </c>
      <c r="D3" s="31">
        <v>2220</v>
      </c>
      <c r="E3" s="31">
        <v>1330</v>
      </c>
      <c r="F3" s="2">
        <v>7.53</v>
      </c>
      <c r="G3" s="2">
        <v>2.71</v>
      </c>
      <c r="H3" s="51">
        <f>0.1</f>
        <v>0.1</v>
      </c>
      <c r="I3" s="31">
        <v>1020</v>
      </c>
      <c r="J3" s="14">
        <v>0.31900000000000001</v>
      </c>
      <c r="K3" s="51">
        <f>0.005</f>
        <v>5.0000000000000001E-3</v>
      </c>
      <c r="L3" s="14">
        <v>0.31900000000000001</v>
      </c>
      <c r="M3" s="2">
        <v>1.47</v>
      </c>
      <c r="N3" s="14">
        <v>0.89300000000000002</v>
      </c>
      <c r="O3" s="20">
        <v>3.2599999999999999E-3</v>
      </c>
      <c r="P3" s="14">
        <v>0.39400000000000002</v>
      </c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/>
      <c r="CE3" s="155"/>
      <c r="CF3" s="155"/>
      <c r="CG3" s="155"/>
      <c r="CH3" s="155"/>
      <c r="CI3" s="155"/>
      <c r="CJ3" s="156"/>
    </row>
    <row r="4" spans="1:88" s="155" customFormat="1" ht="15.4">
      <c r="A4" s="153" t="s">
        <v>25</v>
      </c>
      <c r="B4" s="154">
        <v>42584</v>
      </c>
      <c r="C4" s="33">
        <v>4297</v>
      </c>
      <c r="D4" s="31">
        <v>2110</v>
      </c>
      <c r="E4" s="31">
        <v>1110</v>
      </c>
      <c r="F4" s="2">
        <v>7.44</v>
      </c>
      <c r="G4" s="2">
        <v>2.93</v>
      </c>
      <c r="H4" s="14">
        <v>0.111</v>
      </c>
      <c r="I4" s="31">
        <v>931</v>
      </c>
      <c r="J4" s="14">
        <v>0.28499999999999998</v>
      </c>
      <c r="K4" s="51">
        <f>0.005</f>
        <v>5.0000000000000001E-3</v>
      </c>
      <c r="L4" s="14">
        <v>0.28499999999999998</v>
      </c>
      <c r="M4" s="2">
        <v>2.33</v>
      </c>
      <c r="N4" s="14">
        <v>0.71399999999999997</v>
      </c>
      <c r="O4" s="47">
        <f>0.0004</f>
        <v>4.0000000000000002E-4</v>
      </c>
      <c r="P4" s="51">
        <f>0.03</f>
        <v>0.03</v>
      </c>
      <c r="CC4" s="2"/>
      <c r="CD4" s="2"/>
      <c r="CE4" s="2"/>
      <c r="CF4" s="2"/>
      <c r="CG4" s="2"/>
    </row>
    <row r="5" spans="1:88" s="155" customFormat="1" ht="15.4">
      <c r="A5" s="153" t="s">
        <v>25</v>
      </c>
      <c r="B5" s="154">
        <v>42675</v>
      </c>
      <c r="C5" s="157">
        <v>4295.3999999999996</v>
      </c>
      <c r="D5" s="31">
        <v>1880</v>
      </c>
      <c r="E5" s="31">
        <v>1310</v>
      </c>
      <c r="F5" s="2">
        <v>7.83</v>
      </c>
      <c r="G5" s="2">
        <v>3.75</v>
      </c>
      <c r="H5" s="14">
        <v>5.8000000000000003E-2</v>
      </c>
      <c r="I5" s="31">
        <v>1000</v>
      </c>
      <c r="J5" s="14">
        <v>0.26500000000000001</v>
      </c>
      <c r="K5" s="51">
        <f>0.005</f>
        <v>5.0000000000000001E-3</v>
      </c>
      <c r="L5" s="14">
        <v>0.26500000000000001</v>
      </c>
      <c r="M5" s="49">
        <f>2.5</f>
        <v>2.5</v>
      </c>
      <c r="N5" s="14">
        <v>0.82399999999999995</v>
      </c>
      <c r="O5" s="47">
        <f>0.0004</f>
        <v>4.0000000000000002E-4</v>
      </c>
      <c r="P5" s="51">
        <f>0.03</f>
        <v>0.03</v>
      </c>
    </row>
    <row r="6" spans="1:88" s="155" customFormat="1" ht="15.4">
      <c r="A6" s="158"/>
      <c r="B6" s="159" t="s">
        <v>87</v>
      </c>
      <c r="C6" s="160">
        <f t="shared" ref="C6:P6" si="0">MIN(C2:C5)</f>
        <v>4293.6000000000004</v>
      </c>
      <c r="D6" s="160">
        <f t="shared" si="0"/>
        <v>1880</v>
      </c>
      <c r="E6" s="160">
        <f t="shared" si="0"/>
        <v>1100</v>
      </c>
      <c r="F6" s="161">
        <f t="shared" si="0"/>
        <v>7.44</v>
      </c>
      <c r="G6" s="161">
        <f t="shared" si="0"/>
        <v>2.25</v>
      </c>
      <c r="H6" s="162">
        <f t="shared" si="0"/>
        <v>5.8000000000000003E-2</v>
      </c>
      <c r="I6" s="160">
        <f t="shared" si="0"/>
        <v>931</v>
      </c>
      <c r="J6" s="162">
        <f t="shared" si="0"/>
        <v>0.184</v>
      </c>
      <c r="K6" s="162">
        <f t="shared" si="0"/>
        <v>5.0000000000000001E-3</v>
      </c>
      <c r="L6" s="162">
        <f t="shared" si="0"/>
        <v>0.184</v>
      </c>
      <c r="M6" s="161">
        <f t="shared" si="0"/>
        <v>0.5</v>
      </c>
      <c r="N6" s="162">
        <f t="shared" si="0"/>
        <v>0.71399999999999997</v>
      </c>
      <c r="O6" s="163">
        <f t="shared" si="0"/>
        <v>4.0000000000000002E-4</v>
      </c>
      <c r="P6" s="162">
        <f t="shared" si="0"/>
        <v>0.03</v>
      </c>
    </row>
    <row r="7" spans="1:88" s="155" customFormat="1" ht="15.4">
      <c r="A7" s="158"/>
      <c r="B7" s="159" t="s">
        <v>88</v>
      </c>
      <c r="C7" s="160">
        <f t="shared" ref="C7:P7" si="1">MAX(C2:C5)</f>
        <v>4299.8999999999996</v>
      </c>
      <c r="D7" s="160">
        <f t="shared" si="1"/>
        <v>2220</v>
      </c>
      <c r="E7" s="160">
        <f t="shared" si="1"/>
        <v>1330</v>
      </c>
      <c r="F7" s="161">
        <f t="shared" si="1"/>
        <v>7.83</v>
      </c>
      <c r="G7" s="161">
        <f t="shared" si="1"/>
        <v>3.75</v>
      </c>
      <c r="H7" s="162">
        <f t="shared" si="1"/>
        <v>2.37</v>
      </c>
      <c r="I7" s="160">
        <f t="shared" si="1"/>
        <v>1020</v>
      </c>
      <c r="J7" s="162">
        <f t="shared" si="1"/>
        <v>0.31900000000000001</v>
      </c>
      <c r="K7" s="162">
        <f t="shared" si="1"/>
        <v>5.0000000000000001E-3</v>
      </c>
      <c r="L7" s="162">
        <f t="shared" si="1"/>
        <v>0.31900000000000001</v>
      </c>
      <c r="M7" s="161">
        <f t="shared" si="1"/>
        <v>2.5</v>
      </c>
      <c r="N7" s="162">
        <f t="shared" si="1"/>
        <v>0.89300000000000002</v>
      </c>
      <c r="O7" s="163">
        <f t="shared" si="1"/>
        <v>3.2599999999999999E-3</v>
      </c>
      <c r="P7" s="162">
        <f t="shared" si="1"/>
        <v>0.39400000000000002</v>
      </c>
    </row>
    <row r="8" spans="1:88" s="155" customFormat="1" ht="15.4">
      <c r="A8" s="158"/>
      <c r="B8" s="159" t="s">
        <v>89</v>
      </c>
      <c r="C8" s="160">
        <f t="shared" ref="C8:P8" si="2">AVERAGE(C2:C5)</f>
        <v>4296.4750000000004</v>
      </c>
      <c r="D8" s="160">
        <f t="shared" si="2"/>
        <v>2072.5</v>
      </c>
      <c r="E8" s="160">
        <f t="shared" si="2"/>
        <v>1212.5</v>
      </c>
      <c r="F8" s="161">
        <f t="shared" si="2"/>
        <v>7.6325000000000003</v>
      </c>
      <c r="G8" s="161">
        <f t="shared" si="2"/>
        <v>2.91</v>
      </c>
      <c r="H8" s="162">
        <f t="shared" si="2"/>
        <v>0.65975000000000006</v>
      </c>
      <c r="I8" s="160">
        <f t="shared" si="2"/>
        <v>975.5</v>
      </c>
      <c r="J8" s="162">
        <f t="shared" si="2"/>
        <v>0.26324999999999998</v>
      </c>
      <c r="K8" s="162">
        <f t="shared" si="2"/>
        <v>5.0000000000000001E-3</v>
      </c>
      <c r="L8" s="162">
        <f t="shared" si="2"/>
        <v>0.26324999999999998</v>
      </c>
      <c r="M8" s="161">
        <f t="shared" si="2"/>
        <v>1.7</v>
      </c>
      <c r="N8" s="162">
        <f t="shared" si="2"/>
        <v>0.78624999999999989</v>
      </c>
      <c r="O8" s="163">
        <f t="shared" si="2"/>
        <v>1.6075E-3</v>
      </c>
      <c r="P8" s="162">
        <f t="shared" si="2"/>
        <v>0.12100000000000002</v>
      </c>
    </row>
    <row r="9" spans="1:88" s="155" customFormat="1" ht="15.4">
      <c r="A9" s="200"/>
      <c r="B9" s="159" t="s">
        <v>90</v>
      </c>
      <c r="C9" s="160">
        <f t="shared" ref="C9:P9" si="3">_xlfn.STDEV.P(C2:C5)</f>
        <v>2.3144923849516226</v>
      </c>
      <c r="D9" s="160">
        <f t="shared" si="3"/>
        <v>122.75483697190917</v>
      </c>
      <c r="E9" s="160">
        <f t="shared" si="3"/>
        <v>107.7903056865505</v>
      </c>
      <c r="F9" s="161">
        <f t="shared" si="3"/>
        <v>0.15497983739828861</v>
      </c>
      <c r="G9" s="161">
        <f t="shared" si="3"/>
        <v>0.54350712966804671</v>
      </c>
      <c r="H9" s="162">
        <f t="shared" si="3"/>
        <v>0.9876113544811036</v>
      </c>
      <c r="I9" s="160">
        <f t="shared" si="3"/>
        <v>35.920050111323619</v>
      </c>
      <c r="J9" s="162">
        <f t="shared" si="3"/>
        <v>4.9660723917397682E-2</v>
      </c>
      <c r="K9" s="162">
        <f t="shared" si="3"/>
        <v>0</v>
      </c>
      <c r="L9" s="162">
        <f t="shared" si="3"/>
        <v>4.9660723917397682E-2</v>
      </c>
      <c r="M9" s="161">
        <f t="shared" si="3"/>
        <v>0.79526725067740622</v>
      </c>
      <c r="N9" s="162">
        <f t="shared" si="3"/>
        <v>7.6257376692356799E-2</v>
      </c>
      <c r="O9" s="163">
        <f t="shared" si="3"/>
        <v>1.2478256088091797E-3</v>
      </c>
      <c r="P9" s="162">
        <f t="shared" si="3"/>
        <v>0.15761662348876784</v>
      </c>
    </row>
    <row r="10" spans="1:88" s="9" customFormat="1" ht="30" customHeight="1">
      <c r="A10" s="71"/>
      <c r="B10" s="214" t="s">
        <v>115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124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21 - P33 Data&amp;R&amp;"Times New Roman,Regular"&amp;8Annual Report, 2016</oddHead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5" width="7.73046875" style="40" bestFit="1" customWidth="1"/>
    <col min="6" max="6" width="6.3984375" style="7" bestFit="1" customWidth="1"/>
    <col min="7" max="7" width="7.73046875" style="42" bestFit="1" customWidth="1"/>
    <col min="8" max="8" width="6.3984375" style="7" bestFit="1" customWidth="1"/>
    <col min="9" max="9" width="7.73046875" style="40" bestFit="1" customWidth="1"/>
    <col min="10" max="11" width="9" style="43" bestFit="1" customWidth="1"/>
    <col min="12" max="12" width="7.73046875" style="42" bestFit="1" customWidth="1"/>
    <col min="13" max="13" width="6.59765625" style="7" bestFit="1" customWidth="1"/>
    <col min="14" max="14" width="7.73046875" style="42" bestFit="1" customWidth="1"/>
    <col min="15" max="15" width="10.265625" style="46" bestFit="1" customWidth="1"/>
    <col min="16" max="16" width="6.59765625" style="7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13" t="s">
        <v>42</v>
      </c>
      <c r="H1" s="5" t="s">
        <v>43</v>
      </c>
      <c r="I1" s="30" t="s">
        <v>45</v>
      </c>
      <c r="J1" s="16" t="s">
        <v>86</v>
      </c>
      <c r="K1" s="16" t="s">
        <v>46</v>
      </c>
      <c r="L1" s="13" t="s">
        <v>47</v>
      </c>
      <c r="M1" s="5" t="s">
        <v>48</v>
      </c>
      <c r="N1" s="13" t="s">
        <v>71</v>
      </c>
      <c r="O1" s="19" t="s">
        <v>72</v>
      </c>
      <c r="P1" s="5" t="s">
        <v>73</v>
      </c>
    </row>
    <row r="2" spans="1:88" ht="15.75">
      <c r="A2" s="53" t="s">
        <v>26</v>
      </c>
      <c r="B2" s="1">
        <v>42402</v>
      </c>
      <c r="C2" s="33">
        <v>4312.1000000000004</v>
      </c>
      <c r="D2" s="31">
        <v>2210</v>
      </c>
      <c r="E2" s="31">
        <v>1080</v>
      </c>
      <c r="F2" s="2">
        <v>7.72</v>
      </c>
      <c r="G2" s="14">
        <v>0.39900000000000002</v>
      </c>
      <c r="H2" s="2">
        <v>3.64</v>
      </c>
      <c r="I2" s="31">
        <v>1010</v>
      </c>
      <c r="J2" s="17">
        <v>0.2601</v>
      </c>
      <c r="K2" s="17">
        <v>5.8999999999999999E-3</v>
      </c>
      <c r="L2" s="14">
        <v>0.26600000000000001</v>
      </c>
      <c r="M2" s="49">
        <f>0.5</f>
        <v>0.5</v>
      </c>
      <c r="N2" s="14">
        <v>0.66400000000000003</v>
      </c>
      <c r="O2" s="20">
        <v>2.49E-3</v>
      </c>
      <c r="P2" s="49">
        <f>0.03</f>
        <v>0.03</v>
      </c>
    </row>
    <row r="3" spans="1:88" ht="15.75">
      <c r="A3" s="53" t="s">
        <v>26</v>
      </c>
      <c r="B3" s="1">
        <v>42494</v>
      </c>
      <c r="C3" s="33">
        <v>4312.8</v>
      </c>
      <c r="D3" s="31">
        <v>2180</v>
      </c>
      <c r="E3" s="31">
        <v>1120</v>
      </c>
      <c r="F3" s="2">
        <v>7.3</v>
      </c>
      <c r="G3" s="14">
        <v>0.17199999999999999</v>
      </c>
      <c r="H3" s="2">
        <v>6.56</v>
      </c>
      <c r="I3" s="31">
        <v>1070</v>
      </c>
      <c r="J3" s="17">
        <v>0.27</v>
      </c>
      <c r="K3" s="50">
        <f>0.005</f>
        <v>5.0000000000000001E-3</v>
      </c>
      <c r="L3" s="14">
        <v>0.27</v>
      </c>
      <c r="M3" s="2">
        <v>1.51</v>
      </c>
      <c r="N3" s="14">
        <v>0.71699999999999997</v>
      </c>
      <c r="O3" s="20">
        <v>2.8300000000000001E-3</v>
      </c>
      <c r="P3" s="49">
        <f>0.03</f>
        <v>0.03</v>
      </c>
      <c r="CJ3" s="10"/>
    </row>
    <row r="4" spans="1:88" ht="15.75">
      <c r="A4" s="53" t="s">
        <v>26</v>
      </c>
      <c r="B4" s="1">
        <v>42584</v>
      </c>
      <c r="C4" s="33">
        <v>4312.1000000000004</v>
      </c>
      <c r="D4" s="31">
        <v>2120</v>
      </c>
      <c r="E4" s="31">
        <v>974</v>
      </c>
      <c r="F4" s="2">
        <v>7.15</v>
      </c>
      <c r="G4" s="14">
        <v>0.41599999999999998</v>
      </c>
      <c r="H4" s="2">
        <v>5.07</v>
      </c>
      <c r="I4" s="31">
        <v>962</v>
      </c>
      <c r="J4" s="17">
        <v>0.29099999999999998</v>
      </c>
      <c r="K4" s="50">
        <f>0.005</f>
        <v>5.0000000000000001E-3</v>
      </c>
      <c r="L4" s="14">
        <v>0.29099999999999998</v>
      </c>
      <c r="M4" s="2">
        <v>0.57999999999999996</v>
      </c>
      <c r="N4" s="14">
        <v>0.67800000000000005</v>
      </c>
      <c r="O4" s="20">
        <v>2.9299999999999999E-3</v>
      </c>
      <c r="P4" s="49">
        <f>0.03</f>
        <v>0.03</v>
      </c>
    </row>
    <row r="5" spans="1:88" ht="15.75">
      <c r="A5" s="53" t="s">
        <v>26</v>
      </c>
      <c r="B5" s="1">
        <v>42675</v>
      </c>
      <c r="C5" s="40">
        <v>4311.2</v>
      </c>
      <c r="D5" s="31">
        <v>1930</v>
      </c>
      <c r="E5" s="31">
        <v>1110</v>
      </c>
      <c r="F5" s="2">
        <v>7.66</v>
      </c>
      <c r="G5" s="14">
        <v>1.38</v>
      </c>
      <c r="H5" s="2">
        <v>3.42</v>
      </c>
      <c r="I5" s="31">
        <v>1110</v>
      </c>
      <c r="J5" s="17">
        <v>0.22700000000000001</v>
      </c>
      <c r="K5" s="50">
        <f>0.005</f>
        <v>5.0000000000000001E-3</v>
      </c>
      <c r="L5" s="14">
        <v>0.22700000000000001</v>
      </c>
      <c r="M5" s="2">
        <v>0.87</v>
      </c>
      <c r="N5" s="14">
        <v>0.67700000000000005</v>
      </c>
      <c r="O5" s="20">
        <v>5.8E-4</v>
      </c>
      <c r="P5" s="2">
        <v>0.04</v>
      </c>
    </row>
    <row r="6" spans="1:88">
      <c r="A6" s="12"/>
      <c r="B6" s="37" t="s">
        <v>87</v>
      </c>
      <c r="C6" s="38">
        <f t="shared" ref="C6:P6" si="0">MIN(C2:C5)</f>
        <v>4311.2</v>
      </c>
      <c r="D6" s="38">
        <f t="shared" si="0"/>
        <v>1930</v>
      </c>
      <c r="E6" s="38">
        <f t="shared" si="0"/>
        <v>974</v>
      </c>
      <c r="F6" s="74">
        <f t="shared" si="0"/>
        <v>7.15</v>
      </c>
      <c r="G6" s="73">
        <f t="shared" si="0"/>
        <v>0.17199999999999999</v>
      </c>
      <c r="H6" s="74">
        <f t="shared" si="0"/>
        <v>3.42</v>
      </c>
      <c r="I6" s="38">
        <f t="shared" si="0"/>
        <v>962</v>
      </c>
      <c r="J6" s="76">
        <f t="shared" si="0"/>
        <v>0.22700000000000001</v>
      </c>
      <c r="K6" s="76">
        <f t="shared" si="0"/>
        <v>5.0000000000000001E-3</v>
      </c>
      <c r="L6" s="73">
        <f t="shared" si="0"/>
        <v>0.22700000000000001</v>
      </c>
      <c r="M6" s="74">
        <f t="shared" si="0"/>
        <v>0.5</v>
      </c>
      <c r="N6" s="73">
        <f t="shared" si="0"/>
        <v>0.66400000000000003</v>
      </c>
      <c r="O6" s="75">
        <f t="shared" si="0"/>
        <v>5.8E-4</v>
      </c>
      <c r="P6" s="74">
        <f t="shared" si="0"/>
        <v>0.03</v>
      </c>
    </row>
    <row r="7" spans="1:88">
      <c r="A7" s="12"/>
      <c r="B7" s="37" t="s">
        <v>88</v>
      </c>
      <c r="C7" s="38">
        <f t="shared" ref="C7:P7" si="1">MAX(C2:C5)</f>
        <v>4312.8</v>
      </c>
      <c r="D7" s="38">
        <f t="shared" si="1"/>
        <v>2210</v>
      </c>
      <c r="E7" s="38">
        <f t="shared" si="1"/>
        <v>1120</v>
      </c>
      <c r="F7" s="74">
        <f t="shared" si="1"/>
        <v>7.72</v>
      </c>
      <c r="G7" s="73">
        <f t="shared" si="1"/>
        <v>1.38</v>
      </c>
      <c r="H7" s="74">
        <f t="shared" si="1"/>
        <v>6.56</v>
      </c>
      <c r="I7" s="38">
        <f t="shared" si="1"/>
        <v>1110</v>
      </c>
      <c r="J7" s="76">
        <f t="shared" si="1"/>
        <v>0.29099999999999998</v>
      </c>
      <c r="K7" s="76">
        <f t="shared" si="1"/>
        <v>5.8999999999999999E-3</v>
      </c>
      <c r="L7" s="73">
        <f t="shared" si="1"/>
        <v>0.29099999999999998</v>
      </c>
      <c r="M7" s="74">
        <f t="shared" si="1"/>
        <v>1.51</v>
      </c>
      <c r="N7" s="73">
        <f t="shared" si="1"/>
        <v>0.71699999999999997</v>
      </c>
      <c r="O7" s="75">
        <f t="shared" si="1"/>
        <v>2.9299999999999999E-3</v>
      </c>
      <c r="P7" s="74">
        <f t="shared" si="1"/>
        <v>0.04</v>
      </c>
    </row>
    <row r="8" spans="1:88">
      <c r="A8" s="12"/>
      <c r="B8" s="37" t="s">
        <v>89</v>
      </c>
      <c r="C8" s="38">
        <f t="shared" ref="C8:P8" si="2">AVERAGE(C2:C5)</f>
        <v>4312.05</v>
      </c>
      <c r="D8" s="38">
        <f t="shared" si="2"/>
        <v>2110</v>
      </c>
      <c r="E8" s="38">
        <f t="shared" si="2"/>
        <v>1071</v>
      </c>
      <c r="F8" s="74">
        <f t="shared" si="2"/>
        <v>7.4575000000000005</v>
      </c>
      <c r="G8" s="73">
        <f t="shared" si="2"/>
        <v>0.59175</v>
      </c>
      <c r="H8" s="74">
        <f t="shared" si="2"/>
        <v>4.6724999999999994</v>
      </c>
      <c r="I8" s="38">
        <f t="shared" si="2"/>
        <v>1038</v>
      </c>
      <c r="J8" s="76">
        <f t="shared" si="2"/>
        <v>0.26202500000000001</v>
      </c>
      <c r="K8" s="76">
        <f t="shared" si="2"/>
        <v>5.2250000000000005E-3</v>
      </c>
      <c r="L8" s="73">
        <f t="shared" si="2"/>
        <v>0.26350000000000001</v>
      </c>
      <c r="M8" s="74">
        <f t="shared" si="2"/>
        <v>0.86499999999999999</v>
      </c>
      <c r="N8" s="73">
        <f t="shared" si="2"/>
        <v>0.68400000000000005</v>
      </c>
      <c r="O8" s="75">
        <f t="shared" si="2"/>
        <v>2.2075000000000003E-3</v>
      </c>
      <c r="P8" s="74">
        <f t="shared" si="2"/>
        <v>3.2500000000000001E-2</v>
      </c>
    </row>
    <row r="9" spans="1:88">
      <c r="A9" s="70"/>
      <c r="B9" s="37" t="s">
        <v>90</v>
      </c>
      <c r="C9" s="38">
        <f t="shared" ref="C9:P9" si="3">_xlfn.STDEV.P(C2:C5)</f>
        <v>0.56789083458017142</v>
      </c>
      <c r="D9" s="38">
        <f t="shared" si="3"/>
        <v>108.8577052853862</v>
      </c>
      <c r="E9" s="38">
        <f t="shared" si="3"/>
        <v>57.905094767213704</v>
      </c>
      <c r="F9" s="74">
        <f t="shared" si="3"/>
        <v>0.23941334549268539</v>
      </c>
      <c r="G9" s="73">
        <f t="shared" si="3"/>
        <v>0.46517973676848812</v>
      </c>
      <c r="H9" s="74">
        <f t="shared" si="3"/>
        <v>1.2605033716733989</v>
      </c>
      <c r="I9" s="38">
        <f t="shared" si="3"/>
        <v>56.49778756730214</v>
      </c>
      <c r="J9" s="76">
        <f t="shared" si="3"/>
        <v>2.3095494690523511E-2</v>
      </c>
      <c r="K9" s="76">
        <f t="shared" si="3"/>
        <v>3.8971143170299729E-4</v>
      </c>
      <c r="L9" s="73">
        <f t="shared" si="3"/>
        <v>2.3113848662652432E-2</v>
      </c>
      <c r="M9" s="74">
        <f t="shared" si="3"/>
        <v>0.39702015062210622</v>
      </c>
      <c r="N9" s="73">
        <f t="shared" si="3"/>
        <v>1.9836834424877343E-2</v>
      </c>
      <c r="O9" s="75">
        <f t="shared" si="3"/>
        <v>9.5368692451978183E-4</v>
      </c>
      <c r="P9" s="74">
        <f t="shared" si="3"/>
        <v>4.3301270189221941E-3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22 - P34 Data&amp;R&amp;"Times New Roman,Regular"&amp;8Annual Report, 2016</oddHead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4" width="7.73046875" style="40" bestFit="1" customWidth="1"/>
    <col min="5" max="5" width="5.86328125" style="40" bestFit="1" customWidth="1"/>
    <col min="6" max="7" width="6.3984375" style="7" bestFit="1" customWidth="1"/>
    <col min="8" max="8" width="7.73046875" style="42" bestFit="1" customWidth="1"/>
    <col min="9" max="9" width="5.86328125" style="40" bestFit="1" customWidth="1"/>
    <col min="10" max="10" width="9" style="43" bestFit="1" customWidth="1"/>
    <col min="11" max="11" width="7.73046875" style="42" bestFit="1" customWidth="1"/>
    <col min="12" max="12" width="9" style="43" bestFit="1" customWidth="1"/>
    <col min="13" max="13" width="6.3984375" style="7" bestFit="1" customWidth="1"/>
    <col min="14" max="14" width="9" style="43" bestFit="1" customWidth="1"/>
    <col min="15" max="15" width="10.265625" style="46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5" t="s">
        <v>42</v>
      </c>
      <c r="H1" s="13" t="s">
        <v>43</v>
      </c>
      <c r="I1" s="30" t="s">
        <v>45</v>
      </c>
      <c r="J1" s="16" t="s">
        <v>86</v>
      </c>
      <c r="K1" s="13" t="s">
        <v>46</v>
      </c>
      <c r="L1" s="16" t="s">
        <v>47</v>
      </c>
      <c r="M1" s="5" t="s">
        <v>48</v>
      </c>
      <c r="N1" s="16" t="s">
        <v>71</v>
      </c>
      <c r="O1" s="19" t="s">
        <v>72</v>
      </c>
      <c r="P1" s="13" t="s">
        <v>73</v>
      </c>
    </row>
    <row r="2" spans="1:88" ht="15.75">
      <c r="A2" s="53"/>
      <c r="B2" s="58" t="s">
        <v>98</v>
      </c>
      <c r="C2" s="226" t="s">
        <v>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8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</row>
    <row r="3" spans="1:88" ht="15.75">
      <c r="A3" s="53" t="s">
        <v>27</v>
      </c>
      <c r="B3" s="1">
        <v>42494</v>
      </c>
      <c r="C3" s="33">
        <v>4287.0529999999999</v>
      </c>
      <c r="D3" s="31">
        <v>1310</v>
      </c>
      <c r="E3" s="31">
        <v>594</v>
      </c>
      <c r="F3" s="2">
        <v>7.38</v>
      </c>
      <c r="G3" s="2">
        <v>5.21</v>
      </c>
      <c r="H3" s="14">
        <v>0.156</v>
      </c>
      <c r="I3" s="31">
        <v>312</v>
      </c>
      <c r="J3" s="17">
        <v>7.0199999999999999E-2</v>
      </c>
      <c r="K3" s="51">
        <f>0.005</f>
        <v>5.0000000000000001E-3</v>
      </c>
      <c r="L3" s="17">
        <v>7.0199999999999999E-2</v>
      </c>
      <c r="M3" s="2">
        <v>1.86</v>
      </c>
      <c r="N3" s="17">
        <v>0.14699999999999999</v>
      </c>
      <c r="O3" s="20">
        <v>4.6999999999999999E-4</v>
      </c>
      <c r="P3" s="14">
        <v>0.32800000000000001</v>
      </c>
      <c r="CJ3" s="10"/>
    </row>
    <row r="4" spans="1:88" ht="15.75">
      <c r="A4" s="53" t="s">
        <v>27</v>
      </c>
      <c r="B4" s="1">
        <v>42584</v>
      </c>
      <c r="C4" s="33">
        <v>4285.8999999999996</v>
      </c>
      <c r="D4" s="31">
        <v>1250</v>
      </c>
      <c r="E4" s="31">
        <v>513</v>
      </c>
      <c r="F4" s="2">
        <v>7.44</v>
      </c>
      <c r="G4" s="2">
        <v>5.35</v>
      </c>
      <c r="H4" s="14">
        <v>0.39400000000000002</v>
      </c>
      <c r="I4" s="31">
        <v>294</v>
      </c>
      <c r="J4" s="17">
        <v>5.4699999999999999E-2</v>
      </c>
      <c r="K4" s="51">
        <f>0.005</f>
        <v>5.0000000000000001E-3</v>
      </c>
      <c r="L4" s="17">
        <v>5.4699999999999999E-2</v>
      </c>
      <c r="M4" s="2">
        <v>1.22</v>
      </c>
      <c r="N4" s="17">
        <v>0.127</v>
      </c>
      <c r="O4" s="47">
        <f>0.0002</f>
        <v>2.0000000000000001E-4</v>
      </c>
      <c r="P4" s="51">
        <f>0.03</f>
        <v>0.03</v>
      </c>
    </row>
    <row r="5" spans="1:88" ht="15.75">
      <c r="A5" s="53" t="s">
        <v>27</v>
      </c>
      <c r="B5" s="1">
        <v>42675</v>
      </c>
      <c r="C5" s="40">
        <v>4283.8</v>
      </c>
      <c r="D5" s="31">
        <v>1030</v>
      </c>
      <c r="E5" s="31">
        <v>471</v>
      </c>
      <c r="F5" s="2">
        <v>7.88</v>
      </c>
      <c r="G5" s="2">
        <v>4.66</v>
      </c>
      <c r="H5" s="14">
        <v>0.65700000000000003</v>
      </c>
      <c r="I5" s="31">
        <v>255</v>
      </c>
      <c r="J5" s="17">
        <v>2.98E-2</v>
      </c>
      <c r="K5" s="51">
        <f>0.005</f>
        <v>5.0000000000000001E-3</v>
      </c>
      <c r="L5" s="17">
        <v>2.98E-2</v>
      </c>
      <c r="M5" s="2">
        <v>0.83</v>
      </c>
      <c r="N5" s="17">
        <v>9.9500000000000005E-2</v>
      </c>
      <c r="O5" s="47">
        <f>0.0002</f>
        <v>2.0000000000000001E-4</v>
      </c>
      <c r="P5" s="14">
        <v>0.308</v>
      </c>
    </row>
    <row r="6" spans="1:88">
      <c r="A6" s="12"/>
      <c r="B6" s="37" t="s">
        <v>87</v>
      </c>
      <c r="C6" s="38">
        <f t="shared" ref="C6:P6" si="0">MIN(C2:C5)</f>
        <v>4283.8</v>
      </c>
      <c r="D6" s="38">
        <f t="shared" si="0"/>
        <v>1030</v>
      </c>
      <c r="E6" s="38">
        <f t="shared" si="0"/>
        <v>471</v>
      </c>
      <c r="F6" s="74">
        <f t="shared" si="0"/>
        <v>7.38</v>
      </c>
      <c r="G6" s="74">
        <f t="shared" si="0"/>
        <v>4.66</v>
      </c>
      <c r="H6" s="73">
        <f t="shared" si="0"/>
        <v>0.156</v>
      </c>
      <c r="I6" s="38">
        <f t="shared" si="0"/>
        <v>255</v>
      </c>
      <c r="J6" s="76">
        <f t="shared" si="0"/>
        <v>2.98E-2</v>
      </c>
      <c r="K6" s="73">
        <f t="shared" si="0"/>
        <v>5.0000000000000001E-3</v>
      </c>
      <c r="L6" s="76">
        <f t="shared" si="0"/>
        <v>2.98E-2</v>
      </c>
      <c r="M6" s="74">
        <f t="shared" si="0"/>
        <v>0.83</v>
      </c>
      <c r="N6" s="76">
        <f t="shared" si="0"/>
        <v>9.9500000000000005E-2</v>
      </c>
      <c r="O6" s="75">
        <f t="shared" si="0"/>
        <v>2.0000000000000001E-4</v>
      </c>
      <c r="P6" s="73">
        <f t="shared" si="0"/>
        <v>0.03</v>
      </c>
    </row>
    <row r="7" spans="1:88">
      <c r="A7" s="12"/>
      <c r="B7" s="37" t="s">
        <v>88</v>
      </c>
      <c r="C7" s="38">
        <f t="shared" ref="C7:P7" si="1">MAX(C2:C5)</f>
        <v>4287.0529999999999</v>
      </c>
      <c r="D7" s="38">
        <f t="shared" si="1"/>
        <v>1310</v>
      </c>
      <c r="E7" s="38">
        <f t="shared" si="1"/>
        <v>594</v>
      </c>
      <c r="F7" s="74">
        <f t="shared" si="1"/>
        <v>7.88</v>
      </c>
      <c r="G7" s="74">
        <f t="shared" si="1"/>
        <v>5.35</v>
      </c>
      <c r="H7" s="73">
        <f t="shared" si="1"/>
        <v>0.65700000000000003</v>
      </c>
      <c r="I7" s="38">
        <f t="shared" si="1"/>
        <v>312</v>
      </c>
      <c r="J7" s="76">
        <f t="shared" si="1"/>
        <v>7.0199999999999999E-2</v>
      </c>
      <c r="K7" s="73">
        <f t="shared" si="1"/>
        <v>5.0000000000000001E-3</v>
      </c>
      <c r="L7" s="76">
        <f t="shared" si="1"/>
        <v>7.0199999999999999E-2</v>
      </c>
      <c r="M7" s="74">
        <f t="shared" si="1"/>
        <v>1.86</v>
      </c>
      <c r="N7" s="76">
        <f t="shared" si="1"/>
        <v>0.14699999999999999</v>
      </c>
      <c r="O7" s="75">
        <f t="shared" si="1"/>
        <v>4.6999999999999999E-4</v>
      </c>
      <c r="P7" s="73">
        <f t="shared" si="1"/>
        <v>0.32800000000000001</v>
      </c>
    </row>
    <row r="8" spans="1:88">
      <c r="A8" s="12"/>
      <c r="B8" s="37" t="s">
        <v>89</v>
      </c>
      <c r="C8" s="38">
        <f t="shared" ref="C8:P8" si="2">AVERAGE(C2:C5)</f>
        <v>4285.5843333333332</v>
      </c>
      <c r="D8" s="38">
        <f t="shared" si="2"/>
        <v>1196.6666666666667</v>
      </c>
      <c r="E8" s="38">
        <f t="shared" si="2"/>
        <v>526</v>
      </c>
      <c r="F8" s="74">
        <f t="shared" si="2"/>
        <v>7.5666666666666664</v>
      </c>
      <c r="G8" s="74">
        <f t="shared" si="2"/>
        <v>5.0733333333333333</v>
      </c>
      <c r="H8" s="73">
        <f t="shared" si="2"/>
        <v>0.40233333333333338</v>
      </c>
      <c r="I8" s="38">
        <f t="shared" si="2"/>
        <v>287</v>
      </c>
      <c r="J8" s="76">
        <f t="shared" si="2"/>
        <v>5.156666666666667E-2</v>
      </c>
      <c r="K8" s="73">
        <f t="shared" si="2"/>
        <v>5.0000000000000001E-3</v>
      </c>
      <c r="L8" s="76">
        <f t="shared" si="2"/>
        <v>5.156666666666667E-2</v>
      </c>
      <c r="M8" s="74">
        <f t="shared" si="2"/>
        <v>1.3033333333333335</v>
      </c>
      <c r="N8" s="76">
        <f t="shared" si="2"/>
        <v>0.12450000000000001</v>
      </c>
      <c r="O8" s="75">
        <f t="shared" si="2"/>
        <v>2.9E-4</v>
      </c>
      <c r="P8" s="73">
        <f t="shared" si="2"/>
        <v>0.22199999999999998</v>
      </c>
    </row>
    <row r="9" spans="1:88">
      <c r="A9" s="70"/>
      <c r="B9" s="37" t="s">
        <v>90</v>
      </c>
      <c r="C9" s="38">
        <f t="shared" ref="C9:P9" si="3">_xlfn.STDEV.P(C2:C5)</f>
        <v>1.3466591583947596</v>
      </c>
      <c r="D9" s="38">
        <f t="shared" si="3"/>
        <v>120.36980056845192</v>
      </c>
      <c r="E9" s="38">
        <f t="shared" si="3"/>
        <v>51.048996072400875</v>
      </c>
      <c r="F9" s="74">
        <f t="shared" si="3"/>
        <v>0.22291004663067307</v>
      </c>
      <c r="G9" s="74">
        <f t="shared" si="3"/>
        <v>0.29780679792256048</v>
      </c>
      <c r="H9" s="73">
        <f t="shared" si="3"/>
        <v>0.20461725787973553</v>
      </c>
      <c r="I9" s="38">
        <f t="shared" si="3"/>
        <v>23.790754506740637</v>
      </c>
      <c r="J9" s="76">
        <f t="shared" si="3"/>
        <v>1.6641380818776891E-2</v>
      </c>
      <c r="K9" s="73">
        <f t="shared" si="3"/>
        <v>0</v>
      </c>
      <c r="L9" s="76">
        <f t="shared" si="3"/>
        <v>1.6641380818776891E-2</v>
      </c>
      <c r="M9" s="74">
        <f t="shared" si="3"/>
        <v>0.42460439103816261</v>
      </c>
      <c r="N9" s="76">
        <f t="shared" si="3"/>
        <v>1.9472202409246336E-2</v>
      </c>
      <c r="O9" s="75">
        <f t="shared" si="3"/>
        <v>1.2727922061357854E-4</v>
      </c>
      <c r="P9" s="73">
        <f t="shared" si="3"/>
        <v>0.13600980356822329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4">
    <mergeCell ref="C2:P2"/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23 - P35 Data&amp;R&amp;"Times New Roman,Regular"&amp;8Annual Report, 2016</oddHead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CB5"/>
  <sheetViews>
    <sheetView zoomScaleNormal="100" workbookViewId="0">
      <selection activeCell="B21" sqref="B21"/>
    </sheetView>
  </sheetViews>
  <sheetFormatPr defaultColWidth="11.265625" defaultRowHeight="15"/>
  <cols>
    <col min="1" max="1" width="3.86328125" style="7" bestFit="1" customWidth="1"/>
    <col min="2" max="2" width="10.3984375" style="39" bestFit="1" customWidth="1"/>
    <col min="3" max="3" width="3.86328125" style="7" bestFit="1" customWidth="1"/>
    <col min="4" max="4" width="3.86328125" style="41" bestFit="1" customWidth="1"/>
    <col min="5" max="5" width="3.86328125" style="40" bestFit="1" customWidth="1"/>
    <col min="6" max="6" width="3.86328125" style="7" bestFit="1" customWidth="1"/>
    <col min="7" max="7" width="3.86328125" style="42" bestFit="1" customWidth="1"/>
    <col min="8" max="8" width="3.86328125" style="43" bestFit="1" customWidth="1"/>
    <col min="9" max="9" width="3.86328125" style="41" bestFit="1" customWidth="1"/>
    <col min="10" max="10" width="4.265625" style="43" bestFit="1" customWidth="1"/>
    <col min="11" max="12" width="3.86328125" style="43" bestFit="1" customWidth="1"/>
    <col min="13" max="13" width="3.86328125" style="7" bestFit="1" customWidth="1"/>
    <col min="14" max="14" width="3.86328125" style="45" bestFit="1" customWidth="1"/>
    <col min="15" max="15" width="3.86328125" style="46" bestFit="1" customWidth="1"/>
    <col min="16" max="16" width="3.86328125" style="43" bestFit="1" customWidth="1"/>
    <col min="17" max="16384" width="11.265625" style="7"/>
  </cols>
  <sheetData>
    <row r="1" spans="1:80" s="6" customFormat="1" ht="129.75">
      <c r="A1" s="34" t="s">
        <v>33</v>
      </c>
      <c r="B1" s="4" t="s">
        <v>34</v>
      </c>
      <c r="C1" s="5" t="s">
        <v>106</v>
      </c>
      <c r="D1" s="28" t="s">
        <v>37</v>
      </c>
      <c r="E1" s="30" t="s">
        <v>38</v>
      </c>
      <c r="F1" s="5" t="s">
        <v>0</v>
      </c>
      <c r="G1" s="13" t="s">
        <v>42</v>
      </c>
      <c r="H1" s="16" t="s">
        <v>43</v>
      </c>
      <c r="I1" s="28" t="s">
        <v>45</v>
      </c>
      <c r="J1" s="16" t="s">
        <v>86</v>
      </c>
      <c r="K1" s="16" t="s">
        <v>46</v>
      </c>
      <c r="L1" s="16" t="s">
        <v>47</v>
      </c>
      <c r="M1" s="5" t="s">
        <v>48</v>
      </c>
      <c r="N1" s="25" t="s">
        <v>71</v>
      </c>
      <c r="O1" s="19" t="s">
        <v>72</v>
      </c>
      <c r="P1" s="16" t="s">
        <v>73</v>
      </c>
    </row>
    <row r="2" spans="1:80" ht="15.75">
      <c r="A2" s="53"/>
      <c r="B2" s="58" t="s">
        <v>98</v>
      </c>
      <c r="C2" s="229" t="s">
        <v>96</v>
      </c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1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</row>
    <row r="3" spans="1:80" ht="15.75">
      <c r="A3" s="53"/>
      <c r="B3" s="58" t="s">
        <v>99</v>
      </c>
      <c r="C3" s="229" t="s">
        <v>96</v>
      </c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1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</row>
    <row r="4" spans="1:80" ht="15.75">
      <c r="A4" s="53"/>
      <c r="B4" s="58" t="s">
        <v>100</v>
      </c>
      <c r="C4" s="229" t="s">
        <v>96</v>
      </c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1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</row>
    <row r="5" spans="1:80" ht="15.75">
      <c r="A5" s="53"/>
      <c r="B5" s="58" t="s">
        <v>101</v>
      </c>
      <c r="C5" s="229" t="s">
        <v>96</v>
      </c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1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</row>
  </sheetData>
  <mergeCells count="4">
    <mergeCell ref="C5:P5"/>
    <mergeCell ref="C2:P2"/>
    <mergeCell ref="C3:P3"/>
    <mergeCell ref="C4:P4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24 - P36 Data&amp;R&amp;"Times New Roman,Regular"&amp;8Annual Report, 2016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CB5"/>
  <sheetViews>
    <sheetView zoomScaleNormal="100" workbookViewId="0">
      <selection activeCell="B21" sqref="B21"/>
    </sheetView>
  </sheetViews>
  <sheetFormatPr defaultColWidth="11.265625" defaultRowHeight="15"/>
  <cols>
    <col min="1" max="1" width="3.86328125" style="7" bestFit="1" customWidth="1"/>
    <col min="2" max="2" width="10.3984375" style="39" bestFit="1" customWidth="1"/>
    <col min="3" max="3" width="3.86328125" style="7" bestFit="1" customWidth="1"/>
    <col min="4" max="4" width="3.86328125" style="41" bestFit="1" customWidth="1"/>
    <col min="5" max="5" width="3.86328125" style="40" bestFit="1" customWidth="1"/>
    <col min="6" max="6" width="3.86328125" style="7" bestFit="1" customWidth="1"/>
    <col min="7" max="7" width="3.86328125" style="42" bestFit="1" customWidth="1"/>
    <col min="8" max="8" width="3.86328125" style="43" bestFit="1" customWidth="1"/>
    <col min="9" max="9" width="3.86328125" style="41" bestFit="1" customWidth="1"/>
    <col min="10" max="10" width="4.265625" style="43" bestFit="1" customWidth="1"/>
    <col min="11" max="12" width="3.86328125" style="43" bestFit="1" customWidth="1"/>
    <col min="13" max="13" width="3.86328125" style="7" bestFit="1" customWidth="1"/>
    <col min="14" max="14" width="3.86328125" style="45" bestFit="1" customWidth="1"/>
    <col min="15" max="15" width="3.86328125" style="46" bestFit="1" customWidth="1"/>
    <col min="16" max="16" width="3.86328125" style="43" bestFit="1" customWidth="1"/>
    <col min="17" max="16384" width="11.265625" style="7"/>
  </cols>
  <sheetData>
    <row r="1" spans="1:80" s="6" customFormat="1" ht="129.75">
      <c r="A1" s="34" t="s">
        <v>33</v>
      </c>
      <c r="B1" s="4" t="s">
        <v>34</v>
      </c>
      <c r="C1" s="5" t="s">
        <v>106</v>
      </c>
      <c r="D1" s="28" t="s">
        <v>37</v>
      </c>
      <c r="E1" s="30" t="s">
        <v>38</v>
      </c>
      <c r="F1" s="5" t="s">
        <v>0</v>
      </c>
      <c r="G1" s="13" t="s">
        <v>42</v>
      </c>
      <c r="H1" s="16" t="s">
        <v>43</v>
      </c>
      <c r="I1" s="28" t="s">
        <v>45</v>
      </c>
      <c r="J1" s="16" t="s">
        <v>86</v>
      </c>
      <c r="K1" s="16" t="s">
        <v>46</v>
      </c>
      <c r="L1" s="16" t="s">
        <v>47</v>
      </c>
      <c r="M1" s="5" t="s">
        <v>48</v>
      </c>
      <c r="N1" s="25" t="s">
        <v>71</v>
      </c>
      <c r="O1" s="19" t="s">
        <v>72</v>
      </c>
      <c r="P1" s="16" t="s">
        <v>73</v>
      </c>
    </row>
    <row r="2" spans="1:80" ht="15.75">
      <c r="A2" s="53"/>
      <c r="B2" s="58" t="s">
        <v>98</v>
      </c>
      <c r="C2" s="229" t="s">
        <v>105</v>
      </c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1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</row>
    <row r="3" spans="1:80" ht="15.75">
      <c r="A3" s="53"/>
      <c r="B3" s="58" t="s">
        <v>99</v>
      </c>
      <c r="C3" s="229" t="s">
        <v>105</v>
      </c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1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</row>
    <row r="4" spans="1:80" ht="15.75">
      <c r="A4" s="53"/>
      <c r="B4" s="58" t="s">
        <v>100</v>
      </c>
      <c r="C4" s="229" t="s">
        <v>105</v>
      </c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1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</row>
    <row r="5" spans="1:80" ht="15.75">
      <c r="A5" s="53"/>
      <c r="B5" s="58" t="s">
        <v>101</v>
      </c>
      <c r="C5" s="229" t="s">
        <v>105</v>
      </c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1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</row>
  </sheetData>
  <mergeCells count="4">
    <mergeCell ref="C2:P2"/>
    <mergeCell ref="C3:P3"/>
    <mergeCell ref="C4:P4"/>
    <mergeCell ref="C5:P5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25 - P37 Data&amp;R&amp;"Times New Roman,Regular"&amp;8Annual Report, 2016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1" width="7.73046875" style="42" bestFit="1" customWidth="1"/>
    <col min="12" max="12" width="6.3984375" style="7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13" t="s">
        <v>86</v>
      </c>
      <c r="K1" s="13" t="s">
        <v>46</v>
      </c>
      <c r="L1" s="5" t="s">
        <v>47</v>
      </c>
      <c r="M1" s="30" t="s">
        <v>48</v>
      </c>
      <c r="N1" s="5" t="s">
        <v>71</v>
      </c>
      <c r="O1" s="16" t="s">
        <v>72</v>
      </c>
      <c r="P1" s="13" t="s">
        <v>73</v>
      </c>
    </row>
    <row r="2" spans="1:88" ht="15.75">
      <c r="A2" s="53" t="s">
        <v>28</v>
      </c>
      <c r="B2" s="1">
        <v>42402</v>
      </c>
      <c r="C2" s="33">
        <v>4240.6000000000004</v>
      </c>
      <c r="D2" s="31">
        <v>6050</v>
      </c>
      <c r="E2" s="31">
        <v>1550</v>
      </c>
      <c r="F2" s="2">
        <v>7.73</v>
      </c>
      <c r="G2" s="29">
        <v>15.8</v>
      </c>
      <c r="H2" s="49">
        <f>0.25</f>
        <v>0.25</v>
      </c>
      <c r="I2" s="31">
        <v>2280</v>
      </c>
      <c r="J2" s="14">
        <v>1.1520000000000001</v>
      </c>
      <c r="K2" s="14">
        <v>0.19800000000000001</v>
      </c>
      <c r="L2" s="2">
        <v>1.35</v>
      </c>
      <c r="M2" s="31">
        <v>1120</v>
      </c>
      <c r="N2" s="2">
        <v>2.0099999999999998</v>
      </c>
      <c r="O2" s="50">
        <f>0.001</f>
        <v>1E-3</v>
      </c>
      <c r="P2" s="51">
        <f>0.06</f>
        <v>0.06</v>
      </c>
    </row>
    <row r="3" spans="1:88" ht="15.75">
      <c r="A3" s="53" t="s">
        <v>28</v>
      </c>
      <c r="B3" s="1">
        <v>42494</v>
      </c>
      <c r="C3" s="33">
        <v>4241.482</v>
      </c>
      <c r="D3" s="31">
        <v>6170</v>
      </c>
      <c r="E3" s="31">
        <v>1740</v>
      </c>
      <c r="F3" s="2">
        <v>7.46</v>
      </c>
      <c r="G3" s="29">
        <v>15.4</v>
      </c>
      <c r="H3" s="49">
        <f>0.25</f>
        <v>0.25</v>
      </c>
      <c r="I3" s="31">
        <v>2430</v>
      </c>
      <c r="J3" s="14">
        <v>1.3080000000000001</v>
      </c>
      <c r="K3" s="14">
        <v>0.182</v>
      </c>
      <c r="L3" s="2">
        <v>1.49</v>
      </c>
      <c r="M3" s="31">
        <v>1120</v>
      </c>
      <c r="N3" s="2">
        <v>2.36</v>
      </c>
      <c r="O3" s="50">
        <f>0.001</f>
        <v>1E-3</v>
      </c>
      <c r="P3" s="14">
        <v>0.23100000000000001</v>
      </c>
      <c r="CC3" s="10"/>
      <c r="CD3" s="10"/>
      <c r="CE3" s="10"/>
      <c r="CF3" s="10"/>
      <c r="CG3" s="10"/>
      <c r="CJ3" s="10"/>
    </row>
    <row r="4" spans="1:88" ht="15.75">
      <c r="A4" s="53" t="s">
        <v>28</v>
      </c>
      <c r="B4" s="1">
        <v>42584</v>
      </c>
      <c r="C4" s="33">
        <v>4241.1000000000004</v>
      </c>
      <c r="D4" s="31">
        <v>6410</v>
      </c>
      <c r="E4" s="31">
        <v>1660</v>
      </c>
      <c r="F4" s="2">
        <v>7.37</v>
      </c>
      <c r="G4" s="29">
        <v>15</v>
      </c>
      <c r="H4" s="49">
        <f>0.25</f>
        <v>0.25</v>
      </c>
      <c r="I4" s="31">
        <v>2620</v>
      </c>
      <c r="J4" s="14">
        <v>0.96200000000000008</v>
      </c>
      <c r="K4" s="14">
        <v>0.158</v>
      </c>
      <c r="L4" s="2">
        <v>1.1200000000000001</v>
      </c>
      <c r="M4" s="31">
        <v>1220</v>
      </c>
      <c r="N4" s="2">
        <v>2.4</v>
      </c>
      <c r="O4" s="17">
        <v>1.5E-3</v>
      </c>
      <c r="P4" s="14">
        <v>0.54700000000000004</v>
      </c>
    </row>
    <row r="5" spans="1:88" ht="15.75">
      <c r="A5" s="53" t="s">
        <v>28</v>
      </c>
      <c r="B5" s="1">
        <v>42675</v>
      </c>
      <c r="C5" s="40">
        <v>4241.1000000000004</v>
      </c>
      <c r="D5" s="31">
        <v>4840</v>
      </c>
      <c r="E5" s="31">
        <v>1770</v>
      </c>
      <c r="F5" s="2">
        <v>7.74</v>
      </c>
      <c r="G5" s="29">
        <v>14.7</v>
      </c>
      <c r="H5" s="49">
        <f>0.25</f>
        <v>0.25</v>
      </c>
      <c r="I5" s="31">
        <v>2590</v>
      </c>
      <c r="J5" s="14">
        <v>0.83599999999999997</v>
      </c>
      <c r="K5" s="51">
        <f>0.05</f>
        <v>0.05</v>
      </c>
      <c r="L5" s="2">
        <v>0.83599999999999997</v>
      </c>
      <c r="M5" s="31">
        <v>1030</v>
      </c>
      <c r="N5" s="2">
        <v>2.2799999999999998</v>
      </c>
      <c r="O5" s="17">
        <v>1.1000000000000001E-3</v>
      </c>
      <c r="P5" s="51">
        <f>0.06</f>
        <v>0.06</v>
      </c>
    </row>
    <row r="6" spans="1:88">
      <c r="A6" s="12"/>
      <c r="B6" s="37" t="s">
        <v>87</v>
      </c>
      <c r="C6" s="38">
        <f t="shared" ref="C6:P6" si="0">MIN(C2:C5)</f>
        <v>4240.6000000000004</v>
      </c>
      <c r="D6" s="38">
        <f t="shared" si="0"/>
        <v>4840</v>
      </c>
      <c r="E6" s="38">
        <f t="shared" si="0"/>
        <v>1550</v>
      </c>
      <c r="F6" s="74">
        <f t="shared" si="0"/>
        <v>7.37</v>
      </c>
      <c r="G6" s="60">
        <f t="shared" si="0"/>
        <v>14.7</v>
      </c>
      <c r="H6" s="74">
        <f t="shared" si="0"/>
        <v>0.25</v>
      </c>
      <c r="I6" s="38">
        <f t="shared" si="0"/>
        <v>2280</v>
      </c>
      <c r="J6" s="73">
        <f t="shared" si="0"/>
        <v>0.83599999999999997</v>
      </c>
      <c r="K6" s="73">
        <f t="shared" si="0"/>
        <v>0.05</v>
      </c>
      <c r="L6" s="74">
        <f t="shared" si="0"/>
        <v>0.83599999999999997</v>
      </c>
      <c r="M6" s="38">
        <f t="shared" si="0"/>
        <v>1030</v>
      </c>
      <c r="N6" s="74">
        <f t="shared" si="0"/>
        <v>2.0099999999999998</v>
      </c>
      <c r="O6" s="76">
        <f t="shared" si="0"/>
        <v>1E-3</v>
      </c>
      <c r="P6" s="73">
        <f t="shared" si="0"/>
        <v>0.06</v>
      </c>
    </row>
    <row r="7" spans="1:88">
      <c r="A7" s="12"/>
      <c r="B7" s="37" t="s">
        <v>88</v>
      </c>
      <c r="C7" s="38">
        <f t="shared" ref="C7:P7" si="1">MAX(C2:C5)</f>
        <v>4241.482</v>
      </c>
      <c r="D7" s="38">
        <f t="shared" si="1"/>
        <v>6410</v>
      </c>
      <c r="E7" s="38">
        <f t="shared" si="1"/>
        <v>1770</v>
      </c>
      <c r="F7" s="74">
        <f t="shared" si="1"/>
        <v>7.74</v>
      </c>
      <c r="G7" s="60">
        <f t="shared" si="1"/>
        <v>15.8</v>
      </c>
      <c r="H7" s="74">
        <f t="shared" si="1"/>
        <v>0.25</v>
      </c>
      <c r="I7" s="38">
        <f t="shared" si="1"/>
        <v>2620</v>
      </c>
      <c r="J7" s="73">
        <f t="shared" si="1"/>
        <v>1.3080000000000001</v>
      </c>
      <c r="K7" s="73">
        <f t="shared" si="1"/>
        <v>0.19800000000000001</v>
      </c>
      <c r="L7" s="74">
        <f t="shared" si="1"/>
        <v>1.49</v>
      </c>
      <c r="M7" s="38">
        <f t="shared" si="1"/>
        <v>1220</v>
      </c>
      <c r="N7" s="74">
        <f t="shared" si="1"/>
        <v>2.4</v>
      </c>
      <c r="O7" s="76">
        <f t="shared" si="1"/>
        <v>1.5E-3</v>
      </c>
      <c r="P7" s="73">
        <f t="shared" si="1"/>
        <v>0.54700000000000004</v>
      </c>
    </row>
    <row r="8" spans="1:88">
      <c r="A8" s="12"/>
      <c r="B8" s="37" t="s">
        <v>89</v>
      </c>
      <c r="C8" s="38">
        <f t="shared" ref="C8:P8" si="2">AVERAGE(C2:C5)</f>
        <v>4241.0704999999998</v>
      </c>
      <c r="D8" s="38">
        <f t="shared" si="2"/>
        <v>5867.5</v>
      </c>
      <c r="E8" s="38">
        <f t="shared" si="2"/>
        <v>1680</v>
      </c>
      <c r="F8" s="74">
        <f t="shared" si="2"/>
        <v>7.5750000000000011</v>
      </c>
      <c r="G8" s="60">
        <f t="shared" si="2"/>
        <v>15.225000000000001</v>
      </c>
      <c r="H8" s="74">
        <f t="shared" si="2"/>
        <v>0.25</v>
      </c>
      <c r="I8" s="38">
        <f t="shared" si="2"/>
        <v>2480</v>
      </c>
      <c r="J8" s="73">
        <f t="shared" si="2"/>
        <v>1.0645</v>
      </c>
      <c r="K8" s="73">
        <f t="shared" si="2"/>
        <v>0.14700000000000002</v>
      </c>
      <c r="L8" s="74">
        <f t="shared" si="2"/>
        <v>1.1990000000000001</v>
      </c>
      <c r="M8" s="38">
        <f t="shared" si="2"/>
        <v>1122.5</v>
      </c>
      <c r="N8" s="74">
        <f t="shared" si="2"/>
        <v>2.2624999999999997</v>
      </c>
      <c r="O8" s="76">
        <f t="shared" si="2"/>
        <v>1.15E-3</v>
      </c>
      <c r="P8" s="73">
        <f t="shared" si="2"/>
        <v>0.22450000000000003</v>
      </c>
    </row>
    <row r="9" spans="1:88">
      <c r="A9" s="70"/>
      <c r="B9" s="37" t="s">
        <v>90</v>
      </c>
      <c r="C9" s="38">
        <f t="shared" ref="C9:P9" si="3">_xlfn.STDEV.P(C2:C5)</f>
        <v>0.31322635585135417</v>
      </c>
      <c r="D9" s="38">
        <f t="shared" si="3"/>
        <v>607.22215868658816</v>
      </c>
      <c r="E9" s="38">
        <f t="shared" si="3"/>
        <v>85.14693182963201</v>
      </c>
      <c r="F9" s="74">
        <f t="shared" si="3"/>
        <v>0.16317168872080734</v>
      </c>
      <c r="G9" s="60">
        <f t="shared" si="3"/>
        <v>0.41457809879442548</v>
      </c>
      <c r="H9" s="74">
        <f t="shared" si="3"/>
        <v>0</v>
      </c>
      <c r="I9" s="38">
        <f t="shared" si="3"/>
        <v>136.19838471876236</v>
      </c>
      <c r="J9" s="73">
        <f t="shared" si="3"/>
        <v>0.18004652176590388</v>
      </c>
      <c r="K9" s="73">
        <f t="shared" si="3"/>
        <v>5.7784080852774623E-2</v>
      </c>
      <c r="L9" s="74">
        <f t="shared" si="3"/>
        <v>0.24773574631045858</v>
      </c>
      <c r="M9" s="38">
        <f t="shared" si="3"/>
        <v>67.221648298743759</v>
      </c>
      <c r="N9" s="74">
        <f t="shared" si="3"/>
        <v>0.15204851199534974</v>
      </c>
      <c r="O9" s="76">
        <f t="shared" si="3"/>
        <v>2.0615528128088305E-4</v>
      </c>
      <c r="P9" s="73">
        <f t="shared" si="3"/>
        <v>0.19885233214624362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26 - P38 Data&amp;R&amp;"Times New Roman,Regular"&amp;8Annual Report, 2016</oddHead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3" width="7.73046875" style="40" bestFit="1" customWidth="1"/>
    <col min="4" max="4" width="5.86328125" style="40" bestFit="1" customWidth="1"/>
    <col min="5" max="5" width="4.59765625" style="40" bestFit="1" customWidth="1"/>
    <col min="6" max="6" width="6.3984375" style="7" bestFit="1" customWidth="1"/>
    <col min="7" max="7" width="9" style="43" bestFit="1" customWidth="1"/>
    <col min="8" max="8" width="7.73046875" style="42" bestFit="1" customWidth="1"/>
    <col min="9" max="9" width="6.3984375" style="41" bestFit="1" customWidth="1"/>
    <col min="10" max="10" width="9" style="43" bestFit="1" customWidth="1"/>
    <col min="11" max="11" width="7.73046875" style="42" bestFit="1" customWidth="1"/>
    <col min="12" max="12" width="9" style="43" bestFit="1" customWidth="1"/>
    <col min="13" max="13" width="5.3984375" style="41" bestFit="1" customWidth="1"/>
    <col min="14" max="15" width="10.265625" style="46" bestFit="1" customWidth="1"/>
    <col min="16" max="16" width="6.59765625" style="7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16" t="s">
        <v>42</v>
      </c>
      <c r="H1" s="13" t="s">
        <v>43</v>
      </c>
      <c r="I1" s="28" t="s">
        <v>45</v>
      </c>
      <c r="J1" s="16" t="s">
        <v>86</v>
      </c>
      <c r="K1" s="13" t="s">
        <v>46</v>
      </c>
      <c r="L1" s="16" t="s">
        <v>47</v>
      </c>
      <c r="M1" s="28" t="s">
        <v>48</v>
      </c>
      <c r="N1" s="19" t="s">
        <v>71</v>
      </c>
      <c r="O1" s="19" t="s">
        <v>72</v>
      </c>
      <c r="P1" s="5" t="s">
        <v>73</v>
      </c>
    </row>
    <row r="2" spans="1:88" ht="15.75">
      <c r="A2" s="53" t="s">
        <v>29</v>
      </c>
      <c r="B2" s="1">
        <v>42402</v>
      </c>
      <c r="C2" s="33">
        <v>4300.1000000000004</v>
      </c>
      <c r="D2" s="31">
        <v>545</v>
      </c>
      <c r="E2" s="31">
        <v>89.6</v>
      </c>
      <c r="F2" s="2">
        <v>7.47</v>
      </c>
      <c r="G2" s="50">
        <f>0.005</f>
        <v>5.0000000000000001E-3</v>
      </c>
      <c r="H2" s="14">
        <v>0.18099999999999999</v>
      </c>
      <c r="I2" s="29">
        <v>57</v>
      </c>
      <c r="J2" s="17">
        <v>0</v>
      </c>
      <c r="K2" s="51">
        <f>0.005</f>
        <v>5.0000000000000001E-3</v>
      </c>
      <c r="L2" s="50">
        <f>0.005</f>
        <v>5.0000000000000001E-3</v>
      </c>
      <c r="M2" s="77">
        <f>0.5</f>
        <v>0.5</v>
      </c>
      <c r="N2" s="20">
        <v>2.3E-3</v>
      </c>
      <c r="O2" s="20">
        <v>2.1700000000000001E-3</v>
      </c>
      <c r="P2" s="49">
        <f>0.03</f>
        <v>0.03</v>
      </c>
    </row>
    <row r="3" spans="1:88" ht="15.75">
      <c r="A3" s="53" t="s">
        <v>29</v>
      </c>
      <c r="B3" s="1">
        <v>42494</v>
      </c>
      <c r="C3" s="33">
        <v>4300.348</v>
      </c>
      <c r="D3" s="31">
        <v>531</v>
      </c>
      <c r="E3" s="31">
        <v>88.3</v>
      </c>
      <c r="F3" s="2">
        <v>7.35</v>
      </c>
      <c r="G3" s="17">
        <v>7.1999999999999998E-3</v>
      </c>
      <c r="H3" s="14">
        <v>0.161</v>
      </c>
      <c r="I3" s="29">
        <v>56.6</v>
      </c>
      <c r="J3" s="17">
        <v>2.0799999999999999E-2</v>
      </c>
      <c r="K3" s="51">
        <f>0.005</f>
        <v>5.0000000000000001E-3</v>
      </c>
      <c r="L3" s="17">
        <v>2.0799999999999999E-2</v>
      </c>
      <c r="M3" s="77">
        <f>0.5</f>
        <v>0.5</v>
      </c>
      <c r="N3" s="20">
        <v>2.0699999999999998E-3</v>
      </c>
      <c r="O3" s="20">
        <v>3.1800000000000001E-3</v>
      </c>
      <c r="P3" s="49">
        <f>0.03</f>
        <v>0.03</v>
      </c>
      <c r="CC3" s="10"/>
      <c r="CD3" s="10"/>
      <c r="CE3" s="10"/>
      <c r="CF3" s="10"/>
      <c r="CG3" s="10"/>
      <c r="CJ3" s="10"/>
    </row>
    <row r="4" spans="1:88" ht="15.75">
      <c r="A4" s="53" t="s">
        <v>29</v>
      </c>
      <c r="B4" s="1">
        <v>42584</v>
      </c>
      <c r="C4" s="33">
        <v>4298.8999999999996</v>
      </c>
      <c r="D4" s="31">
        <v>560</v>
      </c>
      <c r="E4" s="31">
        <v>82.3</v>
      </c>
      <c r="F4" s="2">
        <v>7.23</v>
      </c>
      <c r="G4" s="50">
        <f>0.005</f>
        <v>5.0000000000000001E-3</v>
      </c>
      <c r="H4" s="14">
        <v>0.20599999999999999</v>
      </c>
      <c r="I4" s="29">
        <v>56.9</v>
      </c>
      <c r="J4" s="17">
        <v>0</v>
      </c>
      <c r="K4" s="51">
        <f>0.005</f>
        <v>5.0000000000000001E-3</v>
      </c>
      <c r="L4" s="50">
        <f>0.005</f>
        <v>5.0000000000000001E-3</v>
      </c>
      <c r="M4" s="77">
        <f>0.5</f>
        <v>0.5</v>
      </c>
      <c r="N4" s="20">
        <v>2.3E-3</v>
      </c>
      <c r="O4" s="20">
        <v>2.7899999999999999E-3</v>
      </c>
      <c r="P4" s="49">
        <f>0.03</f>
        <v>0.03</v>
      </c>
    </row>
    <row r="5" spans="1:88" ht="15.75">
      <c r="A5" s="53" t="s">
        <v>29</v>
      </c>
      <c r="B5" s="1">
        <v>42675</v>
      </c>
      <c r="C5" s="40">
        <v>4300.3999999999996</v>
      </c>
      <c r="D5" s="31">
        <v>498</v>
      </c>
      <c r="E5" s="31">
        <v>80.8</v>
      </c>
      <c r="F5" s="2">
        <v>7.49</v>
      </c>
      <c r="G5" s="17">
        <v>2.23E-2</v>
      </c>
      <c r="H5" s="14">
        <v>0.151</v>
      </c>
      <c r="I5" s="29">
        <v>57.9</v>
      </c>
      <c r="J5" s="17">
        <v>0</v>
      </c>
      <c r="K5" s="51">
        <f>0.005</f>
        <v>5.0000000000000001E-3</v>
      </c>
      <c r="L5" s="50">
        <f>0.005</f>
        <v>5.0000000000000001E-3</v>
      </c>
      <c r="M5" s="77">
        <f>0.5</f>
        <v>0.5</v>
      </c>
      <c r="N5" s="20">
        <v>2.7100000000000002E-3</v>
      </c>
      <c r="O5" s="20">
        <v>1.47E-3</v>
      </c>
      <c r="P5" s="49">
        <f>0.03</f>
        <v>0.03</v>
      </c>
    </row>
    <row r="6" spans="1:88">
      <c r="A6" s="12"/>
      <c r="B6" s="37" t="s">
        <v>87</v>
      </c>
      <c r="C6" s="38">
        <f t="shared" ref="C6:P6" si="0">MIN(C2:C5)</f>
        <v>4298.8999999999996</v>
      </c>
      <c r="D6" s="38">
        <f t="shared" si="0"/>
        <v>498</v>
      </c>
      <c r="E6" s="38">
        <f t="shared" si="0"/>
        <v>80.8</v>
      </c>
      <c r="F6" s="74">
        <f t="shared" si="0"/>
        <v>7.23</v>
      </c>
      <c r="G6" s="76">
        <f t="shared" si="0"/>
        <v>5.0000000000000001E-3</v>
      </c>
      <c r="H6" s="73">
        <f t="shared" si="0"/>
        <v>0.151</v>
      </c>
      <c r="I6" s="60">
        <f t="shared" si="0"/>
        <v>56.6</v>
      </c>
      <c r="J6" s="76">
        <f t="shared" si="0"/>
        <v>0</v>
      </c>
      <c r="K6" s="73">
        <f t="shared" si="0"/>
        <v>5.0000000000000001E-3</v>
      </c>
      <c r="L6" s="76">
        <f t="shared" si="0"/>
        <v>5.0000000000000001E-3</v>
      </c>
      <c r="M6" s="60">
        <f t="shared" si="0"/>
        <v>0.5</v>
      </c>
      <c r="N6" s="75">
        <f t="shared" si="0"/>
        <v>2.0699999999999998E-3</v>
      </c>
      <c r="O6" s="75">
        <f t="shared" si="0"/>
        <v>1.47E-3</v>
      </c>
      <c r="P6" s="74">
        <f t="shared" si="0"/>
        <v>0.03</v>
      </c>
    </row>
    <row r="7" spans="1:88">
      <c r="A7" s="12"/>
      <c r="B7" s="37" t="s">
        <v>88</v>
      </c>
      <c r="C7" s="38">
        <f t="shared" ref="C7:P7" si="1">MAX(C2:C5)</f>
        <v>4300.3999999999996</v>
      </c>
      <c r="D7" s="38">
        <f t="shared" si="1"/>
        <v>560</v>
      </c>
      <c r="E7" s="38">
        <f t="shared" si="1"/>
        <v>89.6</v>
      </c>
      <c r="F7" s="74">
        <f t="shared" si="1"/>
        <v>7.49</v>
      </c>
      <c r="G7" s="76">
        <f t="shared" si="1"/>
        <v>2.23E-2</v>
      </c>
      <c r="H7" s="73">
        <f t="shared" si="1"/>
        <v>0.20599999999999999</v>
      </c>
      <c r="I7" s="60">
        <f t="shared" si="1"/>
        <v>57.9</v>
      </c>
      <c r="J7" s="76">
        <f t="shared" si="1"/>
        <v>2.0799999999999999E-2</v>
      </c>
      <c r="K7" s="73">
        <f t="shared" si="1"/>
        <v>5.0000000000000001E-3</v>
      </c>
      <c r="L7" s="76">
        <f t="shared" si="1"/>
        <v>2.0799999999999999E-2</v>
      </c>
      <c r="M7" s="60">
        <f t="shared" si="1"/>
        <v>0.5</v>
      </c>
      <c r="N7" s="75">
        <f t="shared" si="1"/>
        <v>2.7100000000000002E-3</v>
      </c>
      <c r="O7" s="75">
        <f t="shared" si="1"/>
        <v>3.1800000000000001E-3</v>
      </c>
      <c r="P7" s="74">
        <f t="shared" si="1"/>
        <v>0.03</v>
      </c>
    </row>
    <row r="8" spans="1:88">
      <c r="A8" s="12"/>
      <c r="B8" s="37" t="s">
        <v>89</v>
      </c>
      <c r="C8" s="38">
        <f t="shared" ref="C8:P8" si="2">AVERAGE(C2:C5)</f>
        <v>4299.9369999999999</v>
      </c>
      <c r="D8" s="38">
        <f t="shared" si="2"/>
        <v>533.5</v>
      </c>
      <c r="E8" s="38">
        <f t="shared" si="2"/>
        <v>85.25</v>
      </c>
      <c r="F8" s="74">
        <f t="shared" si="2"/>
        <v>7.3849999999999998</v>
      </c>
      <c r="G8" s="76">
        <f t="shared" si="2"/>
        <v>9.8750000000000001E-3</v>
      </c>
      <c r="H8" s="73">
        <f t="shared" si="2"/>
        <v>0.17474999999999999</v>
      </c>
      <c r="I8" s="60">
        <f t="shared" si="2"/>
        <v>57.1</v>
      </c>
      <c r="J8" s="76">
        <f t="shared" si="2"/>
        <v>5.1999999999999998E-3</v>
      </c>
      <c r="K8" s="73">
        <f t="shared" si="2"/>
        <v>5.0000000000000001E-3</v>
      </c>
      <c r="L8" s="76">
        <f t="shared" si="2"/>
        <v>8.9499999999999996E-3</v>
      </c>
      <c r="M8" s="60">
        <f t="shared" si="2"/>
        <v>0.5</v>
      </c>
      <c r="N8" s="75">
        <f t="shared" si="2"/>
        <v>2.3449999999999999E-3</v>
      </c>
      <c r="O8" s="75">
        <f t="shared" si="2"/>
        <v>2.4025000000000001E-3</v>
      </c>
      <c r="P8" s="74">
        <f t="shared" si="2"/>
        <v>0.03</v>
      </c>
    </row>
    <row r="9" spans="1:88">
      <c r="A9" s="70"/>
      <c r="B9" s="37" t="s">
        <v>90</v>
      </c>
      <c r="C9" s="38">
        <f t="shared" ref="C9:P9" si="3">_xlfn.STDEV.P(C2:C5)</f>
        <v>0.6093496533191145</v>
      </c>
      <c r="D9" s="38">
        <f t="shared" si="3"/>
        <v>22.91833327273168</v>
      </c>
      <c r="E9" s="38">
        <f t="shared" si="3"/>
        <v>3.7659660115301086</v>
      </c>
      <c r="F9" s="74">
        <f t="shared" si="3"/>
        <v>0.10428326807307094</v>
      </c>
      <c r="G9" s="76">
        <f t="shared" si="3"/>
        <v>7.2295833213263409E-3</v>
      </c>
      <c r="H9" s="73">
        <f t="shared" si="3"/>
        <v>2.1028254801575899E-2</v>
      </c>
      <c r="I9" s="60">
        <f t="shared" si="3"/>
        <v>0.4847679857416321</v>
      </c>
      <c r="J9" s="76">
        <f t="shared" si="3"/>
        <v>9.0066641993581612E-3</v>
      </c>
      <c r="K9" s="73">
        <f t="shared" si="3"/>
        <v>0</v>
      </c>
      <c r="L9" s="76">
        <f t="shared" si="3"/>
        <v>6.8416006898970646E-3</v>
      </c>
      <c r="M9" s="60">
        <f t="shared" si="3"/>
        <v>0</v>
      </c>
      <c r="N9" s="75">
        <f t="shared" si="3"/>
        <v>2.3070543990118668E-4</v>
      </c>
      <c r="O9" s="75">
        <f t="shared" si="3"/>
        <v>6.4774126779139221E-4</v>
      </c>
      <c r="P9" s="74">
        <f t="shared" si="3"/>
        <v>0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27 - P40 Data&amp;R&amp;"Times New Roman,Regular"&amp;8Annual Report, 2016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3" width="7.73046875" style="40" bestFit="1" customWidth="1"/>
    <col min="4" max="5" width="5.86328125" style="40" bestFit="1" customWidth="1"/>
    <col min="6" max="6" width="6.3984375" style="7" bestFit="1" customWidth="1"/>
    <col min="7" max="7" width="7.73046875" style="42" bestFit="1" customWidth="1"/>
    <col min="8" max="8" width="9" style="43" bestFit="1" customWidth="1"/>
    <col min="9" max="9" width="6.3984375" style="41" bestFit="1" customWidth="1"/>
    <col min="10" max="10" width="9" style="43" bestFit="1" customWidth="1"/>
    <col min="11" max="11" width="7.73046875" style="42" bestFit="1" customWidth="1"/>
    <col min="12" max="12" width="9" style="43" bestFit="1" customWidth="1"/>
    <col min="13" max="13" width="5.3984375" style="41" bestFit="1" customWidth="1"/>
    <col min="14" max="14" width="10.265625" style="46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13" t="s">
        <v>42</v>
      </c>
      <c r="H1" s="16" t="s">
        <v>43</v>
      </c>
      <c r="I1" s="28" t="s">
        <v>45</v>
      </c>
      <c r="J1" s="16" t="s">
        <v>86</v>
      </c>
      <c r="K1" s="13" t="s">
        <v>46</v>
      </c>
      <c r="L1" s="16" t="s">
        <v>47</v>
      </c>
      <c r="M1" s="28" t="s">
        <v>48</v>
      </c>
      <c r="N1" s="19" t="s">
        <v>71</v>
      </c>
      <c r="O1" s="16" t="s">
        <v>72</v>
      </c>
      <c r="P1" s="13" t="s">
        <v>73</v>
      </c>
    </row>
    <row r="2" spans="1:88" ht="15.75">
      <c r="A2" s="53" t="s">
        <v>30</v>
      </c>
      <c r="B2" s="1">
        <v>42402</v>
      </c>
      <c r="C2" s="33">
        <v>4303.8999999999996</v>
      </c>
      <c r="D2" s="31">
        <v>361</v>
      </c>
      <c r="E2" s="31">
        <v>144</v>
      </c>
      <c r="F2" s="2">
        <v>7.92</v>
      </c>
      <c r="G2" s="14">
        <v>0.36599999999999999</v>
      </c>
      <c r="H2" s="17">
        <v>0.24399999999999999</v>
      </c>
      <c r="I2" s="29">
        <v>68.400000000000006</v>
      </c>
      <c r="J2" s="17">
        <v>9.7000000000000003E-3</v>
      </c>
      <c r="K2" s="51">
        <f>0.005</f>
        <v>5.0000000000000001E-3</v>
      </c>
      <c r="L2" s="17">
        <v>9.7000000000000003E-3</v>
      </c>
      <c r="M2" s="77">
        <f>0.5</f>
        <v>0.5</v>
      </c>
      <c r="N2" s="20">
        <v>6.8999999999999999E-3</v>
      </c>
      <c r="O2" s="50">
        <f>0.0002</f>
        <v>2.0000000000000001E-4</v>
      </c>
      <c r="P2" s="51">
        <f>0.03</f>
        <v>0.03</v>
      </c>
    </row>
    <row r="3" spans="1:88" ht="15.75">
      <c r="A3" s="53" t="s">
        <v>30</v>
      </c>
      <c r="B3" s="1">
        <v>42494</v>
      </c>
      <c r="C3" s="33">
        <v>4305.7809999999999</v>
      </c>
      <c r="D3" s="31">
        <v>459</v>
      </c>
      <c r="E3" s="31">
        <v>177</v>
      </c>
      <c r="F3" s="2">
        <v>8.17</v>
      </c>
      <c r="G3" s="14">
        <v>0.107</v>
      </c>
      <c r="H3" s="17">
        <v>1.2999999999999999E-2</v>
      </c>
      <c r="I3" s="29">
        <v>88.7</v>
      </c>
      <c r="J3" s="17">
        <v>0</v>
      </c>
      <c r="K3" s="51">
        <f>0.005</f>
        <v>5.0000000000000001E-3</v>
      </c>
      <c r="L3" s="50">
        <f>0.005</f>
        <v>5.0000000000000001E-3</v>
      </c>
      <c r="M3" s="77">
        <f>0.5</f>
        <v>0.5</v>
      </c>
      <c r="N3" s="20">
        <v>3.7200000000000002E-3</v>
      </c>
      <c r="O3" s="50">
        <f>0.0002</f>
        <v>2.0000000000000001E-4</v>
      </c>
      <c r="P3" s="51">
        <f>0.03</f>
        <v>0.03</v>
      </c>
      <c r="CC3" s="10"/>
      <c r="CD3" s="10"/>
      <c r="CE3" s="10"/>
      <c r="CF3" s="10"/>
      <c r="CG3" s="10"/>
      <c r="CJ3" s="10"/>
    </row>
    <row r="4" spans="1:88" ht="15.75">
      <c r="A4" s="53" t="s">
        <v>30</v>
      </c>
      <c r="B4" s="1">
        <v>42584</v>
      </c>
      <c r="C4" s="33">
        <v>4303.2</v>
      </c>
      <c r="D4" s="31">
        <v>360</v>
      </c>
      <c r="E4" s="31">
        <v>121</v>
      </c>
      <c r="F4" s="2">
        <v>7.78</v>
      </c>
      <c r="G4" s="14">
        <v>0.25800000000000001</v>
      </c>
      <c r="H4" s="17">
        <v>0.29799999999999999</v>
      </c>
      <c r="I4" s="29">
        <v>66.900000000000006</v>
      </c>
      <c r="J4" s="17">
        <v>7.1999999999999998E-3</v>
      </c>
      <c r="K4" s="51">
        <f>0.005</f>
        <v>5.0000000000000001E-3</v>
      </c>
      <c r="L4" s="17">
        <v>7.1999999999999998E-3</v>
      </c>
      <c r="M4" s="77">
        <f>0.5</f>
        <v>0.5</v>
      </c>
      <c r="N4" s="20">
        <v>8.1700000000000002E-3</v>
      </c>
      <c r="O4" s="17">
        <v>6.9999999999999999E-4</v>
      </c>
      <c r="P4" s="14">
        <v>3.7999999999999999E-2</v>
      </c>
    </row>
    <row r="5" spans="1:88" ht="15.75">
      <c r="A5" s="53" t="s">
        <v>30</v>
      </c>
      <c r="B5" s="1">
        <v>42675</v>
      </c>
      <c r="C5" s="40">
        <v>4304.8</v>
      </c>
      <c r="D5" s="31">
        <v>380</v>
      </c>
      <c r="E5" s="31">
        <v>172</v>
      </c>
      <c r="F5" s="2">
        <v>8.19</v>
      </c>
      <c r="G5" s="14">
        <v>0.11600000000000001</v>
      </c>
      <c r="H5" s="17">
        <v>8.5099999999999995E-2</v>
      </c>
      <c r="I5" s="29">
        <v>84.7</v>
      </c>
      <c r="J5" s="17">
        <v>0</v>
      </c>
      <c r="K5" s="51">
        <f>0.005</f>
        <v>5.0000000000000001E-3</v>
      </c>
      <c r="L5" s="50">
        <f>0.005</f>
        <v>5.0000000000000001E-3</v>
      </c>
      <c r="M5" s="77">
        <f>0.5</f>
        <v>0.5</v>
      </c>
      <c r="N5" s="20">
        <v>2.7499999999999998E-3</v>
      </c>
      <c r="O5" s="50">
        <f>0.0002</f>
        <v>2.0000000000000001E-4</v>
      </c>
      <c r="P5" s="51">
        <f>0.03</f>
        <v>0.03</v>
      </c>
    </row>
    <row r="6" spans="1:88">
      <c r="A6" s="12"/>
      <c r="B6" s="37" t="s">
        <v>87</v>
      </c>
      <c r="C6" s="38">
        <f t="shared" ref="C6:P6" si="0">MIN(C2:C5)</f>
        <v>4303.2</v>
      </c>
      <c r="D6" s="38">
        <f t="shared" si="0"/>
        <v>360</v>
      </c>
      <c r="E6" s="38">
        <f t="shared" si="0"/>
        <v>121</v>
      </c>
      <c r="F6" s="74">
        <f t="shared" si="0"/>
        <v>7.78</v>
      </c>
      <c r="G6" s="73">
        <f t="shared" si="0"/>
        <v>0.107</v>
      </c>
      <c r="H6" s="76">
        <f t="shared" si="0"/>
        <v>1.2999999999999999E-2</v>
      </c>
      <c r="I6" s="60">
        <f t="shared" si="0"/>
        <v>66.900000000000006</v>
      </c>
      <c r="J6" s="76">
        <f t="shared" si="0"/>
        <v>0</v>
      </c>
      <c r="K6" s="73">
        <f t="shared" si="0"/>
        <v>5.0000000000000001E-3</v>
      </c>
      <c r="L6" s="76">
        <f t="shared" si="0"/>
        <v>5.0000000000000001E-3</v>
      </c>
      <c r="M6" s="60">
        <f t="shared" si="0"/>
        <v>0.5</v>
      </c>
      <c r="N6" s="75">
        <f t="shared" si="0"/>
        <v>2.7499999999999998E-3</v>
      </c>
      <c r="O6" s="76">
        <f t="shared" si="0"/>
        <v>2.0000000000000001E-4</v>
      </c>
      <c r="P6" s="73">
        <f t="shared" si="0"/>
        <v>0.03</v>
      </c>
    </row>
    <row r="7" spans="1:88">
      <c r="A7" s="12"/>
      <c r="B7" s="37" t="s">
        <v>88</v>
      </c>
      <c r="C7" s="38">
        <f t="shared" ref="C7:P7" si="1">MAX(C2:C5)</f>
        <v>4305.7809999999999</v>
      </c>
      <c r="D7" s="38">
        <f t="shared" si="1"/>
        <v>459</v>
      </c>
      <c r="E7" s="38">
        <f t="shared" si="1"/>
        <v>177</v>
      </c>
      <c r="F7" s="74">
        <f t="shared" si="1"/>
        <v>8.19</v>
      </c>
      <c r="G7" s="73">
        <f t="shared" si="1"/>
        <v>0.36599999999999999</v>
      </c>
      <c r="H7" s="76">
        <f t="shared" si="1"/>
        <v>0.29799999999999999</v>
      </c>
      <c r="I7" s="60">
        <f t="shared" si="1"/>
        <v>88.7</v>
      </c>
      <c r="J7" s="76">
        <f t="shared" si="1"/>
        <v>9.7000000000000003E-3</v>
      </c>
      <c r="K7" s="73">
        <f t="shared" si="1"/>
        <v>5.0000000000000001E-3</v>
      </c>
      <c r="L7" s="76">
        <f t="shared" si="1"/>
        <v>9.7000000000000003E-3</v>
      </c>
      <c r="M7" s="60">
        <f t="shared" si="1"/>
        <v>0.5</v>
      </c>
      <c r="N7" s="75">
        <f t="shared" si="1"/>
        <v>8.1700000000000002E-3</v>
      </c>
      <c r="O7" s="76">
        <f t="shared" si="1"/>
        <v>6.9999999999999999E-4</v>
      </c>
      <c r="P7" s="73">
        <f t="shared" si="1"/>
        <v>3.7999999999999999E-2</v>
      </c>
    </row>
    <row r="8" spans="1:88">
      <c r="A8" s="12"/>
      <c r="B8" s="37" t="s">
        <v>89</v>
      </c>
      <c r="C8" s="38">
        <f t="shared" ref="C8:P8" si="2">AVERAGE(C2:C5)</f>
        <v>4304.4202500000001</v>
      </c>
      <c r="D8" s="38">
        <f t="shared" si="2"/>
        <v>390</v>
      </c>
      <c r="E8" s="38">
        <f t="shared" si="2"/>
        <v>153.5</v>
      </c>
      <c r="F8" s="74">
        <f t="shared" si="2"/>
        <v>8.0150000000000006</v>
      </c>
      <c r="G8" s="73">
        <f t="shared" si="2"/>
        <v>0.21174999999999999</v>
      </c>
      <c r="H8" s="76">
        <f t="shared" si="2"/>
        <v>0.16002499999999997</v>
      </c>
      <c r="I8" s="60">
        <f t="shared" si="2"/>
        <v>77.175000000000011</v>
      </c>
      <c r="J8" s="76">
        <f t="shared" si="2"/>
        <v>4.2249999999999996E-3</v>
      </c>
      <c r="K8" s="73">
        <f t="shared" si="2"/>
        <v>5.0000000000000001E-3</v>
      </c>
      <c r="L8" s="76">
        <f t="shared" si="2"/>
        <v>6.7250000000000009E-3</v>
      </c>
      <c r="M8" s="60">
        <f t="shared" si="2"/>
        <v>0.5</v>
      </c>
      <c r="N8" s="75">
        <f t="shared" si="2"/>
        <v>5.385E-3</v>
      </c>
      <c r="O8" s="76">
        <f t="shared" si="2"/>
        <v>3.2500000000000004E-4</v>
      </c>
      <c r="P8" s="73">
        <f t="shared" si="2"/>
        <v>3.2000000000000001E-2</v>
      </c>
    </row>
    <row r="9" spans="1:88">
      <c r="A9" s="70"/>
      <c r="B9" s="37" t="s">
        <v>90</v>
      </c>
      <c r="C9" s="38">
        <f t="shared" ref="C9:P9" si="3">_xlfn.STDEV.P(C2:C5)</f>
        <v>0.96895830018644535</v>
      </c>
      <c r="D9" s="38">
        <f t="shared" si="3"/>
        <v>40.626346131543755</v>
      </c>
      <c r="E9" s="38">
        <f t="shared" si="3"/>
        <v>22.588713996153036</v>
      </c>
      <c r="F9" s="74">
        <f t="shared" si="3"/>
        <v>0.17240939649566644</v>
      </c>
      <c r="G9" s="73">
        <f t="shared" si="3"/>
        <v>0.10732281910199709</v>
      </c>
      <c r="H9" s="76">
        <f t="shared" si="3"/>
        <v>0.11545454462687905</v>
      </c>
      <c r="I9" s="60">
        <f t="shared" si="3"/>
        <v>9.644007206550512</v>
      </c>
      <c r="J9" s="76">
        <f t="shared" si="3"/>
        <v>4.3164655680313271E-3</v>
      </c>
      <c r="K9" s="73">
        <f t="shared" si="3"/>
        <v>0</v>
      </c>
      <c r="L9" s="76">
        <f t="shared" si="3"/>
        <v>1.9382659776202027E-3</v>
      </c>
      <c r="M9" s="60">
        <f t="shared" si="3"/>
        <v>0</v>
      </c>
      <c r="N9" s="75">
        <f t="shared" si="3"/>
        <v>2.2229991003147077E-3</v>
      </c>
      <c r="O9" s="76">
        <f t="shared" si="3"/>
        <v>2.1650635094610967E-4</v>
      </c>
      <c r="P9" s="73">
        <f t="shared" si="3"/>
        <v>3.4641016151377548E-3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28 - P41 Data&amp;R&amp;"Times New Roman,Regular"&amp;8Annual Report, 2016</oddHead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CJ13"/>
  <sheetViews>
    <sheetView zoomScaleNormal="100" workbookViewId="0">
      <selection activeCell="B21" sqref="B21"/>
    </sheetView>
  </sheetViews>
  <sheetFormatPr defaultColWidth="11.265625" defaultRowHeight="15"/>
  <cols>
    <col min="1" max="1" width="4.3984375" style="7" bestFit="1" customWidth="1"/>
    <col min="2" max="2" width="10.86328125" style="39" bestFit="1" customWidth="1"/>
    <col min="3" max="4" width="7.73046875" style="40" bestFit="1" customWidth="1"/>
    <col min="5" max="5" width="5.86328125" style="40" bestFit="1" customWidth="1"/>
    <col min="6" max="6" width="6.3984375" style="7" bestFit="1" customWidth="1"/>
    <col min="7" max="7" width="9" style="43" bestFit="1" customWidth="1"/>
    <col min="8" max="8" width="7.73046875" style="42" bestFit="1" customWidth="1"/>
    <col min="9" max="9" width="5.86328125" style="40" bestFit="1" customWidth="1"/>
    <col min="10" max="10" width="9" style="43" bestFit="1" customWidth="1"/>
    <col min="11" max="11" width="7.73046875" style="42" bestFit="1" customWidth="1"/>
    <col min="12" max="12" width="9" style="43" bestFit="1" customWidth="1"/>
    <col min="13" max="13" width="6.59765625" style="7" bestFit="1" customWidth="1"/>
    <col min="14" max="15" width="10.265625" style="46" bestFit="1" customWidth="1"/>
    <col min="16" max="16" width="6.59765625" style="7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106</v>
      </c>
      <c r="D1" s="30" t="s">
        <v>37</v>
      </c>
      <c r="E1" s="30" t="s">
        <v>38</v>
      </c>
      <c r="F1" s="5" t="s">
        <v>0</v>
      </c>
      <c r="G1" s="16" t="s">
        <v>42</v>
      </c>
      <c r="H1" s="13" t="s">
        <v>43</v>
      </c>
      <c r="I1" s="30" t="s">
        <v>45</v>
      </c>
      <c r="J1" s="16" t="s">
        <v>86</v>
      </c>
      <c r="K1" s="13" t="s">
        <v>46</v>
      </c>
      <c r="L1" s="16" t="s">
        <v>47</v>
      </c>
      <c r="M1" s="5" t="s">
        <v>48</v>
      </c>
      <c r="N1" s="19" t="s">
        <v>71</v>
      </c>
      <c r="O1" s="19" t="s">
        <v>72</v>
      </c>
      <c r="P1" s="5" t="s">
        <v>73</v>
      </c>
    </row>
    <row r="2" spans="1:88" ht="15.75">
      <c r="A2" s="53" t="s">
        <v>31</v>
      </c>
      <c r="B2" s="1">
        <v>42402</v>
      </c>
      <c r="C2" s="33">
        <v>4708.3999999999996</v>
      </c>
      <c r="D2" s="31">
        <v>1200</v>
      </c>
      <c r="E2" s="31">
        <v>708</v>
      </c>
      <c r="F2" s="2">
        <v>7.23</v>
      </c>
      <c r="G2" s="17">
        <v>0.13300000000000001</v>
      </c>
      <c r="H2" s="14">
        <v>0.55000000000000004</v>
      </c>
      <c r="I2" s="31">
        <v>323</v>
      </c>
      <c r="J2" s="17">
        <v>9.7000000000000003E-3</v>
      </c>
      <c r="K2" s="51">
        <f>0.005</f>
        <v>5.0000000000000001E-3</v>
      </c>
      <c r="L2" s="17">
        <v>9.7000000000000003E-3</v>
      </c>
      <c r="M2" s="2">
        <v>2.0499999999999998</v>
      </c>
      <c r="N2" s="20">
        <v>4.4200000000000003E-3</v>
      </c>
      <c r="O2" s="20">
        <v>2.6800000000000001E-3</v>
      </c>
      <c r="P2" s="49">
        <f>0.03</f>
        <v>0.03</v>
      </c>
    </row>
    <row r="3" spans="1:88" ht="15.75">
      <c r="A3" s="53" t="s">
        <v>31</v>
      </c>
      <c r="B3" s="1">
        <v>42494</v>
      </c>
      <c r="C3" s="33">
        <v>4709</v>
      </c>
      <c r="D3" s="31">
        <v>1230</v>
      </c>
      <c r="E3" s="31">
        <v>753</v>
      </c>
      <c r="F3" s="2">
        <v>7.45</v>
      </c>
      <c r="G3" s="17">
        <v>5.5999999999999999E-3</v>
      </c>
      <c r="H3" s="14">
        <v>0.46600000000000003</v>
      </c>
      <c r="I3" s="31">
        <v>324</v>
      </c>
      <c r="J3" s="17">
        <v>0</v>
      </c>
      <c r="K3" s="51">
        <f>0.005</f>
        <v>5.0000000000000001E-3</v>
      </c>
      <c r="L3" s="50">
        <f>0.005</f>
        <v>5.0000000000000001E-3</v>
      </c>
      <c r="M3" s="49">
        <f>0.5</f>
        <v>0.5</v>
      </c>
      <c r="N3" s="20">
        <v>3.6999999999999999E-4</v>
      </c>
      <c r="O3" s="20">
        <v>1.8400000000000001E-3</v>
      </c>
      <c r="P3" s="49">
        <f>0.03</f>
        <v>0.03</v>
      </c>
      <c r="CC3" s="10"/>
      <c r="CD3" s="10"/>
      <c r="CE3" s="10"/>
      <c r="CF3" s="10"/>
      <c r="CG3" s="10"/>
      <c r="CJ3" s="10"/>
    </row>
    <row r="4" spans="1:88" ht="15.75">
      <c r="A4" s="53" t="s">
        <v>31</v>
      </c>
      <c r="B4" s="1">
        <v>42584</v>
      </c>
      <c r="C4" s="33">
        <v>4708.8</v>
      </c>
      <c r="D4" s="31">
        <v>1230</v>
      </c>
      <c r="E4" s="31">
        <v>676</v>
      </c>
      <c r="F4" s="2">
        <v>7.25</v>
      </c>
      <c r="G4" s="50">
        <f>0.005</f>
        <v>5.0000000000000001E-3</v>
      </c>
      <c r="H4" s="14">
        <v>0.71199999999999997</v>
      </c>
      <c r="I4" s="31">
        <v>304</v>
      </c>
      <c r="J4" s="17">
        <v>6.7999999999999996E-3</v>
      </c>
      <c r="K4" s="51">
        <f>0.005</f>
        <v>5.0000000000000001E-3</v>
      </c>
      <c r="L4" s="17">
        <v>6.7999999999999996E-3</v>
      </c>
      <c r="M4" s="2">
        <v>0.61</v>
      </c>
      <c r="N4" s="20">
        <v>2.4399999999999999E-3</v>
      </c>
      <c r="O4" s="20">
        <v>2.47E-3</v>
      </c>
      <c r="P4" s="49">
        <f>0.03</f>
        <v>0.03</v>
      </c>
    </row>
    <row r="5" spans="1:88" ht="15.75">
      <c r="A5" s="53" t="s">
        <v>31</v>
      </c>
      <c r="B5" s="1">
        <v>42675</v>
      </c>
      <c r="C5" s="40">
        <v>4708.6000000000004</v>
      </c>
      <c r="D5" s="31">
        <v>1030</v>
      </c>
      <c r="E5" s="31">
        <v>714</v>
      </c>
      <c r="F5" s="2">
        <v>7.63</v>
      </c>
      <c r="G5" s="17">
        <v>1.6799999999999999E-2</v>
      </c>
      <c r="H5" s="14">
        <v>1</v>
      </c>
      <c r="I5" s="31">
        <v>283</v>
      </c>
      <c r="J5" s="17">
        <v>7.1000000000000004E-3</v>
      </c>
      <c r="K5" s="51">
        <f>0.005</f>
        <v>5.0000000000000001E-3</v>
      </c>
      <c r="L5" s="17">
        <v>7.1000000000000004E-3</v>
      </c>
      <c r="M5" s="2">
        <v>0.7</v>
      </c>
      <c r="N5" s="20">
        <v>2.2599999999999999E-3</v>
      </c>
      <c r="O5" s="20">
        <v>2.7100000000000002E-3</v>
      </c>
      <c r="P5" s="49">
        <f>0.03</f>
        <v>0.03</v>
      </c>
    </row>
    <row r="6" spans="1:88">
      <c r="A6" s="12"/>
      <c r="B6" s="37" t="s">
        <v>87</v>
      </c>
      <c r="C6" s="38">
        <f t="shared" ref="C6:P6" si="0">MIN(C2:C5)</f>
        <v>4708.3999999999996</v>
      </c>
      <c r="D6" s="38">
        <f t="shared" si="0"/>
        <v>1030</v>
      </c>
      <c r="E6" s="38">
        <f t="shared" si="0"/>
        <v>676</v>
      </c>
      <c r="F6" s="74">
        <f t="shared" si="0"/>
        <v>7.23</v>
      </c>
      <c r="G6" s="76">
        <f t="shared" si="0"/>
        <v>5.0000000000000001E-3</v>
      </c>
      <c r="H6" s="73">
        <f t="shared" si="0"/>
        <v>0.46600000000000003</v>
      </c>
      <c r="I6" s="38">
        <f t="shared" si="0"/>
        <v>283</v>
      </c>
      <c r="J6" s="76">
        <f t="shared" si="0"/>
        <v>0</v>
      </c>
      <c r="K6" s="73">
        <f t="shared" si="0"/>
        <v>5.0000000000000001E-3</v>
      </c>
      <c r="L6" s="76">
        <f t="shared" si="0"/>
        <v>5.0000000000000001E-3</v>
      </c>
      <c r="M6" s="74">
        <f t="shared" si="0"/>
        <v>0.5</v>
      </c>
      <c r="N6" s="75">
        <f t="shared" si="0"/>
        <v>3.6999999999999999E-4</v>
      </c>
      <c r="O6" s="75">
        <f t="shared" si="0"/>
        <v>1.8400000000000001E-3</v>
      </c>
      <c r="P6" s="74">
        <f t="shared" si="0"/>
        <v>0.03</v>
      </c>
    </row>
    <row r="7" spans="1:88">
      <c r="A7" s="12"/>
      <c r="B7" s="37" t="s">
        <v>88</v>
      </c>
      <c r="C7" s="38">
        <f t="shared" ref="C7:P7" si="1">MAX(C2:C5)</f>
        <v>4709</v>
      </c>
      <c r="D7" s="38">
        <f t="shared" si="1"/>
        <v>1230</v>
      </c>
      <c r="E7" s="38">
        <f t="shared" si="1"/>
        <v>753</v>
      </c>
      <c r="F7" s="74">
        <f t="shared" si="1"/>
        <v>7.63</v>
      </c>
      <c r="G7" s="76">
        <f t="shared" si="1"/>
        <v>0.13300000000000001</v>
      </c>
      <c r="H7" s="73">
        <f t="shared" si="1"/>
        <v>1</v>
      </c>
      <c r="I7" s="38">
        <f t="shared" si="1"/>
        <v>324</v>
      </c>
      <c r="J7" s="76">
        <f t="shared" si="1"/>
        <v>9.7000000000000003E-3</v>
      </c>
      <c r="K7" s="73">
        <f t="shared" si="1"/>
        <v>5.0000000000000001E-3</v>
      </c>
      <c r="L7" s="76">
        <f t="shared" si="1"/>
        <v>9.7000000000000003E-3</v>
      </c>
      <c r="M7" s="74">
        <f t="shared" si="1"/>
        <v>2.0499999999999998</v>
      </c>
      <c r="N7" s="75">
        <f t="shared" si="1"/>
        <v>4.4200000000000003E-3</v>
      </c>
      <c r="O7" s="75">
        <f t="shared" si="1"/>
        <v>2.7100000000000002E-3</v>
      </c>
      <c r="P7" s="74">
        <f t="shared" si="1"/>
        <v>0.03</v>
      </c>
    </row>
    <row r="8" spans="1:88">
      <c r="A8" s="12"/>
      <c r="B8" s="37" t="s">
        <v>89</v>
      </c>
      <c r="C8" s="38">
        <f t="shared" ref="C8:P8" si="2">AVERAGE(C2:C5)</f>
        <v>4708.7000000000007</v>
      </c>
      <c r="D8" s="38">
        <f t="shared" si="2"/>
        <v>1172.5</v>
      </c>
      <c r="E8" s="38">
        <f t="shared" si="2"/>
        <v>712.75</v>
      </c>
      <c r="F8" s="74">
        <f t="shared" si="2"/>
        <v>7.39</v>
      </c>
      <c r="G8" s="76">
        <f t="shared" si="2"/>
        <v>4.0100000000000004E-2</v>
      </c>
      <c r="H8" s="73">
        <f t="shared" si="2"/>
        <v>0.68199999999999994</v>
      </c>
      <c r="I8" s="38">
        <f t="shared" si="2"/>
        <v>308.5</v>
      </c>
      <c r="J8" s="76">
        <f t="shared" si="2"/>
        <v>5.9000000000000007E-3</v>
      </c>
      <c r="K8" s="73">
        <f t="shared" si="2"/>
        <v>5.0000000000000001E-3</v>
      </c>
      <c r="L8" s="76">
        <f t="shared" si="2"/>
        <v>7.1500000000000001E-3</v>
      </c>
      <c r="M8" s="74">
        <f t="shared" si="2"/>
        <v>0.96499999999999986</v>
      </c>
      <c r="N8" s="75">
        <f t="shared" si="2"/>
        <v>2.3725E-3</v>
      </c>
      <c r="O8" s="75">
        <f t="shared" si="2"/>
        <v>2.4250000000000001E-3</v>
      </c>
      <c r="P8" s="74">
        <f t="shared" si="2"/>
        <v>0.03</v>
      </c>
    </row>
    <row r="9" spans="1:88">
      <c r="A9" s="70"/>
      <c r="B9" s="37" t="s">
        <v>90</v>
      </c>
      <c r="C9" s="38">
        <f t="shared" ref="C9:P9" si="3">_xlfn.STDEV.P(C2:C5)</f>
        <v>0.22360679775008066</v>
      </c>
      <c r="D9" s="38">
        <f t="shared" si="3"/>
        <v>83.179023798070631</v>
      </c>
      <c r="E9" s="38">
        <f t="shared" si="3"/>
        <v>27.36215452043205</v>
      </c>
      <c r="F9" s="74">
        <f t="shared" si="3"/>
        <v>0.16309506430300078</v>
      </c>
      <c r="G9" s="76">
        <f t="shared" si="3"/>
        <v>5.3841340993701123E-2</v>
      </c>
      <c r="H9" s="73">
        <f t="shared" si="3"/>
        <v>0.20377929237290063</v>
      </c>
      <c r="I9" s="38">
        <f t="shared" si="3"/>
        <v>16.740669042783207</v>
      </c>
      <c r="J9" s="76">
        <f t="shared" si="3"/>
        <v>3.58817502360183E-3</v>
      </c>
      <c r="K9" s="73">
        <f t="shared" si="3"/>
        <v>0</v>
      </c>
      <c r="L9" s="76">
        <f t="shared" si="3"/>
        <v>1.6770509831248424E-3</v>
      </c>
      <c r="M9" s="74">
        <f t="shared" si="3"/>
        <v>0.6304165289711241</v>
      </c>
      <c r="N9" s="75">
        <f t="shared" si="3"/>
        <v>1.433481339257683E-3</v>
      </c>
      <c r="O9" s="75">
        <f t="shared" si="3"/>
        <v>3.5017852589786262E-4</v>
      </c>
      <c r="P9" s="74">
        <f t="shared" si="3"/>
        <v>0</v>
      </c>
    </row>
    <row r="10" spans="1:88" s="9" customFormat="1">
      <c r="A10" s="71"/>
      <c r="B10" s="222" t="s">
        <v>114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</row>
    <row r="11" spans="1:88" s="9" customFormat="1">
      <c r="A11" s="71"/>
      <c r="B11" s="215" t="s">
        <v>94</v>
      </c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88" s="9" customFormat="1" ht="30" customHeight="1">
      <c r="A12" s="72"/>
      <c r="B12" s="224" t="s">
        <v>123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88">
      <c r="A13" s="62"/>
    </row>
  </sheetData>
  <mergeCells count="3">
    <mergeCell ref="B10:P10"/>
    <mergeCell ref="B11:P11"/>
    <mergeCell ref="B12:P1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30 - P44 Data&amp;R&amp;"Times New Roman,Regular"&amp;8Annual Report, 2016</oddHead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CB5"/>
  <sheetViews>
    <sheetView zoomScaleNormal="100" workbookViewId="0">
      <selection activeCell="B21" sqref="B21"/>
    </sheetView>
  </sheetViews>
  <sheetFormatPr defaultColWidth="11.265625" defaultRowHeight="15"/>
  <cols>
    <col min="1" max="1" width="30.265625" style="7" bestFit="1" customWidth="1"/>
    <col min="2" max="2" width="10.3984375" style="39" bestFit="1" customWidth="1"/>
    <col min="3" max="3" width="3.86328125" style="7" bestFit="1" customWidth="1"/>
    <col min="4" max="4" width="3.86328125" style="41" bestFit="1" customWidth="1"/>
    <col min="5" max="5" width="3.86328125" style="40" bestFit="1" customWidth="1"/>
    <col min="6" max="6" width="3.86328125" style="7" bestFit="1" customWidth="1"/>
    <col min="7" max="7" width="3.86328125" style="42" bestFit="1" customWidth="1"/>
    <col min="8" max="8" width="3.86328125" style="43" bestFit="1" customWidth="1"/>
    <col min="9" max="9" width="3.86328125" style="41" bestFit="1" customWidth="1"/>
    <col min="10" max="10" width="4.265625" style="43" bestFit="1" customWidth="1"/>
    <col min="11" max="12" width="3.86328125" style="43" bestFit="1" customWidth="1"/>
    <col min="13" max="13" width="3.86328125" style="7" bestFit="1" customWidth="1"/>
    <col min="14" max="14" width="3.86328125" style="45" bestFit="1" customWidth="1"/>
    <col min="15" max="15" width="3.86328125" style="46" bestFit="1" customWidth="1"/>
    <col min="16" max="16" width="3.86328125" style="43" bestFit="1" customWidth="1"/>
    <col min="17" max="16384" width="11.265625" style="7"/>
  </cols>
  <sheetData>
    <row r="1" spans="1:80" s="6" customFormat="1" ht="129.75">
      <c r="A1" s="34" t="s">
        <v>33</v>
      </c>
      <c r="B1" s="4" t="s">
        <v>34</v>
      </c>
      <c r="C1" s="5" t="s">
        <v>106</v>
      </c>
      <c r="D1" s="28" t="s">
        <v>37</v>
      </c>
      <c r="E1" s="30" t="s">
        <v>38</v>
      </c>
      <c r="F1" s="5" t="s">
        <v>0</v>
      </c>
      <c r="G1" s="13" t="s">
        <v>42</v>
      </c>
      <c r="H1" s="16" t="s">
        <v>43</v>
      </c>
      <c r="I1" s="28" t="s">
        <v>45</v>
      </c>
      <c r="J1" s="16" t="s">
        <v>86</v>
      </c>
      <c r="K1" s="16" t="s">
        <v>46</v>
      </c>
      <c r="L1" s="16" t="s">
        <v>47</v>
      </c>
      <c r="M1" s="5" t="s">
        <v>48</v>
      </c>
      <c r="N1" s="25" t="s">
        <v>71</v>
      </c>
      <c r="O1" s="19" t="s">
        <v>72</v>
      </c>
      <c r="P1" s="16" t="s">
        <v>73</v>
      </c>
    </row>
    <row r="2" spans="1:80" ht="15.75">
      <c r="A2" s="53"/>
      <c r="B2" s="58" t="s">
        <v>98</v>
      </c>
      <c r="C2" s="229" t="s">
        <v>105</v>
      </c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1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</row>
    <row r="3" spans="1:80" ht="15.75">
      <c r="A3" s="53"/>
      <c r="B3" s="58" t="s">
        <v>99</v>
      </c>
      <c r="C3" s="229" t="s">
        <v>105</v>
      </c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1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</row>
    <row r="4" spans="1:80" ht="15.75">
      <c r="A4" s="53"/>
      <c r="B4" s="58" t="s">
        <v>100</v>
      </c>
      <c r="C4" s="229" t="s">
        <v>105</v>
      </c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1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</row>
    <row r="5" spans="1:80" ht="15.75">
      <c r="A5" s="53"/>
      <c r="B5" s="58" t="s">
        <v>101</v>
      </c>
      <c r="C5" s="229" t="s">
        <v>105</v>
      </c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1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</row>
  </sheetData>
  <mergeCells count="4">
    <mergeCell ref="C2:P2"/>
    <mergeCell ref="C3:P3"/>
    <mergeCell ref="C4:P4"/>
    <mergeCell ref="C5:P5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29 - P43 Data&amp;R&amp;"Times New Roman,Regular"&amp;8Annual Report, 2016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CZ23"/>
  <sheetViews>
    <sheetView topLeftCell="A8" zoomScaleNormal="100" workbookViewId="0">
      <selection activeCell="B21" sqref="B21"/>
    </sheetView>
  </sheetViews>
  <sheetFormatPr defaultColWidth="11.265625" defaultRowHeight="15"/>
  <cols>
    <col min="1" max="1" width="8.73046875" style="7" bestFit="1" customWidth="1"/>
    <col min="2" max="2" width="11.265625" style="39" bestFit="1" customWidth="1"/>
    <col min="3" max="3" width="5.73046875" style="107" bestFit="1" customWidth="1"/>
    <col min="4" max="4" width="6.3984375" style="114" bestFit="1" customWidth="1"/>
    <col min="5" max="5" width="5.1328125" style="114" bestFit="1" customWidth="1"/>
    <col min="6" max="6" width="5.73046875" style="69" bestFit="1" customWidth="1"/>
    <col min="7" max="7" width="3.86328125" style="114" bestFit="1" customWidth="1"/>
    <col min="8" max="8" width="6.3984375" style="114" bestFit="1" customWidth="1"/>
    <col min="9" max="9" width="5.73046875" style="69" bestFit="1" customWidth="1"/>
    <col min="10" max="10" width="7" style="85" bestFit="1" customWidth="1"/>
    <col min="11" max="11" width="5.73046875" style="69" bestFit="1" customWidth="1"/>
    <col min="12" max="12" width="7" style="85" bestFit="1" customWidth="1"/>
    <col min="13" max="13" width="5.1328125" style="114" bestFit="1" customWidth="1"/>
    <col min="14" max="14" width="8.265625" style="91" bestFit="1" customWidth="1"/>
    <col min="15" max="15" width="7" style="85" bestFit="1" customWidth="1"/>
    <col min="16" max="16" width="8.265625" style="91" bestFit="1" customWidth="1"/>
    <col min="17" max="17" width="4.73046875" style="107" bestFit="1" customWidth="1"/>
    <col min="18" max="19" width="8.265625" style="91" bestFit="1" customWidth="1"/>
    <col min="20" max="20" width="10.86328125" style="103" bestFit="1" customWidth="1"/>
    <col min="21" max="22" width="9.59765625" style="97" bestFit="1" customWidth="1"/>
    <col min="23" max="23" width="10.86328125" style="103" bestFit="1" customWidth="1"/>
    <col min="24" max="24" width="9.59765625" style="97" bestFit="1" customWidth="1"/>
    <col min="25" max="25" width="8.265625" style="91" bestFit="1" customWidth="1"/>
    <col min="26" max="26" width="9.59765625" style="97" bestFit="1" customWidth="1"/>
    <col min="27" max="27" width="7" style="85" bestFit="1" customWidth="1"/>
    <col min="28" max="28" width="9.59765625" style="97" bestFit="1" customWidth="1"/>
    <col min="29" max="29" width="8.265625" style="91" bestFit="1" customWidth="1"/>
    <col min="30" max="30" width="9.59765625" style="97" bestFit="1" customWidth="1"/>
    <col min="31" max="31" width="5.86328125" style="69" bestFit="1" customWidth="1"/>
    <col min="32" max="32" width="7" style="85" bestFit="1" customWidth="1"/>
    <col min="33" max="16384" width="11.265625" style="7"/>
  </cols>
  <sheetData>
    <row r="1" spans="1:104" s="6" customFormat="1" ht="129.75">
      <c r="A1" s="34" t="s">
        <v>33</v>
      </c>
      <c r="B1" s="4" t="s">
        <v>34</v>
      </c>
      <c r="C1" s="104" t="s">
        <v>36</v>
      </c>
      <c r="D1" s="110" t="s">
        <v>37</v>
      </c>
      <c r="E1" s="110" t="s">
        <v>38</v>
      </c>
      <c r="F1" s="68" t="s">
        <v>0</v>
      </c>
      <c r="G1" s="110" t="s">
        <v>39</v>
      </c>
      <c r="H1" s="110" t="s">
        <v>40</v>
      </c>
      <c r="I1" s="68" t="s">
        <v>41</v>
      </c>
      <c r="J1" s="80" t="s">
        <v>42</v>
      </c>
      <c r="K1" s="68" t="s">
        <v>43</v>
      </c>
      <c r="L1" s="80" t="s">
        <v>44</v>
      </c>
      <c r="M1" s="110" t="s">
        <v>45</v>
      </c>
      <c r="N1" s="86" t="s">
        <v>86</v>
      </c>
      <c r="O1" s="80" t="s">
        <v>46</v>
      </c>
      <c r="P1" s="86" t="s">
        <v>47</v>
      </c>
      <c r="Q1" s="104" t="s">
        <v>48</v>
      </c>
      <c r="R1" s="86" t="s">
        <v>50</v>
      </c>
      <c r="S1" s="86" t="s">
        <v>51</v>
      </c>
      <c r="T1" s="98" t="s">
        <v>53</v>
      </c>
      <c r="U1" s="92" t="s">
        <v>56</v>
      </c>
      <c r="V1" s="92" t="s">
        <v>58</v>
      </c>
      <c r="W1" s="98" t="s">
        <v>60</v>
      </c>
      <c r="X1" s="92" t="s">
        <v>61</v>
      </c>
      <c r="Y1" s="86" t="s">
        <v>63</v>
      </c>
      <c r="Z1" s="92" t="s">
        <v>64</v>
      </c>
      <c r="AA1" s="80" t="s">
        <v>66</v>
      </c>
      <c r="AB1" s="92" t="s">
        <v>68</v>
      </c>
      <c r="AC1" s="86" t="s">
        <v>71</v>
      </c>
      <c r="AD1" s="92" t="s">
        <v>72</v>
      </c>
      <c r="AE1" s="68" t="s">
        <v>73</v>
      </c>
      <c r="AF1" s="80" t="s">
        <v>80</v>
      </c>
    </row>
    <row r="2" spans="1:104" ht="15.75">
      <c r="A2" s="53" t="s">
        <v>7</v>
      </c>
      <c r="B2" s="1">
        <v>42374</v>
      </c>
      <c r="C2" s="105">
        <v>4</v>
      </c>
      <c r="D2" s="111">
        <v>1160</v>
      </c>
      <c r="E2" s="111">
        <v>669</v>
      </c>
      <c r="F2" s="108">
        <v>8.1999999999999993</v>
      </c>
      <c r="G2" s="112" t="s">
        <v>95</v>
      </c>
      <c r="H2" s="111">
        <v>892</v>
      </c>
      <c r="I2" s="108">
        <v>0.24</v>
      </c>
      <c r="J2" s="83">
        <f>0.005</f>
        <v>5.0000000000000001E-3</v>
      </c>
      <c r="K2" s="108">
        <v>3.59</v>
      </c>
      <c r="L2" s="81" t="s">
        <v>95</v>
      </c>
      <c r="M2" s="111">
        <v>468</v>
      </c>
      <c r="N2" s="88">
        <v>1.9300000000000001E-2</v>
      </c>
      <c r="O2" s="83">
        <f>0.005</f>
        <v>5.0000000000000001E-3</v>
      </c>
      <c r="P2" s="88">
        <v>1.9300000000000001E-2</v>
      </c>
      <c r="Q2" s="116">
        <f>0.5</f>
        <v>0.5</v>
      </c>
      <c r="R2" s="87" t="s">
        <v>95</v>
      </c>
      <c r="S2" s="87" t="s">
        <v>95</v>
      </c>
      <c r="T2" s="99" t="s">
        <v>95</v>
      </c>
      <c r="U2" s="93" t="s">
        <v>95</v>
      </c>
      <c r="V2" s="93" t="s">
        <v>95</v>
      </c>
      <c r="W2" s="99" t="s">
        <v>95</v>
      </c>
      <c r="X2" s="93" t="s">
        <v>95</v>
      </c>
      <c r="Y2" s="87" t="s">
        <v>95</v>
      </c>
      <c r="Z2" s="93" t="s">
        <v>95</v>
      </c>
      <c r="AA2" s="81" t="s">
        <v>95</v>
      </c>
      <c r="AB2" s="94">
        <v>7.6600000000000001E-3</v>
      </c>
      <c r="AC2" s="88">
        <v>4.8099999999999997E-2</v>
      </c>
      <c r="AD2" s="94">
        <v>3.5E-4</v>
      </c>
      <c r="AE2" s="115">
        <f>0.03</f>
        <v>0.03</v>
      </c>
      <c r="AF2" s="83">
        <f>0.001</f>
        <v>1E-3</v>
      </c>
      <c r="CS2" s="36"/>
      <c r="CT2" s="36"/>
      <c r="CU2" s="36"/>
      <c r="CV2" s="36"/>
      <c r="CW2" s="36"/>
    </row>
    <row r="3" spans="1:104" ht="15.75">
      <c r="A3" s="53" t="s">
        <v>7</v>
      </c>
      <c r="B3" s="1">
        <v>42402</v>
      </c>
      <c r="C3" s="105">
        <v>4.5</v>
      </c>
      <c r="D3" s="111">
        <v>1180</v>
      </c>
      <c r="E3" s="111">
        <v>658</v>
      </c>
      <c r="F3" s="108">
        <v>8.17</v>
      </c>
      <c r="G3" s="117">
        <f>3</f>
        <v>3</v>
      </c>
      <c r="H3" s="111">
        <v>906</v>
      </c>
      <c r="I3" s="108">
        <v>0.25</v>
      </c>
      <c r="J3" s="83">
        <f>0.005</f>
        <v>5.0000000000000001E-3</v>
      </c>
      <c r="K3" s="108">
        <v>3.79</v>
      </c>
      <c r="L3" s="83">
        <f>0.005</f>
        <v>5.0000000000000001E-3</v>
      </c>
      <c r="M3" s="111">
        <v>497</v>
      </c>
      <c r="N3" s="88">
        <v>0.02</v>
      </c>
      <c r="O3" s="83">
        <f>0.005</f>
        <v>5.0000000000000001E-3</v>
      </c>
      <c r="P3" s="88">
        <v>0.02</v>
      </c>
      <c r="Q3" s="116">
        <f>0.5</f>
        <v>0.5</v>
      </c>
      <c r="R3" s="88">
        <v>5.4999999999999997E-3</v>
      </c>
      <c r="S3" s="88">
        <v>7.8799999999999999E-3</v>
      </c>
      <c r="T3" s="101">
        <f>0.000005</f>
        <v>5.0000000000000004E-6</v>
      </c>
      <c r="U3" s="95">
        <f>0.0005</f>
        <v>5.0000000000000001E-4</v>
      </c>
      <c r="V3" s="95">
        <f>0.00005</f>
        <v>5.0000000000000002E-5</v>
      </c>
      <c r="W3" s="101">
        <f>0.000005</f>
        <v>5.0000000000000004E-6</v>
      </c>
      <c r="X3" s="94">
        <v>5.8999999999999999E-3</v>
      </c>
      <c r="Y3" s="88">
        <v>1.14E-2</v>
      </c>
      <c r="Z3" s="95">
        <f>0.00001</f>
        <v>1.0000000000000001E-5</v>
      </c>
      <c r="AA3" s="83">
        <f>0.003</f>
        <v>3.0000000000000001E-3</v>
      </c>
      <c r="AB3" s="94">
        <v>7.4599999999999996E-3</v>
      </c>
      <c r="AC3" s="88">
        <v>4.8800000000000003E-2</v>
      </c>
      <c r="AD3" s="94">
        <v>3.4000000000000002E-4</v>
      </c>
      <c r="AE3" s="115">
        <f>0.03</f>
        <v>0.03</v>
      </c>
      <c r="AF3" s="83">
        <f>0.001</f>
        <v>1E-3</v>
      </c>
    </row>
    <row r="4" spans="1:104" ht="15.75">
      <c r="A4" s="53" t="s">
        <v>7</v>
      </c>
      <c r="B4" s="1">
        <v>42430</v>
      </c>
      <c r="C4" s="105">
        <v>6.5</v>
      </c>
      <c r="D4" s="111">
        <v>1180</v>
      </c>
      <c r="E4" s="111">
        <v>653</v>
      </c>
      <c r="F4" s="108">
        <v>8.18</v>
      </c>
      <c r="G4" s="112" t="s">
        <v>95</v>
      </c>
      <c r="H4" s="111">
        <v>904</v>
      </c>
      <c r="I4" s="108">
        <v>7.89</v>
      </c>
      <c r="J4" s="83">
        <f>0.005</f>
        <v>5.0000000000000001E-3</v>
      </c>
      <c r="K4" s="108">
        <v>3.57</v>
      </c>
      <c r="L4" s="81" t="s">
        <v>95</v>
      </c>
      <c r="M4" s="111">
        <v>465</v>
      </c>
      <c r="N4" s="88">
        <v>1.89E-2</v>
      </c>
      <c r="O4" s="83">
        <f>0.005</f>
        <v>5.0000000000000001E-3</v>
      </c>
      <c r="P4" s="88">
        <v>1.89E-2</v>
      </c>
      <c r="Q4" s="116">
        <f>0.5</f>
        <v>0.5</v>
      </c>
      <c r="R4" s="87" t="s">
        <v>95</v>
      </c>
      <c r="S4" s="87" t="s">
        <v>95</v>
      </c>
      <c r="T4" s="99" t="s">
        <v>95</v>
      </c>
      <c r="U4" s="93" t="s">
        <v>95</v>
      </c>
      <c r="V4" s="93" t="s">
        <v>95</v>
      </c>
      <c r="W4" s="99" t="s">
        <v>95</v>
      </c>
      <c r="X4" s="93" t="s">
        <v>95</v>
      </c>
      <c r="Y4" s="87" t="s">
        <v>95</v>
      </c>
      <c r="Z4" s="93" t="s">
        <v>95</v>
      </c>
      <c r="AA4" s="81" t="s">
        <v>95</v>
      </c>
      <c r="AB4" s="94">
        <v>7.79E-3</v>
      </c>
      <c r="AC4" s="88">
        <v>5.1999999999999998E-2</v>
      </c>
      <c r="AD4" s="94">
        <v>4.0999999999999999E-4</v>
      </c>
      <c r="AE4" s="115">
        <f>0.03</f>
        <v>0.03</v>
      </c>
      <c r="AF4" s="83">
        <f>0.001</f>
        <v>1E-3</v>
      </c>
    </row>
    <row r="5" spans="1:104" ht="15.75">
      <c r="A5" s="53" t="s">
        <v>7</v>
      </c>
      <c r="B5" s="1">
        <v>42465</v>
      </c>
      <c r="C5" s="105">
        <v>7.5</v>
      </c>
      <c r="D5" s="111">
        <v>1170</v>
      </c>
      <c r="E5" s="111">
        <v>626</v>
      </c>
      <c r="F5" s="108">
        <v>8.19</v>
      </c>
      <c r="G5" s="112" t="s">
        <v>95</v>
      </c>
      <c r="H5" s="111">
        <v>890</v>
      </c>
      <c r="I5" s="108">
        <v>0.2</v>
      </c>
      <c r="J5" s="83">
        <f>0.005</f>
        <v>5.0000000000000001E-3</v>
      </c>
      <c r="K5" s="108">
        <v>3.58</v>
      </c>
      <c r="L5" s="81" t="s">
        <v>95</v>
      </c>
      <c r="M5" s="111">
        <v>462</v>
      </c>
      <c r="N5" s="88">
        <v>1.9599999999999999E-2</v>
      </c>
      <c r="O5" s="83">
        <f>0.005</f>
        <v>5.0000000000000001E-3</v>
      </c>
      <c r="P5" s="88">
        <v>1.9599999999999999E-2</v>
      </c>
      <c r="Q5" s="116">
        <f>0.5</f>
        <v>0.5</v>
      </c>
      <c r="R5" s="87" t="s">
        <v>95</v>
      </c>
      <c r="S5" s="87" t="s">
        <v>95</v>
      </c>
      <c r="T5" s="99" t="s">
        <v>95</v>
      </c>
      <c r="U5" s="93" t="s">
        <v>95</v>
      </c>
      <c r="V5" s="93" t="s">
        <v>95</v>
      </c>
      <c r="W5" s="99" t="s">
        <v>95</v>
      </c>
      <c r="X5" s="93" t="s">
        <v>95</v>
      </c>
      <c r="Y5" s="87" t="s">
        <v>95</v>
      </c>
      <c r="Z5" s="93" t="s">
        <v>95</v>
      </c>
      <c r="AA5" s="81" t="s">
        <v>95</v>
      </c>
      <c r="AB5" s="94">
        <v>7.6499999999999997E-3</v>
      </c>
      <c r="AC5" s="88">
        <v>5.0799999999999998E-2</v>
      </c>
      <c r="AD5" s="94">
        <v>4.0000000000000002E-4</v>
      </c>
      <c r="AE5" s="115">
        <f>0.03</f>
        <v>0.03</v>
      </c>
      <c r="AF5" s="83">
        <f>0.001</f>
        <v>1E-3</v>
      </c>
      <c r="AG5" s="8"/>
    </row>
    <row r="6" spans="1:104" ht="15.75">
      <c r="A6" s="53"/>
      <c r="B6" s="1">
        <v>42493</v>
      </c>
      <c r="C6" s="105">
        <v>9.5</v>
      </c>
      <c r="D6" s="112" t="s">
        <v>95</v>
      </c>
      <c r="E6" s="112" t="s">
        <v>95</v>
      </c>
      <c r="F6" s="66" t="s">
        <v>95</v>
      </c>
      <c r="G6" s="112" t="s">
        <v>95</v>
      </c>
      <c r="H6" s="112" t="s">
        <v>95</v>
      </c>
      <c r="I6" s="66" t="s">
        <v>95</v>
      </c>
      <c r="J6" s="81" t="s">
        <v>95</v>
      </c>
      <c r="K6" s="66" t="s">
        <v>95</v>
      </c>
      <c r="L6" s="81" t="s">
        <v>95</v>
      </c>
      <c r="M6" s="112" t="s">
        <v>95</v>
      </c>
      <c r="N6" s="87" t="s">
        <v>95</v>
      </c>
      <c r="O6" s="81" t="s">
        <v>95</v>
      </c>
      <c r="P6" s="87" t="s">
        <v>95</v>
      </c>
      <c r="Q6" s="105" t="s">
        <v>95</v>
      </c>
      <c r="R6" s="87" t="s">
        <v>95</v>
      </c>
      <c r="S6" s="87" t="s">
        <v>95</v>
      </c>
      <c r="T6" s="99" t="s">
        <v>95</v>
      </c>
      <c r="U6" s="93" t="s">
        <v>95</v>
      </c>
      <c r="V6" s="93" t="s">
        <v>95</v>
      </c>
      <c r="W6" s="99" t="s">
        <v>95</v>
      </c>
      <c r="X6" s="93" t="s">
        <v>95</v>
      </c>
      <c r="Y6" s="87" t="s">
        <v>95</v>
      </c>
      <c r="Z6" s="93" t="s">
        <v>95</v>
      </c>
      <c r="AA6" s="81" t="s">
        <v>95</v>
      </c>
      <c r="AB6" s="93" t="s">
        <v>95</v>
      </c>
      <c r="AC6" s="87" t="s">
        <v>95</v>
      </c>
      <c r="AD6" s="93" t="s">
        <v>95</v>
      </c>
      <c r="AE6" s="66" t="s">
        <v>95</v>
      </c>
      <c r="AF6" s="81" t="s">
        <v>95</v>
      </c>
      <c r="AG6" s="8"/>
    </row>
    <row r="7" spans="1:104" ht="15.75">
      <c r="A7" s="53" t="s">
        <v>7</v>
      </c>
      <c r="B7" s="1">
        <v>42494</v>
      </c>
      <c r="C7" s="105" t="s">
        <v>95</v>
      </c>
      <c r="D7" s="111">
        <v>1140</v>
      </c>
      <c r="E7" s="111">
        <v>676</v>
      </c>
      <c r="F7" s="108">
        <v>8.15</v>
      </c>
      <c r="G7" s="117">
        <f>3</f>
        <v>3</v>
      </c>
      <c r="H7" s="111">
        <v>1030</v>
      </c>
      <c r="I7" s="108">
        <v>0.39</v>
      </c>
      <c r="J7" s="83">
        <f t="shared" ref="J7:J14" si="0">0.005</f>
        <v>5.0000000000000001E-3</v>
      </c>
      <c r="K7" s="108">
        <v>3.38</v>
      </c>
      <c r="L7" s="83">
        <f>0.005</f>
        <v>5.0000000000000001E-3</v>
      </c>
      <c r="M7" s="111">
        <v>460</v>
      </c>
      <c r="N7" s="88">
        <v>1.8100000000000002E-2</v>
      </c>
      <c r="O7" s="83">
        <f t="shared" ref="O7:O14" si="1">0.005</f>
        <v>5.0000000000000001E-3</v>
      </c>
      <c r="P7" s="88">
        <v>1.8100000000000002E-2</v>
      </c>
      <c r="Q7" s="116">
        <f t="shared" ref="Q7:Q14" si="2">0.5</f>
        <v>0.5</v>
      </c>
      <c r="R7" s="88">
        <v>8.3999999999999995E-3</v>
      </c>
      <c r="S7" s="88">
        <v>7.9000000000000008E-3</v>
      </c>
      <c r="T7" s="101">
        <f>0.000005</f>
        <v>5.0000000000000004E-6</v>
      </c>
      <c r="U7" s="95">
        <f>0.001</f>
        <v>1E-3</v>
      </c>
      <c r="V7" s="95">
        <f>0.00005</f>
        <v>5.0000000000000002E-5</v>
      </c>
      <c r="W7" s="101">
        <f>0.000005</f>
        <v>5.0000000000000004E-6</v>
      </c>
      <c r="X7" s="94">
        <v>6.0899999999999999E-3</v>
      </c>
      <c r="Y7" s="88">
        <v>1.06E-2</v>
      </c>
      <c r="Z7" s="95">
        <f>0.00001</f>
        <v>1.0000000000000001E-5</v>
      </c>
      <c r="AA7" s="83">
        <f>0.003</f>
        <v>3.0000000000000001E-3</v>
      </c>
      <c r="AB7" s="94">
        <v>7.5799999999999999E-3</v>
      </c>
      <c r="AC7" s="88">
        <v>4.8099999999999997E-2</v>
      </c>
      <c r="AD7" s="94">
        <v>3.8999999999999999E-4</v>
      </c>
      <c r="AE7" s="115">
        <f t="shared" ref="AE7:AE14" si="3">0.03</f>
        <v>0.03</v>
      </c>
      <c r="AF7" s="83">
        <f t="shared" ref="AF7:AF14" si="4">0.001</f>
        <v>1E-3</v>
      </c>
      <c r="CS7" s="10"/>
      <c r="CT7" s="10"/>
      <c r="CU7" s="10"/>
      <c r="CV7" s="10"/>
      <c r="CW7" s="10"/>
      <c r="CZ7" s="10"/>
    </row>
    <row r="8" spans="1:104" ht="15.75">
      <c r="A8" s="53" t="s">
        <v>7</v>
      </c>
      <c r="B8" s="1">
        <v>42528</v>
      </c>
      <c r="C8" s="105">
        <v>9.6999999999999993</v>
      </c>
      <c r="D8" s="111">
        <v>1140</v>
      </c>
      <c r="E8" s="111">
        <v>657</v>
      </c>
      <c r="F8" s="108">
        <v>8.09</v>
      </c>
      <c r="G8" s="112" t="s">
        <v>95</v>
      </c>
      <c r="H8" s="111">
        <v>928</v>
      </c>
      <c r="I8" s="108">
        <v>0.25</v>
      </c>
      <c r="J8" s="83">
        <f t="shared" si="0"/>
        <v>5.0000000000000001E-3</v>
      </c>
      <c r="K8" s="108">
        <v>3.27</v>
      </c>
      <c r="L8" s="81" t="s">
        <v>95</v>
      </c>
      <c r="M8" s="111">
        <v>489</v>
      </c>
      <c r="N8" s="88">
        <v>1.5299999999999999E-2</v>
      </c>
      <c r="O8" s="83">
        <f t="shared" si="1"/>
        <v>5.0000000000000001E-3</v>
      </c>
      <c r="P8" s="88">
        <v>1.5299999999999999E-2</v>
      </c>
      <c r="Q8" s="116">
        <f t="shared" si="2"/>
        <v>0.5</v>
      </c>
      <c r="R8" s="87" t="s">
        <v>95</v>
      </c>
      <c r="S8" s="87" t="s">
        <v>95</v>
      </c>
      <c r="T8" s="99" t="s">
        <v>95</v>
      </c>
      <c r="U8" s="93" t="s">
        <v>95</v>
      </c>
      <c r="V8" s="93" t="s">
        <v>95</v>
      </c>
      <c r="W8" s="99" t="s">
        <v>95</v>
      </c>
      <c r="X8" s="93" t="s">
        <v>95</v>
      </c>
      <c r="Y8" s="87" t="s">
        <v>95</v>
      </c>
      <c r="Z8" s="93" t="s">
        <v>95</v>
      </c>
      <c r="AA8" s="81" t="s">
        <v>95</v>
      </c>
      <c r="AB8" s="94">
        <v>7.4900000000000001E-3</v>
      </c>
      <c r="AC8" s="88">
        <v>4.41E-2</v>
      </c>
      <c r="AD8" s="94">
        <v>3.6999999999999999E-4</v>
      </c>
      <c r="AE8" s="115">
        <f t="shared" si="3"/>
        <v>0.03</v>
      </c>
      <c r="AF8" s="83">
        <f t="shared" si="4"/>
        <v>1E-3</v>
      </c>
    </row>
    <row r="9" spans="1:104" ht="15.75">
      <c r="A9" s="53" t="s">
        <v>7</v>
      </c>
      <c r="B9" s="1">
        <v>42556</v>
      </c>
      <c r="C9" s="105">
        <v>9.8000000000000007</v>
      </c>
      <c r="D9" s="111">
        <v>1180</v>
      </c>
      <c r="E9" s="111">
        <v>680</v>
      </c>
      <c r="F9" s="108">
        <v>8.19</v>
      </c>
      <c r="G9" s="112" t="s">
        <v>95</v>
      </c>
      <c r="H9" s="111">
        <v>980</v>
      </c>
      <c r="I9" s="108">
        <v>0.27</v>
      </c>
      <c r="J9" s="83">
        <f t="shared" si="0"/>
        <v>5.0000000000000001E-3</v>
      </c>
      <c r="K9" s="108">
        <v>3.1</v>
      </c>
      <c r="L9" s="81" t="s">
        <v>95</v>
      </c>
      <c r="M9" s="111">
        <v>495</v>
      </c>
      <c r="N9" s="88">
        <v>1.47E-2</v>
      </c>
      <c r="O9" s="83">
        <f t="shared" si="1"/>
        <v>5.0000000000000001E-3</v>
      </c>
      <c r="P9" s="88">
        <v>1.47E-2</v>
      </c>
      <c r="Q9" s="116">
        <f t="shared" si="2"/>
        <v>0.5</v>
      </c>
      <c r="R9" s="87" t="s">
        <v>95</v>
      </c>
      <c r="S9" s="87" t="s">
        <v>95</v>
      </c>
      <c r="T9" s="99" t="s">
        <v>95</v>
      </c>
      <c r="U9" s="93" t="s">
        <v>95</v>
      </c>
      <c r="V9" s="93" t="s">
        <v>95</v>
      </c>
      <c r="W9" s="99" t="s">
        <v>95</v>
      </c>
      <c r="X9" s="93" t="s">
        <v>95</v>
      </c>
      <c r="Y9" s="87" t="s">
        <v>95</v>
      </c>
      <c r="Z9" s="93" t="s">
        <v>95</v>
      </c>
      <c r="AA9" s="81" t="s">
        <v>95</v>
      </c>
      <c r="AB9" s="94">
        <v>7.43E-3</v>
      </c>
      <c r="AC9" s="88">
        <v>4.19E-2</v>
      </c>
      <c r="AD9" s="94">
        <v>4.2000000000000002E-4</v>
      </c>
      <c r="AE9" s="115">
        <f t="shared" si="3"/>
        <v>0.03</v>
      </c>
      <c r="AF9" s="83">
        <f t="shared" si="4"/>
        <v>1E-3</v>
      </c>
    </row>
    <row r="10" spans="1:104" ht="15.75">
      <c r="A10" s="53" t="s">
        <v>7</v>
      </c>
      <c r="B10" s="1">
        <v>42584</v>
      </c>
      <c r="C10" s="105">
        <v>10.199999999999999</v>
      </c>
      <c r="D10" s="111">
        <v>1250</v>
      </c>
      <c r="E10" s="111">
        <v>649</v>
      </c>
      <c r="F10" s="108">
        <v>8.2100000000000009</v>
      </c>
      <c r="G10" s="117">
        <f>3</f>
        <v>3</v>
      </c>
      <c r="H10" s="111">
        <v>974</v>
      </c>
      <c r="I10" s="108">
        <v>0.4</v>
      </c>
      <c r="J10" s="83">
        <f t="shared" si="0"/>
        <v>5.0000000000000001E-3</v>
      </c>
      <c r="K10" s="108">
        <v>3.02</v>
      </c>
      <c r="L10" s="83">
        <f>0.005</f>
        <v>5.0000000000000001E-3</v>
      </c>
      <c r="M10" s="111">
        <v>500</v>
      </c>
      <c r="N10" s="88">
        <v>1.6500000000000001E-2</v>
      </c>
      <c r="O10" s="83">
        <f t="shared" si="1"/>
        <v>5.0000000000000001E-3</v>
      </c>
      <c r="P10" s="88">
        <v>1.6500000000000001E-2</v>
      </c>
      <c r="Q10" s="116">
        <f t="shared" si="2"/>
        <v>0.5</v>
      </c>
      <c r="R10" s="88">
        <v>6.7000000000000002E-3</v>
      </c>
      <c r="S10" s="88">
        <v>7.9000000000000008E-3</v>
      </c>
      <c r="T10" s="101">
        <f>0.000005</f>
        <v>5.0000000000000004E-6</v>
      </c>
      <c r="U10" s="94">
        <v>5.1999999999999995E-4</v>
      </c>
      <c r="V10" s="95">
        <f>0.00005</f>
        <v>5.0000000000000002E-5</v>
      </c>
      <c r="W10" s="101">
        <f>0.000005</f>
        <v>5.0000000000000004E-6</v>
      </c>
      <c r="X10" s="94">
        <v>5.8399999999999997E-3</v>
      </c>
      <c r="Y10" s="88">
        <v>1.0999999999999999E-2</v>
      </c>
      <c r="Z10" s="95">
        <f>0.00001</f>
        <v>1.0000000000000001E-5</v>
      </c>
      <c r="AA10" s="83">
        <f>0.003</f>
        <v>3.0000000000000001E-3</v>
      </c>
      <c r="AB10" s="94">
        <v>7.7299999999999999E-3</v>
      </c>
      <c r="AC10" s="88">
        <v>4.0099999999999997E-2</v>
      </c>
      <c r="AD10" s="94">
        <v>3.4000000000000002E-4</v>
      </c>
      <c r="AE10" s="115">
        <f t="shared" si="3"/>
        <v>0.03</v>
      </c>
      <c r="AF10" s="83">
        <f t="shared" si="4"/>
        <v>1E-3</v>
      </c>
    </row>
    <row r="11" spans="1:104" ht="15.75">
      <c r="A11" s="53" t="s">
        <v>7</v>
      </c>
      <c r="B11" s="1">
        <v>42619</v>
      </c>
      <c r="C11" s="105">
        <v>9.8000000000000007</v>
      </c>
      <c r="D11" s="111">
        <v>1200</v>
      </c>
      <c r="E11" s="111">
        <v>673</v>
      </c>
      <c r="F11" s="108">
        <v>8.14</v>
      </c>
      <c r="G11" s="112" t="s">
        <v>95</v>
      </c>
      <c r="H11" s="111">
        <v>978</v>
      </c>
      <c r="I11" s="108">
        <v>0.28000000000000003</v>
      </c>
      <c r="J11" s="83">
        <f t="shared" si="0"/>
        <v>5.0000000000000001E-3</v>
      </c>
      <c r="K11" s="108">
        <v>3.01</v>
      </c>
      <c r="L11" s="81" t="s">
        <v>95</v>
      </c>
      <c r="M11" s="111">
        <v>506</v>
      </c>
      <c r="N11" s="88">
        <v>1.35E-2</v>
      </c>
      <c r="O11" s="83">
        <f t="shared" si="1"/>
        <v>5.0000000000000001E-3</v>
      </c>
      <c r="P11" s="88">
        <v>1.35E-2</v>
      </c>
      <c r="Q11" s="116">
        <f t="shared" si="2"/>
        <v>0.5</v>
      </c>
      <c r="R11" s="87" t="s">
        <v>95</v>
      </c>
      <c r="S11" s="87" t="s">
        <v>95</v>
      </c>
      <c r="T11" s="99" t="s">
        <v>95</v>
      </c>
      <c r="U11" s="93" t="s">
        <v>95</v>
      </c>
      <c r="V11" s="93" t="s">
        <v>95</v>
      </c>
      <c r="W11" s="99" t="s">
        <v>95</v>
      </c>
      <c r="X11" s="93" t="s">
        <v>95</v>
      </c>
      <c r="Y11" s="87" t="s">
        <v>95</v>
      </c>
      <c r="Z11" s="93" t="s">
        <v>95</v>
      </c>
      <c r="AA11" s="81" t="s">
        <v>95</v>
      </c>
      <c r="AB11" s="94">
        <v>7.7999999999999996E-3</v>
      </c>
      <c r="AC11" s="88">
        <v>4.1599999999999998E-2</v>
      </c>
      <c r="AD11" s="94">
        <v>3.6999999999999999E-4</v>
      </c>
      <c r="AE11" s="115">
        <f t="shared" si="3"/>
        <v>0.03</v>
      </c>
      <c r="AF11" s="83">
        <f t="shared" si="4"/>
        <v>1E-3</v>
      </c>
    </row>
    <row r="12" spans="1:104" ht="15.75">
      <c r="A12" s="53" t="s">
        <v>7</v>
      </c>
      <c r="B12" s="1">
        <v>42655</v>
      </c>
      <c r="C12" s="105">
        <v>6.4</v>
      </c>
      <c r="D12" s="111">
        <v>1180</v>
      </c>
      <c r="E12" s="111">
        <v>679</v>
      </c>
      <c r="F12" s="108">
        <v>8.2100000000000009</v>
      </c>
      <c r="G12" s="112" t="s">
        <v>95</v>
      </c>
      <c r="H12" s="111">
        <v>995</v>
      </c>
      <c r="I12" s="108">
        <v>0.2</v>
      </c>
      <c r="J12" s="83">
        <f t="shared" si="0"/>
        <v>5.0000000000000001E-3</v>
      </c>
      <c r="K12" s="108">
        <v>3.12</v>
      </c>
      <c r="L12" s="81" t="s">
        <v>95</v>
      </c>
      <c r="M12" s="111">
        <v>521</v>
      </c>
      <c r="N12" s="88">
        <v>1.2500000000000001E-2</v>
      </c>
      <c r="O12" s="83">
        <f t="shared" si="1"/>
        <v>5.0000000000000001E-3</v>
      </c>
      <c r="P12" s="88">
        <v>1.2500000000000001E-2</v>
      </c>
      <c r="Q12" s="116">
        <f t="shared" si="2"/>
        <v>0.5</v>
      </c>
      <c r="R12" s="87" t="s">
        <v>95</v>
      </c>
      <c r="S12" s="87" t="s">
        <v>95</v>
      </c>
      <c r="T12" s="99" t="s">
        <v>95</v>
      </c>
      <c r="U12" s="93" t="s">
        <v>95</v>
      </c>
      <c r="V12" s="93" t="s">
        <v>95</v>
      </c>
      <c r="W12" s="99" t="s">
        <v>95</v>
      </c>
      <c r="X12" s="93" t="s">
        <v>95</v>
      </c>
      <c r="Y12" s="87" t="s">
        <v>95</v>
      </c>
      <c r="Z12" s="93" t="s">
        <v>95</v>
      </c>
      <c r="AA12" s="81" t="s">
        <v>95</v>
      </c>
      <c r="AB12" s="94">
        <v>6.9499999999999996E-3</v>
      </c>
      <c r="AC12" s="88">
        <v>4.41E-2</v>
      </c>
      <c r="AD12" s="94">
        <v>4.8999999999999998E-4</v>
      </c>
      <c r="AE12" s="115">
        <f t="shared" si="3"/>
        <v>0.03</v>
      </c>
      <c r="AF12" s="83">
        <f t="shared" si="4"/>
        <v>1E-3</v>
      </c>
    </row>
    <row r="13" spans="1:104" ht="15.75">
      <c r="A13" s="53" t="s">
        <v>7</v>
      </c>
      <c r="B13" s="1">
        <v>42675</v>
      </c>
      <c r="C13" s="105">
        <v>7.9</v>
      </c>
      <c r="D13" s="111">
        <v>1080</v>
      </c>
      <c r="E13" s="111">
        <v>682</v>
      </c>
      <c r="F13" s="108">
        <v>8.26</v>
      </c>
      <c r="G13" s="117">
        <f>3</f>
        <v>3</v>
      </c>
      <c r="H13" s="111">
        <v>959</v>
      </c>
      <c r="I13" s="108">
        <v>0.25</v>
      </c>
      <c r="J13" s="83">
        <f t="shared" si="0"/>
        <v>5.0000000000000001E-3</v>
      </c>
      <c r="K13" s="108">
        <v>3.06</v>
      </c>
      <c r="L13" s="83">
        <f>0.005</f>
        <v>5.0000000000000001E-3</v>
      </c>
      <c r="M13" s="111">
        <v>512</v>
      </c>
      <c r="N13" s="88">
        <v>1.2500000000000001E-2</v>
      </c>
      <c r="O13" s="83">
        <f t="shared" si="1"/>
        <v>5.0000000000000001E-3</v>
      </c>
      <c r="P13" s="88">
        <v>1.2500000000000001E-2</v>
      </c>
      <c r="Q13" s="116">
        <f t="shared" si="2"/>
        <v>0.5</v>
      </c>
      <c r="R13" s="88">
        <v>6.1999999999999998E-3</v>
      </c>
      <c r="S13" s="88">
        <v>8.2000000000000007E-3</v>
      </c>
      <c r="T13" s="100">
        <v>5.0000000000000004E-6</v>
      </c>
      <c r="U13" s="95">
        <f>0.0005</f>
        <v>5.0000000000000001E-4</v>
      </c>
      <c r="V13" s="95">
        <f>0.00005</f>
        <v>5.0000000000000002E-5</v>
      </c>
      <c r="W13" s="101">
        <f>0.000005</f>
        <v>5.0000000000000004E-6</v>
      </c>
      <c r="X13" s="94">
        <v>6.1500000000000001E-3</v>
      </c>
      <c r="Y13" s="88">
        <v>1.0699999999999999E-2</v>
      </c>
      <c r="Z13" s="95">
        <f>0.00001</f>
        <v>1.0000000000000001E-5</v>
      </c>
      <c r="AA13" s="83">
        <f>0.003</f>
        <v>3.0000000000000001E-3</v>
      </c>
      <c r="AB13" s="94">
        <v>7.4099999999999999E-3</v>
      </c>
      <c r="AC13" s="88">
        <v>4.07E-2</v>
      </c>
      <c r="AD13" s="94">
        <v>3.4000000000000002E-4</v>
      </c>
      <c r="AE13" s="115">
        <f t="shared" si="3"/>
        <v>0.03</v>
      </c>
      <c r="AF13" s="83">
        <f t="shared" si="4"/>
        <v>1E-3</v>
      </c>
    </row>
    <row r="14" spans="1:104" ht="15.75">
      <c r="A14" s="53" t="s">
        <v>7</v>
      </c>
      <c r="B14" s="1">
        <v>42710</v>
      </c>
      <c r="C14" s="105">
        <v>-0.3</v>
      </c>
      <c r="D14" s="111">
        <v>1180</v>
      </c>
      <c r="E14" s="111">
        <v>685</v>
      </c>
      <c r="F14" s="108">
        <v>8.25</v>
      </c>
      <c r="G14" s="112" t="s">
        <v>95</v>
      </c>
      <c r="H14" s="111">
        <v>960</v>
      </c>
      <c r="I14" s="108">
        <v>0.21</v>
      </c>
      <c r="J14" s="83">
        <f t="shared" si="0"/>
        <v>5.0000000000000001E-3</v>
      </c>
      <c r="K14" s="108">
        <v>3.14</v>
      </c>
      <c r="L14" s="81" t="s">
        <v>95</v>
      </c>
      <c r="M14" s="111">
        <v>501</v>
      </c>
      <c r="N14" s="88">
        <v>1.24E-2</v>
      </c>
      <c r="O14" s="83">
        <f t="shared" si="1"/>
        <v>5.0000000000000001E-3</v>
      </c>
      <c r="P14" s="88">
        <v>1.24E-2</v>
      </c>
      <c r="Q14" s="116">
        <f t="shared" si="2"/>
        <v>0.5</v>
      </c>
      <c r="R14" s="87" t="s">
        <v>95</v>
      </c>
      <c r="S14" s="87" t="s">
        <v>95</v>
      </c>
      <c r="T14" s="99" t="s">
        <v>95</v>
      </c>
      <c r="U14" s="93" t="s">
        <v>95</v>
      </c>
      <c r="V14" s="93" t="s">
        <v>95</v>
      </c>
      <c r="W14" s="99" t="s">
        <v>95</v>
      </c>
      <c r="X14" s="93" t="s">
        <v>95</v>
      </c>
      <c r="Y14" s="87" t="s">
        <v>95</v>
      </c>
      <c r="Z14" s="93" t="s">
        <v>95</v>
      </c>
      <c r="AA14" s="81" t="s">
        <v>95</v>
      </c>
      <c r="AB14" s="94">
        <v>7.0699999999999999E-3</v>
      </c>
      <c r="AC14" s="88">
        <v>3.73E-2</v>
      </c>
      <c r="AD14" s="94">
        <v>3.1E-4</v>
      </c>
      <c r="AE14" s="115">
        <f t="shared" si="3"/>
        <v>0.03</v>
      </c>
      <c r="AF14" s="83">
        <f t="shared" si="4"/>
        <v>1E-3</v>
      </c>
    </row>
    <row r="15" spans="1:104">
      <c r="A15" s="12"/>
      <c r="B15" s="37" t="s">
        <v>87</v>
      </c>
      <c r="C15" s="106">
        <f t="shared" ref="C15:AF15" si="5">MIN(C2:C14)</f>
        <v>-0.3</v>
      </c>
      <c r="D15" s="113">
        <f t="shared" si="5"/>
        <v>1080</v>
      </c>
      <c r="E15" s="113">
        <f t="shared" si="5"/>
        <v>626</v>
      </c>
      <c r="F15" s="67">
        <f t="shared" si="5"/>
        <v>8.09</v>
      </c>
      <c r="G15" s="113">
        <f t="shared" si="5"/>
        <v>3</v>
      </c>
      <c r="H15" s="113">
        <f t="shared" si="5"/>
        <v>890</v>
      </c>
      <c r="I15" s="67">
        <f t="shared" si="5"/>
        <v>0.2</v>
      </c>
      <c r="J15" s="84">
        <f t="shared" si="5"/>
        <v>5.0000000000000001E-3</v>
      </c>
      <c r="K15" s="67">
        <f t="shared" si="5"/>
        <v>3.01</v>
      </c>
      <c r="L15" s="84">
        <f t="shared" si="5"/>
        <v>5.0000000000000001E-3</v>
      </c>
      <c r="M15" s="113">
        <f t="shared" si="5"/>
        <v>460</v>
      </c>
      <c r="N15" s="90">
        <f t="shared" si="5"/>
        <v>1.24E-2</v>
      </c>
      <c r="O15" s="84">
        <f t="shared" si="5"/>
        <v>5.0000000000000001E-3</v>
      </c>
      <c r="P15" s="90">
        <f t="shared" si="5"/>
        <v>1.24E-2</v>
      </c>
      <c r="Q15" s="106">
        <f t="shared" si="5"/>
        <v>0.5</v>
      </c>
      <c r="R15" s="90">
        <f t="shared" si="5"/>
        <v>5.4999999999999997E-3</v>
      </c>
      <c r="S15" s="90">
        <f t="shared" si="5"/>
        <v>7.8799999999999999E-3</v>
      </c>
      <c r="T15" s="102">
        <f t="shared" si="5"/>
        <v>5.0000000000000004E-6</v>
      </c>
      <c r="U15" s="96">
        <f t="shared" si="5"/>
        <v>5.0000000000000001E-4</v>
      </c>
      <c r="V15" s="96">
        <f t="shared" si="5"/>
        <v>5.0000000000000002E-5</v>
      </c>
      <c r="W15" s="102">
        <f t="shared" si="5"/>
        <v>5.0000000000000004E-6</v>
      </c>
      <c r="X15" s="96">
        <f t="shared" si="5"/>
        <v>5.8399999999999997E-3</v>
      </c>
      <c r="Y15" s="90">
        <f t="shared" si="5"/>
        <v>1.06E-2</v>
      </c>
      <c r="Z15" s="96">
        <f t="shared" si="5"/>
        <v>1.0000000000000001E-5</v>
      </c>
      <c r="AA15" s="84">
        <f t="shared" si="5"/>
        <v>3.0000000000000001E-3</v>
      </c>
      <c r="AB15" s="96">
        <f t="shared" si="5"/>
        <v>6.9499999999999996E-3</v>
      </c>
      <c r="AC15" s="90">
        <f t="shared" si="5"/>
        <v>3.73E-2</v>
      </c>
      <c r="AD15" s="96">
        <f t="shared" si="5"/>
        <v>3.1E-4</v>
      </c>
      <c r="AE15" s="67">
        <f t="shared" si="5"/>
        <v>0.03</v>
      </c>
      <c r="AF15" s="84">
        <f t="shared" si="5"/>
        <v>1E-3</v>
      </c>
    </row>
    <row r="16" spans="1:104">
      <c r="A16" s="12"/>
      <c r="B16" s="37" t="s">
        <v>88</v>
      </c>
      <c r="C16" s="106">
        <f t="shared" ref="C16:AF16" si="6">MAX(C2:C14)</f>
        <v>10.199999999999999</v>
      </c>
      <c r="D16" s="113">
        <f t="shared" si="6"/>
        <v>1250</v>
      </c>
      <c r="E16" s="113">
        <f t="shared" si="6"/>
        <v>685</v>
      </c>
      <c r="F16" s="67">
        <f t="shared" si="6"/>
        <v>8.26</v>
      </c>
      <c r="G16" s="113">
        <f t="shared" si="6"/>
        <v>3</v>
      </c>
      <c r="H16" s="113">
        <f t="shared" si="6"/>
        <v>1030</v>
      </c>
      <c r="I16" s="67">
        <f t="shared" si="6"/>
        <v>7.89</v>
      </c>
      <c r="J16" s="84">
        <f t="shared" si="6"/>
        <v>5.0000000000000001E-3</v>
      </c>
      <c r="K16" s="67">
        <f t="shared" si="6"/>
        <v>3.79</v>
      </c>
      <c r="L16" s="84">
        <f t="shared" si="6"/>
        <v>5.0000000000000001E-3</v>
      </c>
      <c r="M16" s="113">
        <f t="shared" si="6"/>
        <v>521</v>
      </c>
      <c r="N16" s="90">
        <f t="shared" si="6"/>
        <v>0.02</v>
      </c>
      <c r="O16" s="84">
        <f t="shared" si="6"/>
        <v>5.0000000000000001E-3</v>
      </c>
      <c r="P16" s="90">
        <f t="shared" si="6"/>
        <v>0.02</v>
      </c>
      <c r="Q16" s="106">
        <f t="shared" si="6"/>
        <v>0.5</v>
      </c>
      <c r="R16" s="90">
        <f t="shared" si="6"/>
        <v>8.3999999999999995E-3</v>
      </c>
      <c r="S16" s="90">
        <f t="shared" si="6"/>
        <v>8.2000000000000007E-3</v>
      </c>
      <c r="T16" s="102">
        <f t="shared" si="6"/>
        <v>5.0000000000000004E-6</v>
      </c>
      <c r="U16" s="96">
        <f t="shared" si="6"/>
        <v>1E-3</v>
      </c>
      <c r="V16" s="96">
        <f t="shared" si="6"/>
        <v>5.0000000000000002E-5</v>
      </c>
      <c r="W16" s="102">
        <f t="shared" si="6"/>
        <v>5.0000000000000004E-6</v>
      </c>
      <c r="X16" s="96">
        <f t="shared" si="6"/>
        <v>6.1500000000000001E-3</v>
      </c>
      <c r="Y16" s="90">
        <f t="shared" si="6"/>
        <v>1.14E-2</v>
      </c>
      <c r="Z16" s="96">
        <f t="shared" si="6"/>
        <v>1.0000000000000001E-5</v>
      </c>
      <c r="AA16" s="84">
        <f t="shared" si="6"/>
        <v>3.0000000000000001E-3</v>
      </c>
      <c r="AB16" s="96">
        <f t="shared" si="6"/>
        <v>7.7999999999999996E-3</v>
      </c>
      <c r="AC16" s="90">
        <f t="shared" si="6"/>
        <v>5.1999999999999998E-2</v>
      </c>
      <c r="AD16" s="96">
        <f t="shared" si="6"/>
        <v>4.8999999999999998E-4</v>
      </c>
      <c r="AE16" s="67">
        <f t="shared" si="6"/>
        <v>0.03</v>
      </c>
      <c r="AF16" s="84">
        <f t="shared" si="6"/>
        <v>1E-3</v>
      </c>
    </row>
    <row r="17" spans="1:33">
      <c r="A17" s="12"/>
      <c r="B17" s="37" t="s">
        <v>89</v>
      </c>
      <c r="C17" s="106">
        <f t="shared" ref="C17:AF17" si="7">AVERAGE(C2:C14)</f>
        <v>7.1250000000000009</v>
      </c>
      <c r="D17" s="113">
        <f t="shared" si="7"/>
        <v>1170</v>
      </c>
      <c r="E17" s="113">
        <f t="shared" si="7"/>
        <v>665.58333333333337</v>
      </c>
      <c r="F17" s="67">
        <f t="shared" si="7"/>
        <v>8.1866666666666656</v>
      </c>
      <c r="G17" s="113">
        <f t="shared" si="7"/>
        <v>3</v>
      </c>
      <c r="H17" s="113">
        <f t="shared" si="7"/>
        <v>949.66666666666663</v>
      </c>
      <c r="I17" s="67">
        <f t="shared" si="7"/>
        <v>0.90249999999999986</v>
      </c>
      <c r="J17" s="84">
        <f t="shared" si="7"/>
        <v>4.9999999999999992E-3</v>
      </c>
      <c r="K17" s="67">
        <f t="shared" si="7"/>
        <v>3.3025000000000002</v>
      </c>
      <c r="L17" s="84">
        <f t="shared" si="7"/>
        <v>5.0000000000000001E-3</v>
      </c>
      <c r="M17" s="113">
        <f t="shared" si="7"/>
        <v>489.66666666666669</v>
      </c>
      <c r="N17" s="90">
        <f t="shared" si="7"/>
        <v>1.6108333333333339E-2</v>
      </c>
      <c r="O17" s="84">
        <f t="shared" si="7"/>
        <v>4.9999999999999992E-3</v>
      </c>
      <c r="P17" s="90">
        <f t="shared" si="7"/>
        <v>1.6108333333333339E-2</v>
      </c>
      <c r="Q17" s="106">
        <f t="shared" si="7"/>
        <v>0.5</v>
      </c>
      <c r="R17" s="90">
        <f t="shared" si="7"/>
        <v>6.7000000000000002E-3</v>
      </c>
      <c r="S17" s="90">
        <f t="shared" si="7"/>
        <v>7.9700000000000014E-3</v>
      </c>
      <c r="T17" s="102">
        <f t="shared" si="7"/>
        <v>5.0000000000000004E-6</v>
      </c>
      <c r="U17" s="96">
        <f t="shared" si="7"/>
        <v>6.3000000000000003E-4</v>
      </c>
      <c r="V17" s="96">
        <f t="shared" si="7"/>
        <v>5.0000000000000002E-5</v>
      </c>
      <c r="W17" s="102">
        <f t="shared" si="7"/>
        <v>5.0000000000000004E-6</v>
      </c>
      <c r="X17" s="96">
        <f t="shared" si="7"/>
        <v>5.9949999999999995E-3</v>
      </c>
      <c r="Y17" s="90">
        <f t="shared" si="7"/>
        <v>1.0925000000000001E-2</v>
      </c>
      <c r="Z17" s="96">
        <f t="shared" si="7"/>
        <v>1.0000000000000001E-5</v>
      </c>
      <c r="AA17" s="84">
        <f t="shared" si="7"/>
        <v>3.0000000000000001E-3</v>
      </c>
      <c r="AB17" s="96">
        <f t="shared" si="7"/>
        <v>7.501666666666666E-3</v>
      </c>
      <c r="AC17" s="90">
        <f t="shared" si="7"/>
        <v>4.48E-2</v>
      </c>
      <c r="AD17" s="96">
        <f t="shared" si="7"/>
        <v>3.7750000000000001E-4</v>
      </c>
      <c r="AE17" s="67">
        <f t="shared" si="7"/>
        <v>3.0000000000000009E-2</v>
      </c>
      <c r="AF17" s="84">
        <f t="shared" si="7"/>
        <v>1.0000000000000002E-3</v>
      </c>
    </row>
    <row r="18" spans="1:33">
      <c r="A18" s="12"/>
      <c r="B18" s="37" t="s">
        <v>90</v>
      </c>
      <c r="C18" s="106">
        <f t="shared" ref="C18:AF18" si="8">_xlfn.STDEV.P(C2:C14)</f>
        <v>3.0205200987026477</v>
      </c>
      <c r="D18" s="113">
        <f t="shared" si="8"/>
        <v>38.514066694304475</v>
      </c>
      <c r="E18" s="113">
        <f t="shared" si="8"/>
        <v>16.685614229695659</v>
      </c>
      <c r="F18" s="67">
        <f t="shared" si="8"/>
        <v>4.4596960534198815E-2</v>
      </c>
      <c r="G18" s="113">
        <f t="shared" si="8"/>
        <v>0</v>
      </c>
      <c r="H18" s="113">
        <f t="shared" si="8"/>
        <v>43.170849218219253</v>
      </c>
      <c r="I18" s="67">
        <f t="shared" si="8"/>
        <v>2.1077362461497242</v>
      </c>
      <c r="J18" s="84">
        <f t="shared" si="8"/>
        <v>8.6736173798840355E-19</v>
      </c>
      <c r="K18" s="67">
        <f t="shared" si="8"/>
        <v>0.25833198924381523</v>
      </c>
      <c r="L18" s="84">
        <f t="shared" si="8"/>
        <v>0</v>
      </c>
      <c r="M18" s="113">
        <f t="shared" si="8"/>
        <v>19.976374935296835</v>
      </c>
      <c r="N18" s="90">
        <f t="shared" si="8"/>
        <v>2.8674780828378717E-3</v>
      </c>
      <c r="O18" s="84">
        <f t="shared" si="8"/>
        <v>8.6736173798840355E-19</v>
      </c>
      <c r="P18" s="90">
        <f t="shared" si="8"/>
        <v>2.8674780828378717E-3</v>
      </c>
      <c r="Q18" s="106">
        <f t="shared" si="8"/>
        <v>0</v>
      </c>
      <c r="R18" s="90">
        <f t="shared" si="8"/>
        <v>1.0700467279516346E-3</v>
      </c>
      <c r="S18" s="90">
        <f t="shared" si="8"/>
        <v>1.3304134695650083E-4</v>
      </c>
      <c r="T18" s="102">
        <f t="shared" si="8"/>
        <v>0</v>
      </c>
      <c r="U18" s="96">
        <f t="shared" si="8"/>
        <v>2.137755832643195E-4</v>
      </c>
      <c r="V18" s="96">
        <f t="shared" si="8"/>
        <v>0</v>
      </c>
      <c r="W18" s="102">
        <f t="shared" si="8"/>
        <v>0</v>
      </c>
      <c r="X18" s="96">
        <f t="shared" si="8"/>
        <v>1.2854960132182455E-4</v>
      </c>
      <c r="Y18" s="90">
        <f t="shared" si="8"/>
        <v>3.112474899497185E-4</v>
      </c>
      <c r="Z18" s="96">
        <f t="shared" si="8"/>
        <v>0</v>
      </c>
      <c r="AA18" s="84">
        <f t="shared" si="8"/>
        <v>0</v>
      </c>
      <c r="AB18" s="96">
        <f t="shared" si="8"/>
        <v>2.5553321158358703E-4</v>
      </c>
      <c r="AC18" s="90">
        <f t="shared" si="8"/>
        <v>4.475861183429769E-3</v>
      </c>
      <c r="AD18" s="96">
        <f t="shared" si="8"/>
        <v>4.6390552199055925E-5</v>
      </c>
      <c r="AE18" s="67">
        <f t="shared" si="8"/>
        <v>1.0408340855860843E-17</v>
      </c>
      <c r="AF18" s="84">
        <f t="shared" si="8"/>
        <v>2.1684043449710089E-19</v>
      </c>
    </row>
    <row r="19" spans="1:33" s="9" customFormat="1">
      <c r="A19" s="173"/>
      <c r="B19" s="72"/>
      <c r="C19" s="179" t="s">
        <v>114</v>
      </c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84"/>
      <c r="AG19" s="61"/>
    </row>
    <row r="20" spans="1:33" s="9" customFormat="1">
      <c r="A20" s="173"/>
      <c r="B20" s="72"/>
      <c r="C20" s="184" t="s">
        <v>94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4"/>
      <c r="AG20" s="61"/>
    </row>
    <row r="21" spans="1:33" s="9" customFormat="1">
      <c r="A21" s="173"/>
      <c r="B21" s="72"/>
      <c r="C21" s="184" t="s">
        <v>91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4"/>
      <c r="AG21" s="61"/>
    </row>
    <row r="22" spans="1:33" s="9" customFormat="1">
      <c r="A22" s="176"/>
      <c r="B22" s="72"/>
      <c r="C22" s="184" t="s">
        <v>93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61"/>
    </row>
    <row r="23" spans="1:33">
      <c r="B23" s="63"/>
      <c r="C23" s="188"/>
      <c r="D23" s="189"/>
      <c r="E23" s="189"/>
      <c r="F23" s="190"/>
      <c r="G23" s="189"/>
      <c r="H23" s="189"/>
      <c r="I23" s="190"/>
      <c r="J23" s="192"/>
      <c r="K23" s="190"/>
      <c r="L23" s="192"/>
      <c r="M23" s="189"/>
      <c r="N23" s="191"/>
      <c r="O23" s="192"/>
      <c r="P23" s="191"/>
      <c r="Q23" s="188"/>
      <c r="R23" s="191"/>
      <c r="S23" s="191"/>
      <c r="T23" s="193"/>
      <c r="U23" s="194"/>
      <c r="V23" s="194"/>
      <c r="W23" s="193"/>
      <c r="X23" s="194"/>
      <c r="Y23" s="191"/>
      <c r="Z23" s="194"/>
      <c r="AA23" s="192"/>
      <c r="AB23" s="194"/>
      <c r="AC23" s="191"/>
      <c r="AD23" s="194"/>
      <c r="AE23" s="190"/>
      <c r="AF23" s="192"/>
    </row>
  </sheetData>
  <printOptions horizontalCentered="1"/>
  <pageMargins left="0.7" right="0.7" top="1.125" bottom="0.75" header="0.3" footer="0.3"/>
  <pageSetup scale="93" orientation="landscape" horizontalDpi="1200" verticalDpi="1200" r:id="rId1"/>
  <headerFooter>
    <oddHeader>&amp;L&amp;8Barrick Gold Inc., Nickel Plate Mine&amp;C&amp;"Times New Roman,Bold"&amp;16
Table 31 - REDTOP Data&amp;R&amp;"Times New Roman,Regular"&amp;8Annual Report, 2016</oddHeader>
  </headerFooter>
  <colBreaks count="1" manualBreakCount="1">
    <brk id="20" max="21" man="1"/>
  </colBreaks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CF7"/>
  <sheetViews>
    <sheetView zoomScaleNormal="100" workbookViewId="0">
      <selection activeCell="B21" sqref="B21"/>
    </sheetView>
  </sheetViews>
  <sheetFormatPr defaultColWidth="11.265625" defaultRowHeight="15"/>
  <cols>
    <col min="1" max="1" width="3.86328125" style="7" bestFit="1" customWidth="1"/>
    <col min="2" max="2" width="10.3984375" style="39" bestFit="1" customWidth="1"/>
    <col min="3" max="3" width="3.86328125" style="40" bestFit="1" customWidth="1"/>
    <col min="4" max="5" width="3.86328125" style="41" bestFit="1" customWidth="1"/>
    <col min="6" max="6" width="3.86328125" style="40" bestFit="1" customWidth="1"/>
    <col min="7" max="7" width="3.86328125" style="7" bestFit="1" customWidth="1"/>
    <col min="8" max="8" width="3.86328125" style="40" bestFit="1" customWidth="1"/>
    <col min="9" max="9" width="3.86328125" style="41" bestFit="1" customWidth="1"/>
    <col min="10" max="10" width="3.86328125" style="42" bestFit="1" customWidth="1"/>
    <col min="11" max="11" width="3.86328125" style="43" bestFit="1" customWidth="1"/>
    <col min="12" max="12" width="3.86328125" style="41" bestFit="1" customWidth="1"/>
    <col min="13" max="13" width="4.265625" style="43" bestFit="1" customWidth="1"/>
    <col min="14" max="15" width="3.86328125" style="43" bestFit="1" customWidth="1"/>
    <col min="16" max="16" width="3.86328125" style="7" bestFit="1" customWidth="1"/>
    <col min="17" max="17" width="3.86328125" style="46" bestFit="1" customWidth="1"/>
    <col min="18" max="18" width="3.86328125" style="45" bestFit="1" customWidth="1"/>
    <col min="19" max="20" width="3.86328125" style="46" bestFit="1" customWidth="1"/>
    <col min="21" max="16384" width="11.265625" style="7"/>
  </cols>
  <sheetData>
    <row r="1" spans="1:84" s="6" customFormat="1" ht="129.75">
      <c r="A1" s="34" t="s">
        <v>33</v>
      </c>
      <c r="B1" s="4" t="s">
        <v>34</v>
      </c>
      <c r="C1" s="30" t="s">
        <v>35</v>
      </c>
      <c r="D1" s="28" t="s">
        <v>36</v>
      </c>
      <c r="E1" s="28" t="s">
        <v>37</v>
      </c>
      <c r="F1" s="30" t="s">
        <v>38</v>
      </c>
      <c r="G1" s="5" t="s">
        <v>0</v>
      </c>
      <c r="H1" s="30" t="s">
        <v>40</v>
      </c>
      <c r="I1" s="28" t="s">
        <v>41</v>
      </c>
      <c r="J1" s="13" t="s">
        <v>42</v>
      </c>
      <c r="K1" s="16" t="s">
        <v>43</v>
      </c>
      <c r="L1" s="28" t="s">
        <v>45</v>
      </c>
      <c r="M1" s="16" t="s">
        <v>86</v>
      </c>
      <c r="N1" s="16" t="s">
        <v>46</v>
      </c>
      <c r="O1" s="16" t="s">
        <v>47</v>
      </c>
      <c r="P1" s="5" t="s">
        <v>48</v>
      </c>
      <c r="Q1" s="19" t="s">
        <v>68</v>
      </c>
      <c r="R1" s="25" t="s">
        <v>71</v>
      </c>
      <c r="S1" s="19" t="s">
        <v>72</v>
      </c>
      <c r="T1" s="19" t="s">
        <v>80</v>
      </c>
    </row>
    <row r="2" spans="1:84" ht="15.75">
      <c r="A2" s="53"/>
      <c r="B2" s="58" t="s">
        <v>98</v>
      </c>
      <c r="C2" s="232" t="s">
        <v>96</v>
      </c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4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</row>
    <row r="3" spans="1:84" ht="15.75">
      <c r="A3" s="53"/>
      <c r="B3" s="58" t="s">
        <v>99</v>
      </c>
      <c r="C3" s="232" t="s">
        <v>96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4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</row>
    <row r="4" spans="1:84" ht="15.75">
      <c r="A4" s="53"/>
      <c r="B4" s="58" t="s">
        <v>100</v>
      </c>
      <c r="C4" s="232" t="s">
        <v>96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4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</row>
    <row r="5" spans="1:84" ht="15.75">
      <c r="A5" s="201"/>
      <c r="B5" s="58" t="s">
        <v>101</v>
      </c>
      <c r="C5" s="232" t="s">
        <v>96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4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</row>
    <row r="6" spans="1:84" s="9" customFormat="1">
      <c r="A6" s="72"/>
      <c r="B6" s="215" t="s">
        <v>109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</row>
    <row r="7" spans="1:84">
      <c r="A7" s="62"/>
    </row>
  </sheetData>
  <mergeCells count="5">
    <mergeCell ref="B6:T6"/>
    <mergeCell ref="C2:T2"/>
    <mergeCell ref="C3:T3"/>
    <mergeCell ref="C4:T4"/>
    <mergeCell ref="C5:T5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32 - RT-EAST Data&amp;R&amp;"Times New Roman,Regular"&amp;8Annual Report, 2016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DA15"/>
  <sheetViews>
    <sheetView zoomScaleNormal="100" workbookViewId="0">
      <selection activeCell="B21" sqref="B21"/>
    </sheetView>
  </sheetViews>
  <sheetFormatPr defaultColWidth="11.265625" defaultRowHeight="15"/>
  <cols>
    <col min="1" max="1" width="9.3984375" style="7" bestFit="1" customWidth="1"/>
    <col min="2" max="2" width="10.86328125" style="39" bestFit="1" customWidth="1"/>
    <col min="3" max="3" width="3.86328125" style="40" bestFit="1" customWidth="1"/>
    <col min="4" max="4" width="5.1328125" style="41" bestFit="1" customWidth="1"/>
    <col min="5" max="6" width="7.73046875" style="40" bestFit="1" customWidth="1"/>
    <col min="7" max="7" width="6.3984375" style="7" bestFit="1" customWidth="1"/>
    <col min="8" max="8" width="7.73046875" style="41" bestFit="1" customWidth="1"/>
    <col min="9" max="9" width="7.73046875" style="40" bestFit="1" customWidth="1"/>
    <col min="10" max="10" width="6.3984375" style="41" bestFit="1" customWidth="1"/>
    <col min="11" max="11" width="6.3984375" style="7" bestFit="1" customWidth="1"/>
    <col min="12" max="12" width="6.59765625" style="7" bestFit="1" customWidth="1"/>
    <col min="13" max="13" width="7.73046875" style="42" bestFit="1" customWidth="1"/>
    <col min="14" max="14" width="7.73046875" style="40" bestFit="1" customWidth="1"/>
    <col min="15" max="16" width="9" style="43" bestFit="1" customWidth="1"/>
    <col min="17" max="17" width="7.73046875" style="42" bestFit="1" customWidth="1"/>
    <col min="18" max="18" width="6.3984375" style="41" bestFit="1" customWidth="1"/>
    <col min="19" max="19" width="9" style="43" bestFit="1" customWidth="1"/>
    <col min="20" max="20" width="7.73046875" style="42" bestFit="1" customWidth="1"/>
    <col min="21" max="21" width="11.59765625" style="44" bestFit="1" customWidth="1"/>
    <col min="22" max="22" width="9" style="43" bestFit="1" customWidth="1"/>
    <col min="23" max="23" width="10.265625" style="46" bestFit="1" customWidth="1"/>
    <col min="24" max="24" width="11.59765625" style="44" bestFit="1" customWidth="1"/>
    <col min="25" max="25" width="9" style="43" bestFit="1" customWidth="1"/>
    <col min="26" max="27" width="10.265625" style="46" bestFit="1" customWidth="1"/>
    <col min="28" max="28" width="7.73046875" style="42" bestFit="1" customWidth="1"/>
    <col min="29" max="29" width="9" style="43" bestFit="1" customWidth="1"/>
    <col min="30" max="30" width="6.3984375" style="7" bestFit="1" customWidth="1"/>
    <col min="31" max="31" width="9" style="43" bestFit="1" customWidth="1"/>
    <col min="32" max="33" width="7.73046875" style="42" bestFit="1" customWidth="1"/>
    <col min="34" max="16384" width="11.265625" style="7"/>
  </cols>
  <sheetData>
    <row r="1" spans="1:105" s="6" customFormat="1" ht="129.75">
      <c r="A1" s="34" t="s">
        <v>33</v>
      </c>
      <c r="B1" s="4" t="s">
        <v>34</v>
      </c>
      <c r="C1" s="30" t="s">
        <v>35</v>
      </c>
      <c r="D1" s="28" t="s">
        <v>36</v>
      </c>
      <c r="E1" s="30" t="s">
        <v>37</v>
      </c>
      <c r="F1" s="30" t="s">
        <v>38</v>
      </c>
      <c r="G1" s="5" t="s">
        <v>0</v>
      </c>
      <c r="H1" s="28" t="s">
        <v>39</v>
      </c>
      <c r="I1" s="30" t="s">
        <v>40</v>
      </c>
      <c r="J1" s="28" t="s">
        <v>41</v>
      </c>
      <c r="K1" s="5" t="s">
        <v>42</v>
      </c>
      <c r="L1" s="5" t="s">
        <v>43</v>
      </c>
      <c r="M1" s="13" t="s">
        <v>44</v>
      </c>
      <c r="N1" s="30" t="s">
        <v>45</v>
      </c>
      <c r="O1" s="16" t="s">
        <v>86</v>
      </c>
      <c r="P1" s="16" t="s">
        <v>46</v>
      </c>
      <c r="Q1" s="13" t="s">
        <v>47</v>
      </c>
      <c r="R1" s="28" t="s">
        <v>48</v>
      </c>
      <c r="S1" s="16" t="s">
        <v>50</v>
      </c>
      <c r="T1" s="13" t="s">
        <v>51</v>
      </c>
      <c r="U1" s="22" t="s">
        <v>53</v>
      </c>
      <c r="V1" s="16" t="s">
        <v>56</v>
      </c>
      <c r="W1" s="19" t="s">
        <v>58</v>
      </c>
      <c r="X1" s="22" t="s">
        <v>60</v>
      </c>
      <c r="Y1" s="16" t="s">
        <v>61</v>
      </c>
      <c r="Z1" s="19" t="s">
        <v>63</v>
      </c>
      <c r="AA1" s="19" t="s">
        <v>64</v>
      </c>
      <c r="AB1" s="13" t="s">
        <v>66</v>
      </c>
      <c r="AC1" s="16" t="s">
        <v>68</v>
      </c>
      <c r="AD1" s="5" t="s">
        <v>71</v>
      </c>
      <c r="AE1" s="16" t="s">
        <v>72</v>
      </c>
      <c r="AF1" s="13" t="s">
        <v>73</v>
      </c>
      <c r="AG1" s="13" t="s">
        <v>80</v>
      </c>
    </row>
    <row r="2" spans="1:105" ht="15.75">
      <c r="A2" s="53" t="s">
        <v>11</v>
      </c>
      <c r="B2" s="1">
        <v>42402</v>
      </c>
      <c r="C2" s="33">
        <v>5.76</v>
      </c>
      <c r="D2" s="32">
        <v>1.2</v>
      </c>
      <c r="E2" s="31">
        <v>3390</v>
      </c>
      <c r="F2" s="31">
        <v>1760</v>
      </c>
      <c r="G2" s="2">
        <v>8.0500000000000007</v>
      </c>
      <c r="H2" s="29">
        <v>11.7</v>
      </c>
      <c r="I2" s="31">
        <v>3000</v>
      </c>
      <c r="J2" s="29">
        <v>15.9</v>
      </c>
      <c r="K2" s="2">
        <v>7.1</v>
      </c>
      <c r="L2" s="49">
        <f>0.1</f>
        <v>0.1</v>
      </c>
      <c r="M2" s="14">
        <v>3.5000000000000003E-2</v>
      </c>
      <c r="N2" s="31">
        <v>1630</v>
      </c>
      <c r="O2" s="17">
        <v>0.45899999999999996</v>
      </c>
      <c r="P2" s="17">
        <v>0.105</v>
      </c>
      <c r="Q2" s="14">
        <v>0.56399999999999995</v>
      </c>
      <c r="R2" s="29">
        <v>79.099999999999994</v>
      </c>
      <c r="S2" s="17">
        <v>6.3E-2</v>
      </c>
      <c r="T2" s="14">
        <v>0.158</v>
      </c>
      <c r="U2" s="52">
        <f>0.000025</f>
        <v>2.5000000000000001E-5</v>
      </c>
      <c r="V2" s="50">
        <f>0.0025</f>
        <v>2.5000000000000001E-3</v>
      </c>
      <c r="W2" s="47">
        <f>0.00025</f>
        <v>2.5000000000000001E-4</v>
      </c>
      <c r="X2" s="52">
        <f>0.000005</f>
        <v>5.0000000000000004E-6</v>
      </c>
      <c r="Y2" s="17">
        <v>1.3599999999999999E-2</v>
      </c>
      <c r="Z2" s="20">
        <v>3.6999999999999999E-4</v>
      </c>
      <c r="AA2" s="47">
        <f>0.00005</f>
        <v>5.0000000000000002E-5</v>
      </c>
      <c r="AB2" s="51">
        <f>0.015</f>
        <v>1.4999999999999999E-2</v>
      </c>
      <c r="AC2" s="17">
        <v>2.6100000000000002E-2</v>
      </c>
      <c r="AD2" s="2">
        <v>1.35</v>
      </c>
      <c r="AE2" s="50">
        <f>0.001</f>
        <v>1E-3</v>
      </c>
      <c r="AF2" s="51">
        <f>0.03</f>
        <v>0.03</v>
      </c>
      <c r="AG2" s="51">
        <f>0.005</f>
        <v>5.0000000000000001E-3</v>
      </c>
    </row>
    <row r="3" spans="1:105" ht="15.75">
      <c r="A3" s="53"/>
      <c r="B3" s="1">
        <v>42493</v>
      </c>
      <c r="C3" s="33">
        <v>6</v>
      </c>
      <c r="D3" s="32">
        <v>7.2</v>
      </c>
      <c r="E3" s="33" t="s">
        <v>95</v>
      </c>
      <c r="F3" s="33" t="s">
        <v>95</v>
      </c>
      <c r="G3" s="3" t="s">
        <v>95</v>
      </c>
      <c r="H3" s="32" t="s">
        <v>95</v>
      </c>
      <c r="I3" s="33" t="s">
        <v>95</v>
      </c>
      <c r="J3" s="32" t="s">
        <v>95</v>
      </c>
      <c r="K3" s="3" t="s">
        <v>95</v>
      </c>
      <c r="L3" s="3" t="s">
        <v>95</v>
      </c>
      <c r="M3" s="15" t="s">
        <v>95</v>
      </c>
      <c r="N3" s="33" t="s">
        <v>95</v>
      </c>
      <c r="O3" s="18" t="s">
        <v>95</v>
      </c>
      <c r="P3" s="18" t="s">
        <v>95</v>
      </c>
      <c r="Q3" s="15" t="s">
        <v>95</v>
      </c>
      <c r="R3" s="32" t="s">
        <v>95</v>
      </c>
      <c r="S3" s="18" t="s">
        <v>95</v>
      </c>
      <c r="T3" s="15" t="s">
        <v>95</v>
      </c>
      <c r="U3" s="24" t="s">
        <v>95</v>
      </c>
      <c r="V3" s="18" t="s">
        <v>95</v>
      </c>
      <c r="W3" s="21" t="s">
        <v>95</v>
      </c>
      <c r="X3" s="24" t="s">
        <v>95</v>
      </c>
      <c r="Y3" s="18" t="s">
        <v>95</v>
      </c>
      <c r="Z3" s="21" t="s">
        <v>95</v>
      </c>
      <c r="AA3" s="21" t="s">
        <v>95</v>
      </c>
      <c r="AB3" s="15" t="s">
        <v>95</v>
      </c>
      <c r="AC3" s="18" t="s">
        <v>95</v>
      </c>
      <c r="AD3" s="3" t="s">
        <v>95</v>
      </c>
      <c r="AE3" s="18" t="s">
        <v>95</v>
      </c>
      <c r="AF3" s="15" t="s">
        <v>95</v>
      </c>
      <c r="AG3" s="15" t="s">
        <v>95</v>
      </c>
    </row>
    <row r="4" spans="1:105" ht="15.75">
      <c r="A4" s="53" t="s">
        <v>11</v>
      </c>
      <c r="B4" s="1">
        <v>42494</v>
      </c>
      <c r="C4" s="33" t="s">
        <v>95</v>
      </c>
      <c r="D4" s="32" t="s">
        <v>95</v>
      </c>
      <c r="E4" s="31">
        <v>3520</v>
      </c>
      <c r="F4" s="31">
        <v>1890</v>
      </c>
      <c r="G4" s="2">
        <v>7.86</v>
      </c>
      <c r="H4" s="29">
        <v>134</v>
      </c>
      <c r="I4" s="31">
        <v>3170</v>
      </c>
      <c r="J4" s="29">
        <v>95.8</v>
      </c>
      <c r="K4" s="2">
        <v>6.91</v>
      </c>
      <c r="L4" s="2">
        <v>0.26</v>
      </c>
      <c r="M4" s="14">
        <v>0.13400000000000001</v>
      </c>
      <c r="N4" s="31">
        <v>1920</v>
      </c>
      <c r="O4" s="17">
        <v>0.5</v>
      </c>
      <c r="P4" s="17">
        <v>0.10299999999999999</v>
      </c>
      <c r="Q4" s="14">
        <v>0.60299999999999998</v>
      </c>
      <c r="R4" s="29">
        <v>59.2</v>
      </c>
      <c r="S4" s="17">
        <v>6.8000000000000005E-2</v>
      </c>
      <c r="T4" s="14">
        <v>0.29299999999999998</v>
      </c>
      <c r="U4" s="52">
        <f>0.000025</f>
        <v>2.5000000000000001E-5</v>
      </c>
      <c r="V4" s="50">
        <f>0.0025</f>
        <v>2.5000000000000001E-3</v>
      </c>
      <c r="W4" s="47">
        <f>0.00025</f>
        <v>2.5000000000000001E-4</v>
      </c>
      <c r="X4" s="52">
        <f>0.000005</f>
        <v>5.0000000000000004E-6</v>
      </c>
      <c r="Y4" s="17">
        <v>1.5100000000000001E-2</v>
      </c>
      <c r="Z4" s="20">
        <v>4.6999999999999999E-4</v>
      </c>
      <c r="AA4" s="47">
        <f>0.00005</f>
        <v>5.0000000000000002E-5</v>
      </c>
      <c r="AB4" s="51">
        <f>0.015</f>
        <v>1.4999999999999999E-2</v>
      </c>
      <c r="AC4" s="17">
        <v>2.5600000000000001E-2</v>
      </c>
      <c r="AD4" s="2">
        <v>1.42</v>
      </c>
      <c r="AE4" s="50">
        <f>0.001</f>
        <v>1E-3</v>
      </c>
      <c r="AF4" s="14">
        <v>3.4000000000000002E-2</v>
      </c>
      <c r="AG4" s="51">
        <f>0.005</f>
        <v>5.0000000000000001E-3</v>
      </c>
      <c r="CT4" s="10"/>
      <c r="CU4" s="10"/>
      <c r="CV4" s="10"/>
      <c r="CW4" s="10"/>
      <c r="CX4" s="10"/>
      <c r="DA4" s="10"/>
    </row>
    <row r="5" spans="1:105" ht="15.75">
      <c r="A5" s="53" t="s">
        <v>11</v>
      </c>
      <c r="B5" s="1">
        <v>42584</v>
      </c>
      <c r="C5" s="33">
        <v>5.45</v>
      </c>
      <c r="D5" s="32">
        <v>9.1</v>
      </c>
      <c r="E5" s="31">
        <v>3300</v>
      </c>
      <c r="F5" s="31">
        <v>1590</v>
      </c>
      <c r="G5" s="2">
        <v>7.84</v>
      </c>
      <c r="H5" s="29">
        <v>16.2</v>
      </c>
      <c r="I5" s="31">
        <v>2860</v>
      </c>
      <c r="J5" s="29">
        <v>23.2</v>
      </c>
      <c r="K5" s="2">
        <v>6.24</v>
      </c>
      <c r="L5" s="49">
        <f>0.1</f>
        <v>0.1</v>
      </c>
      <c r="M5" s="14">
        <v>4.2999999999999997E-2</v>
      </c>
      <c r="N5" s="31">
        <v>1750</v>
      </c>
      <c r="O5" s="17">
        <v>0.4259</v>
      </c>
      <c r="P5" s="17">
        <v>6.5100000000000005E-2</v>
      </c>
      <c r="Q5" s="14">
        <v>0.49099999999999999</v>
      </c>
      <c r="R5" s="29">
        <v>67.599999999999994</v>
      </c>
      <c r="S5" s="17">
        <v>8.0999999999999996E-3</v>
      </c>
      <c r="T5" s="14">
        <v>0.13600000000000001</v>
      </c>
      <c r="U5" s="52">
        <f>0.00001</f>
        <v>1.0000000000000001E-5</v>
      </c>
      <c r="V5" s="50">
        <f>0.001</f>
        <v>1E-3</v>
      </c>
      <c r="W5" s="47">
        <f>0.0001</f>
        <v>1E-4</v>
      </c>
      <c r="X5" s="52">
        <f>0.000025</f>
        <v>2.5000000000000001E-5</v>
      </c>
      <c r="Y5" s="17">
        <v>1.24E-2</v>
      </c>
      <c r="Z5" s="20">
        <v>3.2000000000000003E-4</v>
      </c>
      <c r="AA5" s="47">
        <f>0.00002</f>
        <v>2.0000000000000002E-5</v>
      </c>
      <c r="AB5" s="51">
        <f>0.006</f>
        <v>6.0000000000000001E-3</v>
      </c>
      <c r="AC5" s="17">
        <v>3.8699999999999998E-2</v>
      </c>
      <c r="AD5" s="2">
        <v>1.22</v>
      </c>
      <c r="AE5" s="50">
        <f>0.0004</f>
        <v>4.0000000000000002E-4</v>
      </c>
      <c r="AF5" s="51">
        <f>0.03</f>
        <v>0.03</v>
      </c>
      <c r="AG5" s="51">
        <f>0.002</f>
        <v>2E-3</v>
      </c>
    </row>
    <row r="6" spans="1:105" ht="15.75">
      <c r="A6" s="53" t="s">
        <v>11</v>
      </c>
      <c r="B6" s="1">
        <v>42675</v>
      </c>
      <c r="C6" s="33">
        <v>4.32</v>
      </c>
      <c r="D6" s="32">
        <v>5.5</v>
      </c>
      <c r="E6" s="31">
        <v>2680</v>
      </c>
      <c r="F6" s="31">
        <v>1530</v>
      </c>
      <c r="G6" s="2">
        <v>7.84</v>
      </c>
      <c r="H6" s="29">
        <v>67.599999999999994</v>
      </c>
      <c r="I6" s="31">
        <v>2620</v>
      </c>
      <c r="J6" s="29">
        <v>72.2</v>
      </c>
      <c r="K6" s="2">
        <v>5.91</v>
      </c>
      <c r="L6" s="49">
        <f>0.1</f>
        <v>0.1</v>
      </c>
      <c r="M6" s="14">
        <v>7.4999999999999997E-2</v>
      </c>
      <c r="N6" s="31">
        <v>1530</v>
      </c>
      <c r="O6" s="17">
        <v>0.33589999999999998</v>
      </c>
      <c r="P6" s="17">
        <v>2.81E-2</v>
      </c>
      <c r="Q6" s="14">
        <v>0.36399999999999999</v>
      </c>
      <c r="R6" s="29">
        <v>56</v>
      </c>
      <c r="S6" s="17">
        <v>8.1799999999999998E-2</v>
      </c>
      <c r="T6" s="14">
        <v>0.42</v>
      </c>
      <c r="U6" s="23">
        <v>1.0000000000000001E-5</v>
      </c>
      <c r="V6" s="50">
        <f>0.001</f>
        <v>1E-3</v>
      </c>
      <c r="W6" s="47">
        <f>0.0001</f>
        <v>1E-4</v>
      </c>
      <c r="X6" s="52">
        <f>0.000025</f>
        <v>2.5000000000000001E-5</v>
      </c>
      <c r="Y6" s="17">
        <v>1.1900000000000001E-2</v>
      </c>
      <c r="Z6" s="20">
        <v>3.6000000000000002E-4</v>
      </c>
      <c r="AA6" s="47">
        <f>0.00002</f>
        <v>2.0000000000000002E-5</v>
      </c>
      <c r="AB6" s="51">
        <f>0.006</f>
        <v>6.0000000000000001E-3</v>
      </c>
      <c r="AC6" s="17">
        <v>1.78E-2</v>
      </c>
      <c r="AD6" s="2">
        <v>1.1000000000000001</v>
      </c>
      <c r="AE6" s="50">
        <f>0.0004</f>
        <v>4.0000000000000002E-4</v>
      </c>
      <c r="AF6" s="51">
        <f>0.03</f>
        <v>0.03</v>
      </c>
      <c r="AG6" s="51">
        <f>0.002</f>
        <v>2E-3</v>
      </c>
    </row>
    <row r="7" spans="1:105">
      <c r="A7" s="12"/>
      <c r="B7" s="37" t="s">
        <v>87</v>
      </c>
      <c r="C7" s="38">
        <f t="shared" ref="C7:AG7" si="0">MIN(C2:C6)</f>
        <v>4.32</v>
      </c>
      <c r="D7" s="60">
        <f t="shared" si="0"/>
        <v>1.2</v>
      </c>
      <c r="E7" s="38">
        <f t="shared" si="0"/>
        <v>2680</v>
      </c>
      <c r="F7" s="38">
        <f t="shared" si="0"/>
        <v>1530</v>
      </c>
      <c r="G7" s="74">
        <f t="shared" si="0"/>
        <v>7.84</v>
      </c>
      <c r="H7" s="60">
        <f t="shared" si="0"/>
        <v>11.7</v>
      </c>
      <c r="I7" s="38">
        <f t="shared" si="0"/>
        <v>2620</v>
      </c>
      <c r="J7" s="60">
        <f t="shared" si="0"/>
        <v>15.9</v>
      </c>
      <c r="K7" s="74">
        <f t="shared" si="0"/>
        <v>5.91</v>
      </c>
      <c r="L7" s="74">
        <f t="shared" si="0"/>
        <v>0.1</v>
      </c>
      <c r="M7" s="73">
        <f t="shared" si="0"/>
        <v>3.5000000000000003E-2</v>
      </c>
      <c r="N7" s="38">
        <f t="shared" si="0"/>
        <v>1530</v>
      </c>
      <c r="O7" s="76">
        <f t="shared" si="0"/>
        <v>0.33589999999999998</v>
      </c>
      <c r="P7" s="76">
        <f t="shared" si="0"/>
        <v>2.81E-2</v>
      </c>
      <c r="Q7" s="73">
        <f t="shared" si="0"/>
        <v>0.36399999999999999</v>
      </c>
      <c r="R7" s="60">
        <f t="shared" si="0"/>
        <v>56</v>
      </c>
      <c r="S7" s="76">
        <f t="shared" si="0"/>
        <v>8.0999999999999996E-3</v>
      </c>
      <c r="T7" s="73">
        <f t="shared" si="0"/>
        <v>0.13600000000000001</v>
      </c>
      <c r="U7" s="78">
        <f t="shared" si="0"/>
        <v>1.0000000000000001E-5</v>
      </c>
      <c r="V7" s="76">
        <f t="shared" si="0"/>
        <v>1E-3</v>
      </c>
      <c r="W7" s="75">
        <f t="shared" si="0"/>
        <v>1E-4</v>
      </c>
      <c r="X7" s="78">
        <f t="shared" si="0"/>
        <v>5.0000000000000004E-6</v>
      </c>
      <c r="Y7" s="76">
        <f t="shared" si="0"/>
        <v>1.1900000000000001E-2</v>
      </c>
      <c r="Z7" s="75">
        <f t="shared" si="0"/>
        <v>3.2000000000000003E-4</v>
      </c>
      <c r="AA7" s="75">
        <f t="shared" si="0"/>
        <v>2.0000000000000002E-5</v>
      </c>
      <c r="AB7" s="73">
        <f t="shared" si="0"/>
        <v>6.0000000000000001E-3</v>
      </c>
      <c r="AC7" s="76">
        <f t="shared" si="0"/>
        <v>1.78E-2</v>
      </c>
      <c r="AD7" s="74">
        <f t="shared" si="0"/>
        <v>1.1000000000000001</v>
      </c>
      <c r="AE7" s="76">
        <f t="shared" si="0"/>
        <v>4.0000000000000002E-4</v>
      </c>
      <c r="AF7" s="73">
        <f t="shared" si="0"/>
        <v>0.03</v>
      </c>
      <c r="AG7" s="73">
        <f t="shared" si="0"/>
        <v>2E-3</v>
      </c>
    </row>
    <row r="8" spans="1:105">
      <c r="A8" s="12"/>
      <c r="B8" s="37" t="s">
        <v>88</v>
      </c>
      <c r="C8" s="38">
        <f t="shared" ref="C8:AG8" si="1">MAX(C2:C6)</f>
        <v>6</v>
      </c>
      <c r="D8" s="60">
        <f t="shared" si="1"/>
        <v>9.1</v>
      </c>
      <c r="E8" s="38">
        <f t="shared" si="1"/>
        <v>3520</v>
      </c>
      <c r="F8" s="38">
        <f t="shared" si="1"/>
        <v>1890</v>
      </c>
      <c r="G8" s="74">
        <f t="shared" si="1"/>
        <v>8.0500000000000007</v>
      </c>
      <c r="H8" s="60">
        <f t="shared" si="1"/>
        <v>134</v>
      </c>
      <c r="I8" s="38">
        <f t="shared" si="1"/>
        <v>3170</v>
      </c>
      <c r="J8" s="60">
        <f t="shared" si="1"/>
        <v>95.8</v>
      </c>
      <c r="K8" s="74">
        <f t="shared" si="1"/>
        <v>7.1</v>
      </c>
      <c r="L8" s="74">
        <f t="shared" si="1"/>
        <v>0.26</v>
      </c>
      <c r="M8" s="73">
        <f t="shared" si="1"/>
        <v>0.13400000000000001</v>
      </c>
      <c r="N8" s="38">
        <f t="shared" si="1"/>
        <v>1920</v>
      </c>
      <c r="O8" s="76">
        <f t="shared" si="1"/>
        <v>0.5</v>
      </c>
      <c r="P8" s="76">
        <f t="shared" si="1"/>
        <v>0.105</v>
      </c>
      <c r="Q8" s="73">
        <f t="shared" si="1"/>
        <v>0.60299999999999998</v>
      </c>
      <c r="R8" s="60">
        <f t="shared" si="1"/>
        <v>79.099999999999994</v>
      </c>
      <c r="S8" s="76">
        <f t="shared" si="1"/>
        <v>8.1799999999999998E-2</v>
      </c>
      <c r="T8" s="73">
        <f t="shared" si="1"/>
        <v>0.42</v>
      </c>
      <c r="U8" s="78">
        <f t="shared" si="1"/>
        <v>2.5000000000000001E-5</v>
      </c>
      <c r="V8" s="76">
        <f t="shared" si="1"/>
        <v>2.5000000000000001E-3</v>
      </c>
      <c r="W8" s="75">
        <f t="shared" si="1"/>
        <v>2.5000000000000001E-4</v>
      </c>
      <c r="X8" s="78">
        <f t="shared" si="1"/>
        <v>2.5000000000000001E-5</v>
      </c>
      <c r="Y8" s="76">
        <f t="shared" si="1"/>
        <v>1.5100000000000001E-2</v>
      </c>
      <c r="Z8" s="75">
        <f t="shared" si="1"/>
        <v>4.6999999999999999E-4</v>
      </c>
      <c r="AA8" s="75">
        <f t="shared" si="1"/>
        <v>5.0000000000000002E-5</v>
      </c>
      <c r="AB8" s="73">
        <f t="shared" si="1"/>
        <v>1.4999999999999999E-2</v>
      </c>
      <c r="AC8" s="76">
        <f t="shared" si="1"/>
        <v>3.8699999999999998E-2</v>
      </c>
      <c r="AD8" s="74">
        <f t="shared" si="1"/>
        <v>1.42</v>
      </c>
      <c r="AE8" s="76">
        <f t="shared" si="1"/>
        <v>1E-3</v>
      </c>
      <c r="AF8" s="73">
        <f t="shared" si="1"/>
        <v>3.4000000000000002E-2</v>
      </c>
      <c r="AG8" s="73">
        <f t="shared" si="1"/>
        <v>5.0000000000000001E-3</v>
      </c>
    </row>
    <row r="9" spans="1:105">
      <c r="A9" s="12"/>
      <c r="B9" s="37" t="s">
        <v>89</v>
      </c>
      <c r="C9" s="38">
        <f t="shared" ref="C9:AG9" si="2">AVERAGE(C2:C6)</f>
        <v>5.3825000000000003</v>
      </c>
      <c r="D9" s="60">
        <f t="shared" si="2"/>
        <v>5.75</v>
      </c>
      <c r="E9" s="38">
        <f t="shared" si="2"/>
        <v>3222.5</v>
      </c>
      <c r="F9" s="38">
        <f t="shared" si="2"/>
        <v>1692.5</v>
      </c>
      <c r="G9" s="74">
        <f t="shared" si="2"/>
        <v>7.8975</v>
      </c>
      <c r="H9" s="60">
        <f t="shared" si="2"/>
        <v>57.374999999999993</v>
      </c>
      <c r="I9" s="38">
        <f t="shared" si="2"/>
        <v>2912.5</v>
      </c>
      <c r="J9" s="60">
        <f t="shared" si="2"/>
        <v>51.775000000000006</v>
      </c>
      <c r="K9" s="74">
        <f t="shared" si="2"/>
        <v>6.54</v>
      </c>
      <c r="L9" s="74">
        <f t="shared" si="2"/>
        <v>0.13999999999999999</v>
      </c>
      <c r="M9" s="73">
        <f t="shared" si="2"/>
        <v>7.1750000000000008E-2</v>
      </c>
      <c r="N9" s="38">
        <f t="shared" si="2"/>
        <v>1707.5</v>
      </c>
      <c r="O9" s="76">
        <f t="shared" si="2"/>
        <v>0.43020000000000003</v>
      </c>
      <c r="P9" s="76">
        <f t="shared" si="2"/>
        <v>7.5300000000000006E-2</v>
      </c>
      <c r="Q9" s="73">
        <f t="shared" si="2"/>
        <v>0.50549999999999995</v>
      </c>
      <c r="R9" s="60">
        <f t="shared" si="2"/>
        <v>65.474999999999994</v>
      </c>
      <c r="S9" s="76">
        <f t="shared" si="2"/>
        <v>5.5224999999999996E-2</v>
      </c>
      <c r="T9" s="73">
        <f t="shared" si="2"/>
        <v>0.25174999999999997</v>
      </c>
      <c r="U9" s="78">
        <f t="shared" si="2"/>
        <v>1.7500000000000002E-5</v>
      </c>
      <c r="V9" s="76">
        <f t="shared" si="2"/>
        <v>1.75E-3</v>
      </c>
      <c r="W9" s="75">
        <f t="shared" si="2"/>
        <v>1.7500000000000003E-4</v>
      </c>
      <c r="X9" s="78">
        <f t="shared" si="2"/>
        <v>1.5000000000000002E-5</v>
      </c>
      <c r="Y9" s="76">
        <f t="shared" si="2"/>
        <v>1.325E-2</v>
      </c>
      <c r="Z9" s="75">
        <f t="shared" si="2"/>
        <v>3.8000000000000002E-4</v>
      </c>
      <c r="AA9" s="75">
        <f t="shared" si="2"/>
        <v>3.5000000000000004E-5</v>
      </c>
      <c r="AB9" s="73">
        <f t="shared" si="2"/>
        <v>1.0499999999999999E-2</v>
      </c>
      <c r="AC9" s="76">
        <f t="shared" si="2"/>
        <v>2.7050000000000001E-2</v>
      </c>
      <c r="AD9" s="74">
        <f t="shared" si="2"/>
        <v>1.2725</v>
      </c>
      <c r="AE9" s="76">
        <f t="shared" si="2"/>
        <v>7.000000000000001E-4</v>
      </c>
      <c r="AF9" s="73">
        <f t="shared" si="2"/>
        <v>3.1E-2</v>
      </c>
      <c r="AG9" s="73">
        <f t="shared" si="2"/>
        <v>3.5000000000000001E-3</v>
      </c>
    </row>
    <row r="10" spans="1:105">
      <c r="A10" s="12"/>
      <c r="B10" s="37" t="s">
        <v>90</v>
      </c>
      <c r="C10" s="38">
        <f t="shared" ref="C10:AG10" si="3">_xlfn.STDEV.P(C2:C6)</f>
        <v>0.64367596661674387</v>
      </c>
      <c r="D10" s="60">
        <f t="shared" si="3"/>
        <v>2.9193321153989991</v>
      </c>
      <c r="E10" s="38">
        <f t="shared" si="3"/>
        <v>322.82928925362393</v>
      </c>
      <c r="F10" s="38">
        <f t="shared" si="3"/>
        <v>141.84057952504284</v>
      </c>
      <c r="G10" s="74">
        <f t="shared" si="3"/>
        <v>8.8423695919137291E-2</v>
      </c>
      <c r="H10" s="60">
        <f t="shared" si="3"/>
        <v>49.390098957179667</v>
      </c>
      <c r="I10" s="38">
        <f t="shared" si="3"/>
        <v>201.4168562955941</v>
      </c>
      <c r="J10" s="60">
        <f t="shared" si="3"/>
        <v>33.387600617594536</v>
      </c>
      <c r="K10" s="74">
        <f t="shared" si="3"/>
        <v>0.4840970976983851</v>
      </c>
      <c r="L10" s="74">
        <f t="shared" si="3"/>
        <v>6.9282032302755162E-2</v>
      </c>
      <c r="M10" s="73">
        <f t="shared" si="3"/>
        <v>3.893183144934232E-2</v>
      </c>
      <c r="N10" s="38">
        <f t="shared" si="3"/>
        <v>145.32291629333619</v>
      </c>
      <c r="O10" s="76">
        <f t="shared" si="3"/>
        <v>6.0441004293442915E-2</v>
      </c>
      <c r="P10" s="76">
        <f t="shared" si="3"/>
        <v>3.1548613281727589E-2</v>
      </c>
      <c r="Q10" s="73">
        <f t="shared" si="3"/>
        <v>9.1050809990905618E-2</v>
      </c>
      <c r="R10" s="60">
        <f t="shared" si="3"/>
        <v>8.9345886866716278</v>
      </c>
      <c r="S10" s="76">
        <f t="shared" si="3"/>
        <v>2.8065314446839896E-2</v>
      </c>
      <c r="T10" s="73">
        <f t="shared" si="3"/>
        <v>0.11423304031671405</v>
      </c>
      <c r="U10" s="78">
        <f t="shared" si="3"/>
        <v>7.5000000000000002E-6</v>
      </c>
      <c r="V10" s="76">
        <f t="shared" si="3"/>
        <v>7.5000000000000002E-4</v>
      </c>
      <c r="W10" s="75">
        <f t="shared" si="3"/>
        <v>7.4999999999999993E-5</v>
      </c>
      <c r="X10" s="78">
        <f t="shared" si="3"/>
        <v>1.0000000000000001E-5</v>
      </c>
      <c r="Y10" s="76">
        <f t="shared" si="3"/>
        <v>1.2338962679253067E-3</v>
      </c>
      <c r="Z10" s="75">
        <f t="shared" si="3"/>
        <v>5.5226805085936288E-5</v>
      </c>
      <c r="AA10" s="75">
        <f t="shared" si="3"/>
        <v>1.5E-5</v>
      </c>
      <c r="AB10" s="73">
        <f t="shared" si="3"/>
        <v>4.5000000000000023E-3</v>
      </c>
      <c r="AC10" s="76">
        <f t="shared" si="3"/>
        <v>7.4881573167235177E-3</v>
      </c>
      <c r="AD10" s="74">
        <f t="shared" si="3"/>
        <v>0.12275483697190914</v>
      </c>
      <c r="AE10" s="76">
        <f t="shared" si="3"/>
        <v>2.9999999999999997E-4</v>
      </c>
      <c r="AF10" s="73">
        <f t="shared" si="3"/>
        <v>1.7320508075688789E-3</v>
      </c>
      <c r="AG10" s="73">
        <f t="shared" si="3"/>
        <v>1.5E-3</v>
      </c>
    </row>
    <row r="11" spans="1:105" s="9" customFormat="1">
      <c r="A11" s="173"/>
      <c r="B11" s="72"/>
      <c r="C11" s="179" t="s">
        <v>114</v>
      </c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84"/>
      <c r="AH11" s="61"/>
    </row>
    <row r="12" spans="1:105" s="9" customFormat="1">
      <c r="A12" s="173"/>
      <c r="B12" s="72"/>
      <c r="C12" s="184" t="s">
        <v>94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4"/>
      <c r="AH12" s="61"/>
    </row>
    <row r="13" spans="1:105" s="9" customFormat="1">
      <c r="A13" s="173"/>
      <c r="B13" s="72"/>
      <c r="C13" s="184" t="s">
        <v>91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4"/>
      <c r="AH13" s="61"/>
    </row>
    <row r="14" spans="1:105" s="9" customFormat="1">
      <c r="A14" s="176"/>
      <c r="B14" s="72"/>
      <c r="C14" s="184" t="s">
        <v>93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61"/>
    </row>
    <row r="15" spans="1:105">
      <c r="B15" s="63"/>
      <c r="C15" s="65"/>
      <c r="D15" s="64"/>
      <c r="E15" s="65"/>
      <c r="F15" s="65"/>
      <c r="G15" s="62"/>
      <c r="H15" s="64"/>
      <c r="I15" s="65"/>
      <c r="J15" s="64"/>
      <c r="K15" s="62"/>
      <c r="L15" s="62"/>
      <c r="M15" s="165"/>
      <c r="N15" s="65"/>
      <c r="O15" s="166"/>
      <c r="P15" s="166"/>
      <c r="Q15" s="165"/>
      <c r="R15" s="64"/>
      <c r="S15" s="166"/>
      <c r="T15" s="165"/>
      <c r="U15" s="197"/>
      <c r="V15" s="166"/>
      <c r="W15" s="196"/>
      <c r="X15" s="197"/>
      <c r="Y15" s="166"/>
      <c r="Z15" s="196"/>
      <c r="AA15" s="196"/>
      <c r="AB15" s="165"/>
      <c r="AC15" s="166"/>
      <c r="AD15" s="62"/>
      <c r="AE15" s="166"/>
      <c r="AF15" s="165"/>
      <c r="AG15" s="165"/>
    </row>
  </sheetData>
  <printOptions horizontalCentered="1"/>
  <pageMargins left="0.25" right="0.25" top="1" bottom="0.25" header="0.3" footer="0"/>
  <pageSetup scale="90" orientation="landscape" horizontalDpi="1200" verticalDpi="1200" r:id="rId1"/>
  <headerFooter>
    <oddHeader>&amp;L&amp;8Barrick Gold Inc., Nickel Plate Mine&amp;C&amp;"Times New Roman,Bold"&amp;16
Table 33 - RT-WEST Data&amp;R&amp;"Times New Roman,Regular"&amp;8Annual Report, 2016</oddHeader>
  </headerFooter>
  <colBreaks count="1" manualBreakCount="1">
    <brk id="19" max="13" man="1"/>
  </colBreaks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CN23"/>
  <sheetViews>
    <sheetView topLeftCell="A9" zoomScaleNormal="100" workbookViewId="0">
      <selection activeCell="B21" sqref="B21"/>
    </sheetView>
  </sheetViews>
  <sheetFormatPr defaultColWidth="11.265625" defaultRowHeight="15"/>
  <cols>
    <col min="1" max="1" width="8.1328125" style="7" bestFit="1" customWidth="1"/>
    <col min="2" max="2" width="11.265625" style="39" bestFit="1" customWidth="1"/>
    <col min="3" max="3" width="5.73046875" style="107" bestFit="1" customWidth="1"/>
    <col min="4" max="5" width="5.1328125" style="114" bestFit="1" customWidth="1"/>
    <col min="6" max="6" width="5.73046875" style="69" bestFit="1" customWidth="1"/>
    <col min="7" max="7" width="3.86328125" style="114" bestFit="1" customWidth="1"/>
    <col min="8" max="8" width="5.1328125" style="114" bestFit="1" customWidth="1"/>
    <col min="9" max="9" width="5.73046875" style="69" bestFit="1" customWidth="1"/>
    <col min="10" max="10" width="7" style="85" bestFit="1" customWidth="1"/>
    <col min="11" max="11" width="8.265625" style="91" bestFit="1" customWidth="1"/>
    <col min="12" max="12" width="5.73046875" style="107" bestFit="1" customWidth="1"/>
    <col min="13" max="13" width="4.265625" style="114" bestFit="1" customWidth="1"/>
    <col min="14" max="15" width="7" style="85" bestFit="1" customWidth="1"/>
    <col min="16" max="16" width="4.73046875" style="107" bestFit="1" customWidth="1"/>
    <col min="17" max="17" width="8.265625" style="91" bestFit="1" customWidth="1"/>
    <col min="18" max="19" width="9.59765625" style="97" bestFit="1" customWidth="1"/>
    <col min="20" max="20" width="8.265625" style="91" bestFit="1" customWidth="1"/>
    <col min="21" max="16384" width="11.265625" style="7"/>
  </cols>
  <sheetData>
    <row r="1" spans="1:92" s="6" customFormat="1" ht="129.75">
      <c r="A1" s="34" t="s">
        <v>33</v>
      </c>
      <c r="B1" s="4" t="s">
        <v>34</v>
      </c>
      <c r="C1" s="104" t="s">
        <v>36</v>
      </c>
      <c r="D1" s="110" t="s">
        <v>37</v>
      </c>
      <c r="E1" s="110" t="s">
        <v>38</v>
      </c>
      <c r="F1" s="68" t="s">
        <v>0</v>
      </c>
      <c r="G1" s="110" t="s">
        <v>39</v>
      </c>
      <c r="H1" s="110" t="s">
        <v>40</v>
      </c>
      <c r="I1" s="68" t="s">
        <v>41</v>
      </c>
      <c r="J1" s="80" t="s">
        <v>42</v>
      </c>
      <c r="K1" s="86" t="s">
        <v>43</v>
      </c>
      <c r="L1" s="104" t="s">
        <v>45</v>
      </c>
      <c r="M1" s="110" t="s">
        <v>86</v>
      </c>
      <c r="N1" s="80" t="s">
        <v>46</v>
      </c>
      <c r="O1" s="80" t="s">
        <v>47</v>
      </c>
      <c r="P1" s="104" t="s">
        <v>48</v>
      </c>
      <c r="Q1" s="86" t="s">
        <v>68</v>
      </c>
      <c r="R1" s="92" t="s">
        <v>71</v>
      </c>
      <c r="S1" s="92" t="s">
        <v>72</v>
      </c>
      <c r="T1" s="86" t="s">
        <v>80</v>
      </c>
    </row>
    <row r="2" spans="1:92" ht="15.75">
      <c r="A2" s="53" t="s">
        <v>10</v>
      </c>
      <c r="B2" s="1">
        <v>42374</v>
      </c>
      <c r="C2" s="105">
        <v>-0.5</v>
      </c>
      <c r="D2" s="111">
        <v>195</v>
      </c>
      <c r="E2" s="111">
        <v>93.9</v>
      </c>
      <c r="F2" s="108">
        <v>8.0299999999999994</v>
      </c>
      <c r="G2" s="112" t="s">
        <v>95</v>
      </c>
      <c r="H2" s="111">
        <v>109</v>
      </c>
      <c r="I2" s="108">
        <v>0.2</v>
      </c>
      <c r="J2" s="83">
        <f>0.005</f>
        <v>5.0000000000000001E-3</v>
      </c>
      <c r="K2" s="88">
        <v>0.17799999999999999</v>
      </c>
      <c r="L2" s="109">
        <v>28.9</v>
      </c>
      <c r="M2" s="111">
        <v>0</v>
      </c>
      <c r="N2" s="83">
        <f t="shared" ref="N2:O5" si="0">0.005</f>
        <v>5.0000000000000001E-3</v>
      </c>
      <c r="O2" s="83">
        <f t="shared" si="0"/>
        <v>5.0000000000000001E-3</v>
      </c>
      <c r="P2" s="116">
        <f>0.5</f>
        <v>0.5</v>
      </c>
      <c r="Q2" s="88">
        <v>2.6599999999999999E-2</v>
      </c>
      <c r="R2" s="95">
        <f>0.0001</f>
        <v>1E-4</v>
      </c>
      <c r="S2" s="94">
        <v>4.4000000000000002E-4</v>
      </c>
      <c r="T2" s="89">
        <f>0.001</f>
        <v>1E-3</v>
      </c>
      <c r="CG2" s="36"/>
      <c r="CH2" s="36"/>
      <c r="CI2" s="36"/>
      <c r="CJ2" s="36"/>
      <c r="CK2" s="36"/>
    </row>
    <row r="3" spans="1:92" ht="15.75">
      <c r="A3" s="53" t="s">
        <v>10</v>
      </c>
      <c r="B3" s="1">
        <v>42402</v>
      </c>
      <c r="C3" s="105">
        <v>-0.5</v>
      </c>
      <c r="D3" s="111">
        <v>204</v>
      </c>
      <c r="E3" s="112" t="s">
        <v>95</v>
      </c>
      <c r="F3" s="108">
        <v>8.07</v>
      </c>
      <c r="G3" s="117">
        <f>3</f>
        <v>3</v>
      </c>
      <c r="H3" s="111">
        <v>133</v>
      </c>
      <c r="I3" s="108">
        <v>0.15</v>
      </c>
      <c r="J3" s="83">
        <f>0.005</f>
        <v>5.0000000000000001E-3</v>
      </c>
      <c r="K3" s="88">
        <v>0.17599999999999999</v>
      </c>
      <c r="L3" s="109">
        <v>29.4</v>
      </c>
      <c r="M3" s="111">
        <v>0</v>
      </c>
      <c r="N3" s="83">
        <f t="shared" si="0"/>
        <v>5.0000000000000001E-3</v>
      </c>
      <c r="O3" s="83">
        <f t="shared" si="0"/>
        <v>5.0000000000000001E-3</v>
      </c>
      <c r="P3" s="116">
        <f>0.5</f>
        <v>0.5</v>
      </c>
      <c r="Q3" s="88">
        <v>2.5000000000000001E-2</v>
      </c>
      <c r="R3" s="95">
        <f>0.0001</f>
        <v>1E-4</v>
      </c>
      <c r="S3" s="94">
        <v>4.2000000000000002E-4</v>
      </c>
      <c r="T3" s="89">
        <f>0.001</f>
        <v>1E-3</v>
      </c>
    </row>
    <row r="4" spans="1:92" ht="15.75">
      <c r="A4" s="53" t="s">
        <v>10</v>
      </c>
      <c r="B4" s="1">
        <v>42430</v>
      </c>
      <c r="C4" s="105">
        <v>0.6</v>
      </c>
      <c r="D4" s="111">
        <v>208</v>
      </c>
      <c r="E4" s="111">
        <v>102</v>
      </c>
      <c r="F4" s="108">
        <v>8.09</v>
      </c>
      <c r="G4" s="112" t="s">
        <v>95</v>
      </c>
      <c r="H4" s="111">
        <v>134</v>
      </c>
      <c r="I4" s="108">
        <v>0.17</v>
      </c>
      <c r="J4" s="83">
        <f>0.005</f>
        <v>5.0000000000000001E-3</v>
      </c>
      <c r="K4" s="88">
        <v>0.17</v>
      </c>
      <c r="L4" s="109">
        <v>30.6</v>
      </c>
      <c r="M4" s="111">
        <v>0</v>
      </c>
      <c r="N4" s="83">
        <f t="shared" si="0"/>
        <v>5.0000000000000001E-3</v>
      </c>
      <c r="O4" s="83">
        <f t="shared" si="0"/>
        <v>5.0000000000000001E-3</v>
      </c>
      <c r="P4" s="116">
        <f>0.5</f>
        <v>0.5</v>
      </c>
      <c r="Q4" s="88">
        <v>2.63E-2</v>
      </c>
      <c r="R4" s="95">
        <f>0.0001</f>
        <v>1E-4</v>
      </c>
      <c r="S4" s="94">
        <v>4.6999999999999999E-4</v>
      </c>
      <c r="T4" s="89">
        <f>0.001</f>
        <v>1E-3</v>
      </c>
    </row>
    <row r="5" spans="1:92" ht="15.75">
      <c r="A5" s="53" t="s">
        <v>10</v>
      </c>
      <c r="B5" s="1">
        <v>42465</v>
      </c>
      <c r="C5" s="105">
        <v>1</v>
      </c>
      <c r="D5" s="111">
        <v>190</v>
      </c>
      <c r="E5" s="111">
        <v>86</v>
      </c>
      <c r="F5" s="108">
        <v>8.0299999999999994</v>
      </c>
      <c r="G5" s="112" t="s">
        <v>95</v>
      </c>
      <c r="H5" s="111">
        <v>135</v>
      </c>
      <c r="I5" s="108">
        <v>1.0900000000000001</v>
      </c>
      <c r="J5" s="83">
        <f>0.005</f>
        <v>5.0000000000000001E-3</v>
      </c>
      <c r="K5" s="88">
        <v>0.19</v>
      </c>
      <c r="L5" s="109">
        <v>30.7</v>
      </c>
      <c r="M5" s="111">
        <v>0</v>
      </c>
      <c r="N5" s="83">
        <f t="shared" si="0"/>
        <v>5.0000000000000001E-3</v>
      </c>
      <c r="O5" s="83">
        <f t="shared" si="0"/>
        <v>5.0000000000000001E-3</v>
      </c>
      <c r="P5" s="116">
        <f>0.5</f>
        <v>0.5</v>
      </c>
      <c r="Q5" s="88">
        <v>5.2999999999999999E-2</v>
      </c>
      <c r="R5" s="95">
        <f>0.0001</f>
        <v>1E-4</v>
      </c>
      <c r="S5" s="94">
        <v>1.34E-3</v>
      </c>
      <c r="T5" s="89">
        <f>0.001</f>
        <v>1E-3</v>
      </c>
    </row>
    <row r="6" spans="1:92" ht="15.75">
      <c r="A6" s="53"/>
      <c r="B6" s="1">
        <v>42493</v>
      </c>
      <c r="C6" s="105">
        <v>5.9</v>
      </c>
      <c r="D6" s="112" t="s">
        <v>95</v>
      </c>
      <c r="E6" s="112" t="s">
        <v>95</v>
      </c>
      <c r="F6" s="66" t="s">
        <v>95</v>
      </c>
      <c r="G6" s="112" t="s">
        <v>95</v>
      </c>
      <c r="H6" s="112" t="s">
        <v>95</v>
      </c>
      <c r="I6" s="66" t="s">
        <v>95</v>
      </c>
      <c r="J6" s="81" t="s">
        <v>95</v>
      </c>
      <c r="K6" s="87" t="s">
        <v>95</v>
      </c>
      <c r="L6" s="105" t="s">
        <v>95</v>
      </c>
      <c r="M6" s="112" t="s">
        <v>95</v>
      </c>
      <c r="N6" s="81" t="s">
        <v>95</v>
      </c>
      <c r="O6" s="81" t="s">
        <v>95</v>
      </c>
      <c r="P6" s="105" t="s">
        <v>95</v>
      </c>
      <c r="Q6" s="87" t="s">
        <v>95</v>
      </c>
      <c r="R6" s="93" t="s">
        <v>95</v>
      </c>
      <c r="S6" s="93" t="s">
        <v>95</v>
      </c>
      <c r="T6" s="87" t="s">
        <v>95</v>
      </c>
    </row>
    <row r="7" spans="1:92" ht="15.75">
      <c r="A7" s="53" t="s">
        <v>10</v>
      </c>
      <c r="B7" s="1">
        <v>42494</v>
      </c>
      <c r="C7" s="105" t="s">
        <v>95</v>
      </c>
      <c r="D7" s="111">
        <v>270</v>
      </c>
      <c r="E7" s="111">
        <v>131</v>
      </c>
      <c r="F7" s="108">
        <v>7.9</v>
      </c>
      <c r="G7" s="117">
        <f>3</f>
        <v>3</v>
      </c>
      <c r="H7" s="111">
        <v>207</v>
      </c>
      <c r="I7" s="108">
        <v>0.76</v>
      </c>
      <c r="J7" s="83">
        <f t="shared" ref="J7:J14" si="1">0.005</f>
        <v>5.0000000000000001E-3</v>
      </c>
      <c r="K7" s="88">
        <v>0.68300000000000005</v>
      </c>
      <c r="L7" s="109">
        <v>79</v>
      </c>
      <c r="M7" s="111">
        <v>0</v>
      </c>
      <c r="N7" s="83">
        <f t="shared" ref="N7:O14" si="2">0.005</f>
        <v>5.0000000000000001E-3</v>
      </c>
      <c r="O7" s="83">
        <f t="shared" si="2"/>
        <v>5.0000000000000001E-3</v>
      </c>
      <c r="P7" s="116">
        <f t="shared" ref="P7:P14" si="3">0.5</f>
        <v>0.5</v>
      </c>
      <c r="Q7" s="88">
        <v>3.2199999999999999E-2</v>
      </c>
      <c r="R7" s="94">
        <v>1.7000000000000001E-4</v>
      </c>
      <c r="S7" s="94">
        <v>9.8999999999999999E-4</v>
      </c>
      <c r="T7" s="88">
        <v>1E-3</v>
      </c>
      <c r="CN7" s="10"/>
    </row>
    <row r="8" spans="1:92" ht="15.75">
      <c r="A8" s="53" t="s">
        <v>10</v>
      </c>
      <c r="B8" s="1">
        <v>42528</v>
      </c>
      <c r="C8" s="105">
        <v>11</v>
      </c>
      <c r="D8" s="111">
        <v>131</v>
      </c>
      <c r="E8" s="111">
        <v>60.2</v>
      </c>
      <c r="F8" s="108">
        <v>7.85</v>
      </c>
      <c r="G8" s="112" t="s">
        <v>95</v>
      </c>
      <c r="H8" s="111">
        <v>97</v>
      </c>
      <c r="I8" s="108">
        <v>0.3</v>
      </c>
      <c r="J8" s="83">
        <f t="shared" si="1"/>
        <v>5.0000000000000001E-3</v>
      </c>
      <c r="K8" s="88">
        <v>0.159</v>
      </c>
      <c r="L8" s="109">
        <v>19.3</v>
      </c>
      <c r="M8" s="111">
        <v>0</v>
      </c>
      <c r="N8" s="83">
        <f t="shared" si="2"/>
        <v>5.0000000000000001E-3</v>
      </c>
      <c r="O8" s="83">
        <f t="shared" si="2"/>
        <v>5.0000000000000001E-3</v>
      </c>
      <c r="P8" s="116">
        <f t="shared" si="3"/>
        <v>0.5</v>
      </c>
      <c r="Q8" s="88">
        <v>3.1600000000000003E-2</v>
      </c>
      <c r="R8" s="95">
        <f>0.0001</f>
        <v>1E-4</v>
      </c>
      <c r="S8" s="94">
        <v>9.6000000000000002E-4</v>
      </c>
      <c r="T8" s="88">
        <v>2.2000000000000001E-3</v>
      </c>
    </row>
    <row r="9" spans="1:92" ht="15.75">
      <c r="A9" s="53" t="s">
        <v>10</v>
      </c>
      <c r="B9" s="1">
        <v>42556</v>
      </c>
      <c r="C9" s="105">
        <v>9</v>
      </c>
      <c r="D9" s="111">
        <v>128</v>
      </c>
      <c r="E9" s="112" t="s">
        <v>95</v>
      </c>
      <c r="F9" s="108">
        <v>7.93</v>
      </c>
      <c r="G9" s="112" t="s">
        <v>95</v>
      </c>
      <c r="H9" s="111">
        <v>101</v>
      </c>
      <c r="I9" s="108">
        <v>0.43</v>
      </c>
      <c r="J9" s="83">
        <f t="shared" si="1"/>
        <v>5.0000000000000001E-3</v>
      </c>
      <c r="K9" s="88">
        <v>0.11899999999999999</v>
      </c>
      <c r="L9" s="109">
        <v>15.8</v>
      </c>
      <c r="M9" s="111">
        <v>0</v>
      </c>
      <c r="N9" s="83">
        <f t="shared" si="2"/>
        <v>5.0000000000000001E-3</v>
      </c>
      <c r="O9" s="83">
        <f t="shared" si="2"/>
        <v>5.0000000000000001E-3</v>
      </c>
      <c r="P9" s="116">
        <f t="shared" si="3"/>
        <v>0.5</v>
      </c>
      <c r="Q9" s="88">
        <v>2.9700000000000001E-2</v>
      </c>
      <c r="R9" s="95">
        <f>0.0001</f>
        <v>1E-4</v>
      </c>
      <c r="S9" s="94">
        <v>8.4999999999999995E-4</v>
      </c>
      <c r="T9" s="89">
        <f>0.001</f>
        <v>1E-3</v>
      </c>
    </row>
    <row r="10" spans="1:92" ht="15.75">
      <c r="A10" s="53" t="s">
        <v>10</v>
      </c>
      <c r="B10" s="1">
        <v>42584</v>
      </c>
      <c r="C10" s="105">
        <v>9.8000000000000007</v>
      </c>
      <c r="D10" s="111">
        <v>159</v>
      </c>
      <c r="E10" s="111">
        <v>65.8</v>
      </c>
      <c r="F10" s="108">
        <v>8.0299999999999994</v>
      </c>
      <c r="G10" s="117">
        <f>3</f>
        <v>3</v>
      </c>
      <c r="H10" s="111">
        <v>116</v>
      </c>
      <c r="I10" s="108">
        <v>0.57999999999999996</v>
      </c>
      <c r="J10" s="83">
        <f t="shared" si="1"/>
        <v>5.0000000000000001E-3</v>
      </c>
      <c r="K10" s="88">
        <v>9.7799999999999998E-2</v>
      </c>
      <c r="L10" s="109">
        <v>18.600000000000001</v>
      </c>
      <c r="M10" s="111">
        <v>0</v>
      </c>
      <c r="N10" s="83">
        <f t="shared" si="2"/>
        <v>5.0000000000000001E-3</v>
      </c>
      <c r="O10" s="83">
        <f t="shared" si="2"/>
        <v>5.0000000000000001E-3</v>
      </c>
      <c r="P10" s="116">
        <f t="shared" si="3"/>
        <v>0.5</v>
      </c>
      <c r="Q10" s="88">
        <v>3.0300000000000001E-2</v>
      </c>
      <c r="R10" s="95">
        <f>0.0001</f>
        <v>1E-4</v>
      </c>
      <c r="S10" s="94">
        <v>6.7000000000000002E-4</v>
      </c>
      <c r="T10" s="89">
        <f>0.001</f>
        <v>1E-3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 spans="1:92" ht="15.75">
      <c r="A11" s="53" t="s">
        <v>10</v>
      </c>
      <c r="B11" s="1">
        <v>42619</v>
      </c>
      <c r="C11" s="105">
        <v>8.5</v>
      </c>
      <c r="D11" s="111">
        <v>192</v>
      </c>
      <c r="E11" s="111">
        <v>91.9</v>
      </c>
      <c r="F11" s="108">
        <v>8.0299999999999994</v>
      </c>
      <c r="G11" s="112" t="s">
        <v>95</v>
      </c>
      <c r="H11" s="111">
        <v>146</v>
      </c>
      <c r="I11" s="108">
        <v>0.33</v>
      </c>
      <c r="J11" s="83">
        <f t="shared" si="1"/>
        <v>5.0000000000000001E-3</v>
      </c>
      <c r="K11" s="88">
        <v>0.109</v>
      </c>
      <c r="L11" s="109">
        <v>29.5</v>
      </c>
      <c r="M11" s="111">
        <v>0</v>
      </c>
      <c r="N11" s="83">
        <f t="shared" si="2"/>
        <v>5.0000000000000001E-3</v>
      </c>
      <c r="O11" s="83">
        <f t="shared" si="2"/>
        <v>5.0000000000000001E-3</v>
      </c>
      <c r="P11" s="116">
        <f t="shared" si="3"/>
        <v>0.5</v>
      </c>
      <c r="Q11" s="88">
        <v>3.2599999999999997E-2</v>
      </c>
      <c r="R11" s="95">
        <f>0.0001</f>
        <v>1E-4</v>
      </c>
      <c r="S11" s="94">
        <v>6.4000000000000005E-4</v>
      </c>
      <c r="T11" s="89">
        <f>0.001</f>
        <v>1E-3</v>
      </c>
    </row>
    <row r="12" spans="1:92" ht="15.75">
      <c r="A12" s="53" t="s">
        <v>10</v>
      </c>
      <c r="B12" s="1">
        <v>42655</v>
      </c>
      <c r="C12" s="105">
        <v>2.6</v>
      </c>
      <c r="D12" s="111">
        <v>206</v>
      </c>
      <c r="E12" s="111">
        <v>101</v>
      </c>
      <c r="F12" s="108">
        <v>8.0299999999999994</v>
      </c>
      <c r="G12" s="112" t="s">
        <v>95</v>
      </c>
      <c r="H12" s="111">
        <v>148</v>
      </c>
      <c r="I12" s="108">
        <v>0.27</v>
      </c>
      <c r="J12" s="83">
        <f t="shared" si="1"/>
        <v>5.0000000000000001E-3</v>
      </c>
      <c r="K12" s="88">
        <v>0.13800000000000001</v>
      </c>
      <c r="L12" s="109">
        <v>34.4</v>
      </c>
      <c r="M12" s="111">
        <v>0</v>
      </c>
      <c r="N12" s="83">
        <f t="shared" si="2"/>
        <v>5.0000000000000001E-3</v>
      </c>
      <c r="O12" s="83">
        <f t="shared" si="2"/>
        <v>5.0000000000000001E-3</v>
      </c>
      <c r="P12" s="116">
        <f t="shared" si="3"/>
        <v>0.5</v>
      </c>
      <c r="Q12" s="88">
        <v>2.6100000000000002E-2</v>
      </c>
      <c r="R12" s="95">
        <f>0.0001</f>
        <v>1E-4</v>
      </c>
      <c r="S12" s="94">
        <v>5.8E-4</v>
      </c>
      <c r="T12" s="88">
        <v>1.4E-3</v>
      </c>
    </row>
    <row r="13" spans="1:92" ht="15.75">
      <c r="A13" s="53" t="s">
        <v>10</v>
      </c>
      <c r="B13" s="1">
        <v>42675</v>
      </c>
      <c r="C13" s="105">
        <v>2.4</v>
      </c>
      <c r="D13" s="111">
        <v>168</v>
      </c>
      <c r="E13" s="111">
        <v>89.6</v>
      </c>
      <c r="F13" s="108">
        <v>7.96</v>
      </c>
      <c r="G13" s="117">
        <f>3</f>
        <v>3</v>
      </c>
      <c r="H13" s="111">
        <v>126</v>
      </c>
      <c r="I13" s="108">
        <v>0.37</v>
      </c>
      <c r="J13" s="83">
        <f t="shared" si="1"/>
        <v>5.0000000000000001E-3</v>
      </c>
      <c r="K13" s="88">
        <v>0.16</v>
      </c>
      <c r="L13" s="109">
        <v>27.9</v>
      </c>
      <c r="M13" s="111">
        <v>0</v>
      </c>
      <c r="N13" s="83">
        <f t="shared" si="2"/>
        <v>5.0000000000000001E-3</v>
      </c>
      <c r="O13" s="83">
        <f t="shared" si="2"/>
        <v>5.0000000000000001E-3</v>
      </c>
      <c r="P13" s="116">
        <f t="shared" si="3"/>
        <v>0.5</v>
      </c>
      <c r="Q13" s="88">
        <v>3.1800000000000002E-2</v>
      </c>
      <c r="R13" s="94">
        <v>1E-3</v>
      </c>
      <c r="S13" s="94">
        <v>5.8E-4</v>
      </c>
      <c r="T13" s="89">
        <f>0.001</f>
        <v>1E-3</v>
      </c>
    </row>
    <row r="14" spans="1:92" ht="15.75">
      <c r="A14" s="53" t="s">
        <v>10</v>
      </c>
      <c r="B14" s="1">
        <v>42710</v>
      </c>
      <c r="C14" s="105">
        <v>-0.6</v>
      </c>
      <c r="D14" s="111">
        <v>177</v>
      </c>
      <c r="E14" s="111">
        <v>86.4</v>
      </c>
      <c r="F14" s="108">
        <v>8.0399999999999991</v>
      </c>
      <c r="G14" s="112" t="s">
        <v>95</v>
      </c>
      <c r="H14" s="111">
        <v>107</v>
      </c>
      <c r="I14" s="66" t="s">
        <v>95</v>
      </c>
      <c r="J14" s="83">
        <f t="shared" si="1"/>
        <v>5.0000000000000001E-3</v>
      </c>
      <c r="K14" s="88">
        <v>0.20799999999999999</v>
      </c>
      <c r="L14" s="109">
        <v>26.6</v>
      </c>
      <c r="M14" s="111">
        <v>0</v>
      </c>
      <c r="N14" s="83">
        <f t="shared" si="2"/>
        <v>5.0000000000000001E-3</v>
      </c>
      <c r="O14" s="83">
        <f t="shared" si="2"/>
        <v>5.0000000000000001E-3</v>
      </c>
      <c r="P14" s="116">
        <f t="shared" si="3"/>
        <v>0.5</v>
      </c>
      <c r="Q14" s="88">
        <v>3.09E-2</v>
      </c>
      <c r="R14" s="95">
        <f>0.0001</f>
        <v>1E-4</v>
      </c>
      <c r="S14" s="94">
        <v>5.5000000000000003E-4</v>
      </c>
      <c r="T14" s="89">
        <f>0.001</f>
        <v>1E-3</v>
      </c>
    </row>
    <row r="15" spans="1:92">
      <c r="A15" s="12"/>
      <c r="B15" s="37" t="s">
        <v>87</v>
      </c>
      <c r="C15" s="106">
        <f t="shared" ref="C15:T15" si="4">MIN(C2:C14)</f>
        <v>-0.6</v>
      </c>
      <c r="D15" s="113">
        <f t="shared" si="4"/>
        <v>128</v>
      </c>
      <c r="E15" s="113">
        <f t="shared" si="4"/>
        <v>60.2</v>
      </c>
      <c r="F15" s="67">
        <f t="shared" si="4"/>
        <v>7.85</v>
      </c>
      <c r="G15" s="113">
        <f t="shared" si="4"/>
        <v>3</v>
      </c>
      <c r="H15" s="113">
        <f t="shared" si="4"/>
        <v>97</v>
      </c>
      <c r="I15" s="67">
        <f t="shared" si="4"/>
        <v>0.15</v>
      </c>
      <c r="J15" s="84">
        <f t="shared" si="4"/>
        <v>5.0000000000000001E-3</v>
      </c>
      <c r="K15" s="90">
        <f t="shared" si="4"/>
        <v>9.7799999999999998E-2</v>
      </c>
      <c r="L15" s="106">
        <f t="shared" si="4"/>
        <v>15.8</v>
      </c>
      <c r="M15" s="113">
        <f t="shared" si="4"/>
        <v>0</v>
      </c>
      <c r="N15" s="84">
        <f t="shared" si="4"/>
        <v>5.0000000000000001E-3</v>
      </c>
      <c r="O15" s="84">
        <f t="shared" si="4"/>
        <v>5.0000000000000001E-3</v>
      </c>
      <c r="P15" s="106">
        <f t="shared" si="4"/>
        <v>0.5</v>
      </c>
      <c r="Q15" s="90">
        <f t="shared" si="4"/>
        <v>2.5000000000000001E-2</v>
      </c>
      <c r="R15" s="96">
        <f t="shared" si="4"/>
        <v>1E-4</v>
      </c>
      <c r="S15" s="96">
        <f t="shared" si="4"/>
        <v>4.2000000000000002E-4</v>
      </c>
      <c r="T15" s="90">
        <f t="shared" si="4"/>
        <v>1E-3</v>
      </c>
    </row>
    <row r="16" spans="1:92">
      <c r="A16" s="12"/>
      <c r="B16" s="37" t="s">
        <v>88</v>
      </c>
      <c r="C16" s="106">
        <f t="shared" ref="C16:T16" si="5">MAX(C2:C14)</f>
        <v>11</v>
      </c>
      <c r="D16" s="113">
        <f t="shared" si="5"/>
        <v>270</v>
      </c>
      <c r="E16" s="113">
        <f t="shared" si="5"/>
        <v>131</v>
      </c>
      <c r="F16" s="67">
        <f t="shared" si="5"/>
        <v>8.09</v>
      </c>
      <c r="G16" s="113">
        <f t="shared" si="5"/>
        <v>3</v>
      </c>
      <c r="H16" s="113">
        <f t="shared" si="5"/>
        <v>207</v>
      </c>
      <c r="I16" s="67">
        <f t="shared" si="5"/>
        <v>1.0900000000000001</v>
      </c>
      <c r="J16" s="84">
        <f t="shared" si="5"/>
        <v>5.0000000000000001E-3</v>
      </c>
      <c r="K16" s="90">
        <f t="shared" si="5"/>
        <v>0.68300000000000005</v>
      </c>
      <c r="L16" s="106">
        <f t="shared" si="5"/>
        <v>79</v>
      </c>
      <c r="M16" s="113">
        <f t="shared" si="5"/>
        <v>0</v>
      </c>
      <c r="N16" s="84">
        <f t="shared" si="5"/>
        <v>5.0000000000000001E-3</v>
      </c>
      <c r="O16" s="84">
        <f t="shared" si="5"/>
        <v>5.0000000000000001E-3</v>
      </c>
      <c r="P16" s="106">
        <f t="shared" si="5"/>
        <v>0.5</v>
      </c>
      <c r="Q16" s="90">
        <f t="shared" si="5"/>
        <v>5.2999999999999999E-2</v>
      </c>
      <c r="R16" s="96">
        <f t="shared" si="5"/>
        <v>1E-3</v>
      </c>
      <c r="S16" s="96">
        <f t="shared" si="5"/>
        <v>1.34E-3</v>
      </c>
      <c r="T16" s="90">
        <f t="shared" si="5"/>
        <v>2.2000000000000001E-3</v>
      </c>
    </row>
    <row r="17" spans="1:22">
      <c r="A17" s="12"/>
      <c r="B17" s="37" t="s">
        <v>89</v>
      </c>
      <c r="C17" s="106">
        <f t="shared" ref="C17:T17" si="6">AVERAGE(C2:C14)</f>
        <v>4.0999999999999996</v>
      </c>
      <c r="D17" s="113">
        <f t="shared" si="6"/>
        <v>185.66666666666666</v>
      </c>
      <c r="E17" s="113">
        <f t="shared" si="6"/>
        <v>90.78</v>
      </c>
      <c r="F17" s="67">
        <f t="shared" si="6"/>
        <v>7.9991666666666648</v>
      </c>
      <c r="G17" s="113">
        <f t="shared" si="6"/>
        <v>3</v>
      </c>
      <c r="H17" s="113">
        <f t="shared" si="6"/>
        <v>129.91666666666666</v>
      </c>
      <c r="I17" s="67">
        <f t="shared" si="6"/>
        <v>0.42272727272727267</v>
      </c>
      <c r="J17" s="84">
        <f t="shared" si="6"/>
        <v>4.9999999999999992E-3</v>
      </c>
      <c r="K17" s="90">
        <f t="shared" si="6"/>
        <v>0.19898333333333337</v>
      </c>
      <c r="L17" s="106">
        <f t="shared" si="6"/>
        <v>30.891666666666669</v>
      </c>
      <c r="M17" s="113">
        <f t="shared" si="6"/>
        <v>0</v>
      </c>
      <c r="N17" s="84">
        <f t="shared" si="6"/>
        <v>4.9999999999999992E-3</v>
      </c>
      <c r="O17" s="84">
        <f t="shared" si="6"/>
        <v>4.9999999999999992E-3</v>
      </c>
      <c r="P17" s="106">
        <f t="shared" si="6"/>
        <v>0.5</v>
      </c>
      <c r="Q17" s="90">
        <f t="shared" si="6"/>
        <v>3.1341666666666664E-2</v>
      </c>
      <c r="R17" s="96">
        <f t="shared" si="6"/>
        <v>1.8083333333333333E-4</v>
      </c>
      <c r="S17" s="96">
        <f t="shared" si="6"/>
        <v>7.074999999999999E-4</v>
      </c>
      <c r="T17" s="90">
        <f t="shared" si="6"/>
        <v>1.1333333333333334E-3</v>
      </c>
    </row>
    <row r="18" spans="1:22">
      <c r="A18" s="70"/>
      <c r="B18" s="187" t="s">
        <v>90</v>
      </c>
      <c r="C18" s="106">
        <f t="shared" ref="C18:T18" si="7">_xlfn.STDEV.P(C2:C14)</f>
        <v>4.2634102156216063</v>
      </c>
      <c r="D18" s="113">
        <f t="shared" si="7"/>
        <v>36.42191037762236</v>
      </c>
      <c r="E18" s="113">
        <f t="shared" si="7"/>
        <v>18.605203573194274</v>
      </c>
      <c r="F18" s="67">
        <f t="shared" si="7"/>
        <v>6.9577095528788838E-2</v>
      </c>
      <c r="G18" s="113">
        <f t="shared" si="7"/>
        <v>0</v>
      </c>
      <c r="H18" s="113">
        <f t="shared" si="7"/>
        <v>28.388549139084621</v>
      </c>
      <c r="I18" s="67">
        <f t="shared" si="7"/>
        <v>0.27326613431834051</v>
      </c>
      <c r="J18" s="84">
        <f t="shared" si="7"/>
        <v>8.6736173798840355E-19</v>
      </c>
      <c r="K18" s="90">
        <f t="shared" si="7"/>
        <v>0.1493911076856837</v>
      </c>
      <c r="L18" s="106">
        <f t="shared" si="7"/>
        <v>15.479957920557213</v>
      </c>
      <c r="M18" s="113">
        <f t="shared" si="7"/>
        <v>0</v>
      </c>
      <c r="N18" s="84">
        <f t="shared" si="7"/>
        <v>8.6736173798840355E-19</v>
      </c>
      <c r="O18" s="84">
        <f t="shared" si="7"/>
        <v>8.6736173798840355E-19</v>
      </c>
      <c r="P18" s="106">
        <f t="shared" si="7"/>
        <v>0</v>
      </c>
      <c r="Q18" s="90">
        <f t="shared" si="7"/>
        <v>7.0193136337457556E-3</v>
      </c>
      <c r="R18" s="96">
        <f t="shared" si="7"/>
        <v>2.4773838127257461E-4</v>
      </c>
      <c r="S18" s="96">
        <f t="shared" si="7"/>
        <v>2.64232378788066E-4</v>
      </c>
      <c r="T18" s="90">
        <f t="shared" si="7"/>
        <v>3.3993463423951905E-4</v>
      </c>
    </row>
    <row r="19" spans="1:22" s="9" customFormat="1">
      <c r="A19" s="71"/>
      <c r="B19" s="72"/>
      <c r="C19" s="179" t="s">
        <v>114</v>
      </c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80"/>
    </row>
    <row r="20" spans="1:22" s="9" customFormat="1">
      <c r="A20" s="71"/>
      <c r="B20" s="72"/>
      <c r="C20" s="184" t="s">
        <v>126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2"/>
    </row>
    <row r="21" spans="1:22" s="9" customFormat="1">
      <c r="A21" s="71"/>
      <c r="B21" s="72"/>
      <c r="C21" s="184" t="s">
        <v>125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2"/>
    </row>
    <row r="22" spans="1:22" s="9" customFormat="1" ht="31.5" customHeight="1">
      <c r="A22" s="72"/>
      <c r="B22" s="72"/>
      <c r="C22" s="198" t="s">
        <v>136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61"/>
    </row>
    <row r="23" spans="1:22">
      <c r="A23" s="62"/>
      <c r="B23" s="63"/>
      <c r="C23" s="188"/>
      <c r="D23" s="189"/>
      <c r="E23" s="189"/>
      <c r="F23" s="190"/>
      <c r="G23" s="189"/>
      <c r="H23" s="189"/>
      <c r="I23" s="190"/>
      <c r="J23" s="192"/>
      <c r="K23" s="191"/>
      <c r="L23" s="188"/>
      <c r="M23" s="189"/>
      <c r="N23" s="192"/>
      <c r="O23" s="192"/>
      <c r="P23" s="188"/>
      <c r="Q23" s="191"/>
      <c r="R23" s="194"/>
      <c r="S23" s="194"/>
      <c r="T23" s="191"/>
      <c r="U23" s="62"/>
    </row>
  </sheetData>
  <printOptions horizontalCentered="1"/>
  <pageMargins left="0.25" right="0.25" top="1" bottom="0.25" header="0.3" footer="0"/>
  <pageSetup orientation="landscape" horizontalDpi="1200" verticalDpi="1200" r:id="rId1"/>
  <headerFooter>
    <oddHeader>&amp;L&amp;8Barrick Gold Inc., Nickel Plate Mine&amp;C&amp;"Times New Roman,Bold"&amp;16
Table 34 - SUNSET Data&amp;R&amp;"Times New Roman,Regular"&amp;8Annual Report, 2016</oddHead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S5"/>
  <sheetViews>
    <sheetView zoomScaleNormal="100" workbookViewId="0">
      <selection activeCell="B21" sqref="B21"/>
    </sheetView>
  </sheetViews>
  <sheetFormatPr defaultColWidth="11.265625" defaultRowHeight="15"/>
  <cols>
    <col min="1" max="1" width="9.86328125" style="7" bestFit="1" customWidth="1"/>
    <col min="2" max="2" width="10.59765625" style="39" bestFit="1" customWidth="1"/>
    <col min="3" max="3" width="5.73046875" style="41" bestFit="1" customWidth="1"/>
    <col min="4" max="4" width="5.1328125" style="40" bestFit="1" customWidth="1"/>
    <col min="5" max="5" width="5.73046875" style="41" bestFit="1" customWidth="1"/>
    <col min="6" max="6" width="5.73046875" style="7" bestFit="1" customWidth="1"/>
    <col min="7" max="7" width="4" style="40" bestFit="1" customWidth="1"/>
    <col min="8" max="8" width="5.73046875" style="7" bestFit="1" customWidth="1"/>
    <col min="9" max="9" width="7.73046875" style="42" bestFit="1" customWidth="1"/>
    <col min="10" max="10" width="5.73046875" style="7" bestFit="1" customWidth="1"/>
    <col min="11" max="11" width="5.73046875" style="41" bestFit="1" customWidth="1"/>
    <col min="12" max="12" width="4.265625" style="40" bestFit="1" customWidth="1"/>
    <col min="13" max="14" width="7.73046875" style="42" bestFit="1" customWidth="1"/>
    <col min="15" max="15" width="5.3984375" style="41" bestFit="1" customWidth="1"/>
    <col min="16" max="16" width="6.86328125" style="42" bestFit="1" customWidth="1"/>
    <col min="17" max="17" width="8.86328125" style="43" bestFit="1" customWidth="1"/>
    <col min="18" max="18" width="9.1328125" style="46" bestFit="1" customWidth="1"/>
    <col min="19" max="19" width="7.73046875" style="42" bestFit="1" customWidth="1"/>
    <col min="20" max="16384" width="11.265625" style="7"/>
  </cols>
  <sheetData>
    <row r="1" spans="1:19" s="6" customFormat="1" ht="129.75">
      <c r="A1" s="34" t="s">
        <v>33</v>
      </c>
      <c r="B1" s="4" t="s">
        <v>34</v>
      </c>
      <c r="C1" s="28" t="s">
        <v>36</v>
      </c>
      <c r="D1" s="30" t="s">
        <v>37</v>
      </c>
      <c r="E1" s="28" t="s">
        <v>38</v>
      </c>
      <c r="F1" s="5" t="s">
        <v>0</v>
      </c>
      <c r="G1" s="30" t="s">
        <v>40</v>
      </c>
      <c r="H1" s="5" t="s">
        <v>41</v>
      </c>
      <c r="I1" s="13" t="s">
        <v>42</v>
      </c>
      <c r="J1" s="5" t="s">
        <v>43</v>
      </c>
      <c r="K1" s="28" t="s">
        <v>45</v>
      </c>
      <c r="L1" s="30" t="s">
        <v>86</v>
      </c>
      <c r="M1" s="13" t="s">
        <v>46</v>
      </c>
      <c r="N1" s="13" t="s">
        <v>47</v>
      </c>
      <c r="O1" s="28" t="s">
        <v>48</v>
      </c>
      <c r="P1" s="13" t="s">
        <v>68</v>
      </c>
      <c r="Q1" s="16" t="s">
        <v>71</v>
      </c>
      <c r="R1" s="19" t="s">
        <v>72</v>
      </c>
      <c r="S1" s="13" t="s">
        <v>80</v>
      </c>
    </row>
    <row r="2" spans="1:19" ht="15.75">
      <c r="A2" s="53" t="s">
        <v>32</v>
      </c>
      <c r="B2" s="1">
        <v>42584</v>
      </c>
      <c r="C2" s="32">
        <v>12.5</v>
      </c>
      <c r="D2" s="31">
        <v>113</v>
      </c>
      <c r="E2" s="29">
        <v>43.9</v>
      </c>
      <c r="F2" s="2">
        <v>7.79</v>
      </c>
      <c r="G2" s="31">
        <v>98</v>
      </c>
      <c r="H2" s="2">
        <v>0.37</v>
      </c>
      <c r="I2" s="51">
        <f>0.005</f>
        <v>5.0000000000000001E-3</v>
      </c>
      <c r="J2" s="2">
        <v>0.11</v>
      </c>
      <c r="K2" s="29">
        <v>14.9</v>
      </c>
      <c r="L2" s="31">
        <v>0</v>
      </c>
      <c r="M2" s="51">
        <f>0.005</f>
        <v>5.0000000000000001E-3</v>
      </c>
      <c r="N2" s="51">
        <f>0.005</f>
        <v>5.0000000000000001E-3</v>
      </c>
      <c r="O2" s="77">
        <f>0.5</f>
        <v>0.5</v>
      </c>
      <c r="P2" s="14">
        <v>3.2000000000000001E-2</v>
      </c>
      <c r="Q2" s="50">
        <f>0.0001</f>
        <v>1E-4</v>
      </c>
      <c r="R2" s="20">
        <v>9.1E-4</v>
      </c>
      <c r="S2" s="51">
        <f>0.001</f>
        <v>1E-3</v>
      </c>
    </row>
    <row r="3" spans="1:19" s="9" customFormat="1">
      <c r="A3" s="202"/>
      <c r="B3" s="235" t="s">
        <v>108</v>
      </c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</row>
    <row r="4" spans="1:19" s="9" customFormat="1" ht="30" customHeight="1">
      <c r="A4" s="72"/>
      <c r="B4" s="224" t="s">
        <v>112</v>
      </c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</row>
    <row r="5" spans="1:19">
      <c r="A5" s="62"/>
    </row>
  </sheetData>
  <mergeCells count="2">
    <mergeCell ref="B3:S3"/>
    <mergeCell ref="B4:S4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35 - UPPER-SS Data&amp;R&amp;"Times New Roman,Regular"&amp;8Annual Report, 2016</oddHead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CM22"/>
  <sheetViews>
    <sheetView topLeftCell="A6" zoomScaleNormal="100" workbookViewId="0">
      <selection activeCell="B21" sqref="B21"/>
    </sheetView>
  </sheetViews>
  <sheetFormatPr defaultColWidth="11.265625" defaultRowHeight="15"/>
  <cols>
    <col min="1" max="1" width="4.1328125" style="7" bestFit="1" customWidth="1"/>
    <col min="2" max="2" width="11.265625" style="39" bestFit="1" customWidth="1"/>
    <col min="3" max="3" width="5.86328125" style="40" bestFit="1" customWidth="1"/>
    <col min="4" max="5" width="7.73046875" style="40" bestFit="1" customWidth="1"/>
    <col min="6" max="6" width="6.3984375" style="7" bestFit="1" customWidth="1"/>
    <col min="7" max="7" width="7.73046875" style="7" bestFit="1" customWidth="1"/>
    <col min="8" max="8" width="7.73046875" style="42" bestFit="1" customWidth="1"/>
    <col min="9" max="9" width="7.73046875" style="40" bestFit="1" customWidth="1"/>
    <col min="10" max="12" width="7.73046875" style="42" bestFit="1" customWidth="1"/>
    <col min="13" max="13" width="5.86328125" style="40" bestFit="1" customWidth="1"/>
    <col min="14" max="14" width="9" style="43" bestFit="1" customWidth="1"/>
    <col min="15" max="15" width="7.73046875" style="42" bestFit="1" customWidth="1"/>
    <col min="16" max="16" width="10.265625" style="46" bestFit="1" customWidth="1"/>
    <col min="17" max="17" width="7.73046875" style="42" bestFit="1" customWidth="1"/>
    <col min="18" max="18" width="10.265625" style="46" bestFit="1" customWidth="1"/>
    <col min="19" max="19" width="9" style="43" bestFit="1" customWidth="1"/>
    <col min="20" max="16384" width="11.265625" style="7"/>
  </cols>
  <sheetData>
    <row r="1" spans="1:91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5" t="s">
        <v>42</v>
      </c>
      <c r="H1" s="13" t="s">
        <v>43</v>
      </c>
      <c r="I1" s="30" t="s">
        <v>45</v>
      </c>
      <c r="J1" s="13" t="s">
        <v>86</v>
      </c>
      <c r="K1" s="13" t="s">
        <v>46</v>
      </c>
      <c r="L1" s="13" t="s">
        <v>47</v>
      </c>
      <c r="M1" s="30" t="s">
        <v>48</v>
      </c>
      <c r="N1" s="16" t="s">
        <v>68</v>
      </c>
      <c r="O1" s="13" t="s">
        <v>71</v>
      </c>
      <c r="P1" s="19" t="s">
        <v>72</v>
      </c>
      <c r="Q1" s="13" t="s">
        <v>73</v>
      </c>
      <c r="R1" s="19" t="s">
        <v>76</v>
      </c>
      <c r="S1" s="16" t="s">
        <v>80</v>
      </c>
    </row>
    <row r="2" spans="1:91" ht="15.75">
      <c r="A2" s="53" t="s">
        <v>5</v>
      </c>
      <c r="B2" s="1">
        <v>42374</v>
      </c>
      <c r="C2" s="33">
        <v>111.078395</v>
      </c>
      <c r="D2" s="31">
        <v>5530</v>
      </c>
      <c r="E2" s="31">
        <v>1410</v>
      </c>
      <c r="F2" s="2">
        <v>7.72</v>
      </c>
      <c r="G2" s="2">
        <v>31.7</v>
      </c>
      <c r="H2" s="51">
        <f>0.25</f>
        <v>0.25</v>
      </c>
      <c r="I2" s="31">
        <v>2160</v>
      </c>
      <c r="J2" s="14">
        <v>0.70400000000000007</v>
      </c>
      <c r="K2" s="14">
        <v>0.35599999999999998</v>
      </c>
      <c r="L2" s="14">
        <v>1.06</v>
      </c>
      <c r="M2" s="31">
        <v>861</v>
      </c>
      <c r="N2" s="17">
        <v>0.47799999999999998</v>
      </c>
      <c r="O2" s="14">
        <v>1.7</v>
      </c>
      <c r="P2" s="47">
        <f>0.001</f>
        <v>1E-3</v>
      </c>
      <c r="Q2" s="14">
        <v>0.20799999999999999</v>
      </c>
      <c r="R2" s="20">
        <v>1.67E-2</v>
      </c>
      <c r="S2" s="17">
        <v>1.38E-2</v>
      </c>
      <c r="CF2" s="36"/>
      <c r="CG2" s="36"/>
      <c r="CH2" s="36"/>
      <c r="CI2" s="36"/>
      <c r="CJ2" s="36"/>
    </row>
    <row r="3" spans="1:91" ht="15.75">
      <c r="A3" s="53" t="s">
        <v>5</v>
      </c>
      <c r="B3" s="1">
        <v>42402</v>
      </c>
      <c r="C3" s="33">
        <v>110.22298500000001</v>
      </c>
      <c r="D3" s="31">
        <v>5070</v>
      </c>
      <c r="E3" s="33" t="s">
        <v>95</v>
      </c>
      <c r="F3" s="2">
        <v>7.78</v>
      </c>
      <c r="G3" s="2">
        <v>36.6</v>
      </c>
      <c r="H3" s="14">
        <v>0.45</v>
      </c>
      <c r="I3" s="31">
        <v>1940</v>
      </c>
      <c r="J3" s="14">
        <v>0.65</v>
      </c>
      <c r="K3" s="51">
        <f>0.05</f>
        <v>0.05</v>
      </c>
      <c r="L3" s="14">
        <v>0.65</v>
      </c>
      <c r="M3" s="31">
        <v>748</v>
      </c>
      <c r="N3" s="17">
        <v>0.45200000000000001</v>
      </c>
      <c r="O3" s="14">
        <v>1.23</v>
      </c>
      <c r="P3" s="47">
        <f>0.001</f>
        <v>1E-3</v>
      </c>
      <c r="Q3" s="14">
        <v>8.3000000000000004E-2</v>
      </c>
      <c r="R3" s="20">
        <v>1.26E-2</v>
      </c>
      <c r="S3" s="17">
        <v>1.15E-2</v>
      </c>
      <c r="T3" s="8"/>
    </row>
    <row r="4" spans="1:91" ht="15.75">
      <c r="A4" s="53" t="s">
        <v>5</v>
      </c>
      <c r="B4" s="1">
        <v>42430</v>
      </c>
      <c r="C4" s="33">
        <v>165.07520500000001</v>
      </c>
      <c r="D4" s="31">
        <v>4570</v>
      </c>
      <c r="E4" s="31">
        <v>1180</v>
      </c>
      <c r="F4" s="2">
        <v>7.8</v>
      </c>
      <c r="G4" s="2">
        <v>24.9</v>
      </c>
      <c r="H4" s="14">
        <v>0.57999999999999996</v>
      </c>
      <c r="I4" s="31">
        <v>1770</v>
      </c>
      <c r="J4" s="14">
        <v>0.84799999999999998</v>
      </c>
      <c r="K4" s="51">
        <f>0.05</f>
        <v>0.05</v>
      </c>
      <c r="L4" s="14">
        <v>0.84799999999999998</v>
      </c>
      <c r="M4" s="31">
        <v>642</v>
      </c>
      <c r="N4" s="17">
        <v>0.35</v>
      </c>
      <c r="O4" s="14">
        <v>1.25</v>
      </c>
      <c r="P4" s="20">
        <v>2.5999999999999999E-3</v>
      </c>
      <c r="Q4" s="14">
        <v>8.4000000000000005E-2</v>
      </c>
      <c r="R4" s="20">
        <v>1.2699999999999999E-2</v>
      </c>
      <c r="S4" s="50">
        <f>0.005</f>
        <v>5.0000000000000001E-3</v>
      </c>
    </row>
    <row r="5" spans="1:91" ht="15.75">
      <c r="A5" s="53" t="s">
        <v>5</v>
      </c>
      <c r="B5" s="1">
        <v>42465</v>
      </c>
      <c r="C5" s="33">
        <v>158.70883499999999</v>
      </c>
      <c r="D5" s="31">
        <v>3690</v>
      </c>
      <c r="E5" s="31">
        <v>929</v>
      </c>
      <c r="F5" s="2">
        <v>7.79</v>
      </c>
      <c r="G5" s="2">
        <v>23.2</v>
      </c>
      <c r="H5" s="14">
        <v>0.93</v>
      </c>
      <c r="I5" s="31">
        <v>1340</v>
      </c>
      <c r="J5" s="14">
        <v>0.66</v>
      </c>
      <c r="K5" s="14">
        <v>0.1</v>
      </c>
      <c r="L5" s="14">
        <v>0.76</v>
      </c>
      <c r="M5" s="31">
        <v>523</v>
      </c>
      <c r="N5" s="17">
        <v>0.28299999999999997</v>
      </c>
      <c r="O5" s="14">
        <v>0.85899999999999999</v>
      </c>
      <c r="P5" s="20">
        <v>1.0200000000000001E-3</v>
      </c>
      <c r="Q5" s="14">
        <v>5.6000000000000001E-2</v>
      </c>
      <c r="R5" s="20">
        <v>1.01E-2</v>
      </c>
      <c r="S5" s="17">
        <v>1.66E-2</v>
      </c>
    </row>
    <row r="6" spans="1:91" ht="15.75">
      <c r="A6" s="53" t="s">
        <v>5</v>
      </c>
      <c r="B6" s="1">
        <v>42494</v>
      </c>
      <c r="C6" s="33">
        <v>139.67407</v>
      </c>
      <c r="D6" s="31">
        <v>4620</v>
      </c>
      <c r="E6" s="31">
        <v>1300</v>
      </c>
      <c r="F6" s="2">
        <v>7.66</v>
      </c>
      <c r="G6" s="2">
        <v>27.6</v>
      </c>
      <c r="H6" s="14">
        <v>0.39</v>
      </c>
      <c r="I6" s="31">
        <v>1820</v>
      </c>
      <c r="J6" s="14">
        <v>0.76600000000000001</v>
      </c>
      <c r="K6" s="14">
        <v>0.111</v>
      </c>
      <c r="L6" s="14">
        <v>0.877</v>
      </c>
      <c r="M6" s="31">
        <v>696</v>
      </c>
      <c r="N6" s="17">
        <v>0.38400000000000001</v>
      </c>
      <c r="O6" s="14">
        <v>1.23</v>
      </c>
      <c r="P6" s="47">
        <f>0.001</f>
        <v>1E-3</v>
      </c>
      <c r="Q6" s="14">
        <v>7.9000000000000001E-2</v>
      </c>
      <c r="R6" s="20">
        <v>1.2999999999999999E-2</v>
      </c>
      <c r="S6" s="17">
        <v>7.9000000000000008E-3</v>
      </c>
      <c r="CM6" s="10"/>
    </row>
    <row r="7" spans="1:91" ht="15.75">
      <c r="A7" s="53" t="s">
        <v>5</v>
      </c>
      <c r="B7" s="1">
        <v>42528</v>
      </c>
      <c r="C7" s="33">
        <v>123.78464000000001</v>
      </c>
      <c r="D7" s="31">
        <v>4370</v>
      </c>
      <c r="E7" s="31">
        <v>1140</v>
      </c>
      <c r="F7" s="2">
        <v>7.42</v>
      </c>
      <c r="G7" s="2">
        <v>26.5</v>
      </c>
      <c r="H7" s="14">
        <v>0.33</v>
      </c>
      <c r="I7" s="31">
        <v>1780</v>
      </c>
      <c r="J7" s="14">
        <v>0.61299999999999999</v>
      </c>
      <c r="K7" s="14">
        <v>0.18099999999999999</v>
      </c>
      <c r="L7" s="14">
        <v>0.79400000000000004</v>
      </c>
      <c r="M7" s="31">
        <v>673</v>
      </c>
      <c r="N7" s="17">
        <v>0.34599999999999997</v>
      </c>
      <c r="O7" s="14">
        <v>1.1499999999999999</v>
      </c>
      <c r="P7" s="47">
        <f>0.0004</f>
        <v>4.0000000000000002E-4</v>
      </c>
      <c r="Q7" s="14">
        <v>0.105</v>
      </c>
      <c r="R7" s="20">
        <v>1.18E-2</v>
      </c>
      <c r="S7" s="17">
        <v>1.7299999999999999E-2</v>
      </c>
    </row>
    <row r="8" spans="1:91" ht="15.75">
      <c r="A8" s="53" t="s">
        <v>5</v>
      </c>
      <c r="B8" s="1">
        <v>42556</v>
      </c>
      <c r="C8" s="33">
        <v>124.905</v>
      </c>
      <c r="D8" s="31">
        <v>1700</v>
      </c>
      <c r="E8" s="33" t="s">
        <v>95</v>
      </c>
      <c r="F8" s="2">
        <v>7.77</v>
      </c>
      <c r="G8" s="2">
        <v>6.94</v>
      </c>
      <c r="H8" s="14">
        <v>0.71199999999999997</v>
      </c>
      <c r="I8" s="31">
        <v>612</v>
      </c>
      <c r="J8" s="14">
        <v>0.192</v>
      </c>
      <c r="K8" s="51">
        <f>0.05</f>
        <v>0.05</v>
      </c>
      <c r="L8" s="14">
        <v>0.192</v>
      </c>
      <c r="M8" s="31">
        <v>56</v>
      </c>
      <c r="N8" s="17">
        <v>9.3899999999999997E-2</v>
      </c>
      <c r="O8" s="14">
        <v>0.14299999999999999</v>
      </c>
      <c r="P8" s="20">
        <v>5.1999999999999995E-4</v>
      </c>
      <c r="Q8" s="51">
        <f>0.03</f>
        <v>0.03</v>
      </c>
      <c r="R8" s="20">
        <v>3.32E-3</v>
      </c>
      <c r="S8" s="17">
        <v>4.4000000000000003E-3</v>
      </c>
    </row>
    <row r="9" spans="1:91" ht="15.75">
      <c r="A9" s="53" t="s">
        <v>5</v>
      </c>
      <c r="B9" s="1">
        <v>42584</v>
      </c>
      <c r="C9" s="33">
        <v>120.17375</v>
      </c>
      <c r="D9" s="31">
        <v>4680</v>
      </c>
      <c r="E9" s="31">
        <v>1160</v>
      </c>
      <c r="F9" s="2">
        <v>7.51</v>
      </c>
      <c r="G9" s="2">
        <v>27.2</v>
      </c>
      <c r="H9" s="14">
        <v>0.27</v>
      </c>
      <c r="I9" s="31">
        <v>1770</v>
      </c>
      <c r="J9" s="14">
        <v>0.61699999999999999</v>
      </c>
      <c r="K9" s="14">
        <v>0.11600000000000001</v>
      </c>
      <c r="L9" s="14">
        <v>0.73299999999999998</v>
      </c>
      <c r="M9" s="31">
        <v>719</v>
      </c>
      <c r="N9" s="17">
        <v>0.21099999999999999</v>
      </c>
      <c r="O9" s="14">
        <v>1.21</v>
      </c>
      <c r="P9" s="20">
        <v>5.5000000000000003E-4</v>
      </c>
      <c r="Q9" s="14">
        <v>0.11799999999999999</v>
      </c>
      <c r="R9" s="20">
        <v>1.2699999999999999E-2</v>
      </c>
      <c r="S9" s="17">
        <v>1.11E-2</v>
      </c>
    </row>
    <row r="10" spans="1:91" ht="15.75">
      <c r="A10" s="53" t="s">
        <v>5</v>
      </c>
      <c r="B10" s="1">
        <v>42619</v>
      </c>
      <c r="C10" s="33">
        <v>115.99511000000001</v>
      </c>
      <c r="D10" s="31">
        <v>5170</v>
      </c>
      <c r="E10" s="31">
        <v>1330</v>
      </c>
      <c r="F10" s="2">
        <v>7.63</v>
      </c>
      <c r="G10" s="2">
        <v>31.3</v>
      </c>
      <c r="H10" s="51">
        <f>0.25</f>
        <v>0.25</v>
      </c>
      <c r="I10" s="31">
        <v>1990</v>
      </c>
      <c r="J10" s="14">
        <v>0.71899999999999997</v>
      </c>
      <c r="K10" s="14">
        <v>0.15</v>
      </c>
      <c r="L10" s="14">
        <v>0.86899999999999999</v>
      </c>
      <c r="M10" s="31">
        <v>793</v>
      </c>
      <c r="N10" s="17">
        <v>0.48</v>
      </c>
      <c r="O10" s="14">
        <v>1.59</v>
      </c>
      <c r="P10" s="47">
        <f>0.001</f>
        <v>1E-3</v>
      </c>
      <c r="Q10" s="14">
        <v>0.19500000000000001</v>
      </c>
      <c r="R10" s="20">
        <v>1.43E-2</v>
      </c>
      <c r="S10" s="50">
        <f>0.005</f>
        <v>5.0000000000000001E-3</v>
      </c>
    </row>
    <row r="11" spans="1:91" ht="15.75">
      <c r="A11" s="53" t="s">
        <v>5</v>
      </c>
      <c r="B11" s="1">
        <v>42655</v>
      </c>
      <c r="C11" s="33">
        <v>115.58254500000001</v>
      </c>
      <c r="D11" s="31">
        <v>5460</v>
      </c>
      <c r="E11" s="31">
        <v>1420</v>
      </c>
      <c r="F11" s="2">
        <v>7.47</v>
      </c>
      <c r="G11" s="2">
        <v>33.700000000000003</v>
      </c>
      <c r="H11" s="51">
        <f>0.25</f>
        <v>0.25</v>
      </c>
      <c r="I11" s="31">
        <v>2270</v>
      </c>
      <c r="J11" s="14">
        <v>0.63200000000000001</v>
      </c>
      <c r="K11" s="14">
        <v>0.23599999999999999</v>
      </c>
      <c r="L11" s="14">
        <v>0.86799999999999999</v>
      </c>
      <c r="M11" s="31">
        <v>874</v>
      </c>
      <c r="N11" s="17">
        <v>0.307</v>
      </c>
      <c r="O11" s="14">
        <v>1.58</v>
      </c>
      <c r="P11" s="47">
        <f>0.001</f>
        <v>1E-3</v>
      </c>
      <c r="Q11" s="14">
        <v>0.19</v>
      </c>
      <c r="R11" s="20">
        <v>1.6199999999999999E-2</v>
      </c>
      <c r="S11" s="17">
        <v>6.7999999999999996E-3</v>
      </c>
    </row>
    <row r="12" spans="1:91" ht="15.75">
      <c r="A12" s="53" t="s">
        <v>5</v>
      </c>
      <c r="B12" s="1">
        <v>42675</v>
      </c>
      <c r="C12" s="33">
        <v>112.31987500000001</v>
      </c>
      <c r="D12" s="31">
        <v>3510</v>
      </c>
      <c r="E12" s="31">
        <v>1160</v>
      </c>
      <c r="F12" s="2">
        <v>7.78</v>
      </c>
      <c r="G12" s="2">
        <v>21.9</v>
      </c>
      <c r="H12" s="14">
        <v>0.27</v>
      </c>
      <c r="I12" s="31">
        <v>1630</v>
      </c>
      <c r="J12" s="14">
        <v>0.51200000000000001</v>
      </c>
      <c r="K12" s="51">
        <f>0.05</f>
        <v>0.05</v>
      </c>
      <c r="L12" s="14">
        <v>0.51200000000000001</v>
      </c>
      <c r="M12" s="31">
        <v>604</v>
      </c>
      <c r="N12" s="17">
        <v>0.19900000000000001</v>
      </c>
      <c r="O12" s="14">
        <v>1.04</v>
      </c>
      <c r="P12" s="20">
        <v>5.9999999999999995E-4</v>
      </c>
      <c r="Q12" s="14">
        <v>0.05</v>
      </c>
      <c r="R12" s="20">
        <v>1.15E-2</v>
      </c>
      <c r="S12" s="17">
        <v>9.9000000000000008E-3</v>
      </c>
    </row>
    <row r="13" spans="1:91" ht="15.75">
      <c r="A13" s="53" t="s">
        <v>5</v>
      </c>
      <c r="B13" s="1">
        <v>42710</v>
      </c>
      <c r="C13" s="33">
        <v>113.36075000000001</v>
      </c>
      <c r="D13" s="31">
        <v>5170</v>
      </c>
      <c r="E13" s="31">
        <v>1340</v>
      </c>
      <c r="F13" s="2">
        <v>7.86</v>
      </c>
      <c r="G13" s="2">
        <v>37</v>
      </c>
      <c r="H13" s="14">
        <v>0.19</v>
      </c>
      <c r="I13" s="31">
        <v>2160</v>
      </c>
      <c r="J13" s="14">
        <v>0.57999999999999996</v>
      </c>
      <c r="K13" s="51">
        <f>0.05</f>
        <v>0.05</v>
      </c>
      <c r="L13" s="14">
        <v>0.57999999999999996</v>
      </c>
      <c r="M13" s="31">
        <v>887</v>
      </c>
      <c r="N13" s="17">
        <v>0.53400000000000003</v>
      </c>
      <c r="O13" s="14">
        <v>1.37</v>
      </c>
      <c r="P13" s="47">
        <f>0.001</f>
        <v>1E-3</v>
      </c>
      <c r="Q13" s="14">
        <v>0.17599999999999999</v>
      </c>
      <c r="R13" s="20">
        <v>1.2699999999999999E-2</v>
      </c>
      <c r="S13" s="17">
        <v>6.7000000000000002E-3</v>
      </c>
    </row>
    <row r="14" spans="1:91">
      <c r="A14" s="12"/>
      <c r="B14" s="37" t="s">
        <v>87</v>
      </c>
      <c r="C14" s="38">
        <f t="shared" ref="C14:S14" si="0">MIN(C2:C13)</f>
        <v>110.22298500000001</v>
      </c>
      <c r="D14" s="38">
        <f t="shared" si="0"/>
        <v>1700</v>
      </c>
      <c r="E14" s="38">
        <f t="shared" si="0"/>
        <v>929</v>
      </c>
      <c r="F14" s="74">
        <f t="shared" si="0"/>
        <v>7.42</v>
      </c>
      <c r="G14" s="74">
        <f t="shared" si="0"/>
        <v>6.94</v>
      </c>
      <c r="H14" s="73">
        <f t="shared" si="0"/>
        <v>0.19</v>
      </c>
      <c r="I14" s="38">
        <f t="shared" si="0"/>
        <v>612</v>
      </c>
      <c r="J14" s="73">
        <f t="shared" si="0"/>
        <v>0.192</v>
      </c>
      <c r="K14" s="73">
        <f t="shared" si="0"/>
        <v>0.05</v>
      </c>
      <c r="L14" s="73">
        <f t="shared" si="0"/>
        <v>0.192</v>
      </c>
      <c r="M14" s="38">
        <f t="shared" si="0"/>
        <v>56</v>
      </c>
      <c r="N14" s="76">
        <f t="shared" si="0"/>
        <v>9.3899999999999997E-2</v>
      </c>
      <c r="O14" s="73">
        <f t="shared" si="0"/>
        <v>0.14299999999999999</v>
      </c>
      <c r="P14" s="75">
        <f t="shared" si="0"/>
        <v>4.0000000000000002E-4</v>
      </c>
      <c r="Q14" s="73">
        <f t="shared" si="0"/>
        <v>0.03</v>
      </c>
      <c r="R14" s="75">
        <f t="shared" si="0"/>
        <v>3.32E-3</v>
      </c>
      <c r="S14" s="76">
        <f t="shared" si="0"/>
        <v>4.4000000000000003E-3</v>
      </c>
    </row>
    <row r="15" spans="1:91">
      <c r="A15" s="12"/>
      <c r="B15" s="37" t="s">
        <v>88</v>
      </c>
      <c r="C15" s="38">
        <f t="shared" ref="C15:S15" si="1">MAX(C2:C13)</f>
        <v>165.07520500000001</v>
      </c>
      <c r="D15" s="38">
        <f t="shared" si="1"/>
        <v>5530</v>
      </c>
      <c r="E15" s="38">
        <f t="shared" si="1"/>
        <v>1420</v>
      </c>
      <c r="F15" s="74">
        <f t="shared" si="1"/>
        <v>7.86</v>
      </c>
      <c r="G15" s="74">
        <f t="shared" si="1"/>
        <v>37</v>
      </c>
      <c r="H15" s="73">
        <f t="shared" si="1"/>
        <v>0.93</v>
      </c>
      <c r="I15" s="38">
        <f t="shared" si="1"/>
        <v>2270</v>
      </c>
      <c r="J15" s="73">
        <f t="shared" si="1"/>
        <v>0.84799999999999998</v>
      </c>
      <c r="K15" s="73">
        <f t="shared" si="1"/>
        <v>0.35599999999999998</v>
      </c>
      <c r="L15" s="73">
        <f t="shared" si="1"/>
        <v>1.06</v>
      </c>
      <c r="M15" s="38">
        <f t="shared" si="1"/>
        <v>887</v>
      </c>
      <c r="N15" s="76">
        <f t="shared" si="1"/>
        <v>0.53400000000000003</v>
      </c>
      <c r="O15" s="73">
        <f t="shared" si="1"/>
        <v>1.7</v>
      </c>
      <c r="P15" s="75">
        <f t="shared" si="1"/>
        <v>2.5999999999999999E-3</v>
      </c>
      <c r="Q15" s="73">
        <f t="shared" si="1"/>
        <v>0.20799999999999999</v>
      </c>
      <c r="R15" s="75">
        <f t="shared" si="1"/>
        <v>1.67E-2</v>
      </c>
      <c r="S15" s="76">
        <f t="shared" si="1"/>
        <v>1.7299999999999999E-2</v>
      </c>
    </row>
    <row r="16" spans="1:91">
      <c r="A16" s="12"/>
      <c r="B16" s="37" t="s">
        <v>89</v>
      </c>
      <c r="C16" s="38">
        <f t="shared" ref="C16:S16" si="2">AVERAGE(C2:C13)</f>
        <v>125.90676333333333</v>
      </c>
      <c r="D16" s="38">
        <f t="shared" si="2"/>
        <v>4461.666666666667</v>
      </c>
      <c r="E16" s="38">
        <f t="shared" si="2"/>
        <v>1236.9000000000001</v>
      </c>
      <c r="F16" s="74">
        <f t="shared" si="2"/>
        <v>7.6825000000000001</v>
      </c>
      <c r="G16" s="74">
        <f t="shared" si="2"/>
        <v>27.37833333333333</v>
      </c>
      <c r="H16" s="73">
        <f t="shared" si="2"/>
        <v>0.40600000000000008</v>
      </c>
      <c r="I16" s="38">
        <f t="shared" si="2"/>
        <v>1770.1666666666667</v>
      </c>
      <c r="J16" s="73">
        <f t="shared" si="2"/>
        <v>0.62441666666666673</v>
      </c>
      <c r="K16" s="73">
        <f t="shared" si="2"/>
        <v>0.125</v>
      </c>
      <c r="L16" s="73">
        <f t="shared" si="2"/>
        <v>0.72858333333333325</v>
      </c>
      <c r="M16" s="38">
        <f t="shared" si="2"/>
        <v>673</v>
      </c>
      <c r="N16" s="76">
        <f t="shared" si="2"/>
        <v>0.34315833333333329</v>
      </c>
      <c r="O16" s="73">
        <f t="shared" si="2"/>
        <v>1.196</v>
      </c>
      <c r="P16" s="75">
        <f t="shared" si="2"/>
        <v>9.7416666666666691E-4</v>
      </c>
      <c r="Q16" s="73">
        <f t="shared" si="2"/>
        <v>0.11449999999999999</v>
      </c>
      <c r="R16" s="75">
        <f t="shared" si="2"/>
        <v>1.2301666666666667E-2</v>
      </c>
      <c r="S16" s="76">
        <f t="shared" si="2"/>
        <v>9.6666666666666672E-3</v>
      </c>
    </row>
    <row r="17" spans="1:20">
      <c r="A17" s="12"/>
      <c r="B17" s="37" t="s">
        <v>90</v>
      </c>
      <c r="C17" s="38">
        <f t="shared" ref="C17:S17" si="3">_xlfn.STDEV.P(C2:C13)</f>
        <v>17.913573976986655</v>
      </c>
      <c r="D17" s="38">
        <f t="shared" si="3"/>
        <v>1030.0633745336038</v>
      </c>
      <c r="E17" s="38">
        <f t="shared" si="3"/>
        <v>143.53567500799235</v>
      </c>
      <c r="F17" s="74">
        <f t="shared" si="3"/>
        <v>0.13905184884303656</v>
      </c>
      <c r="G17" s="74">
        <f t="shared" si="3"/>
        <v>7.7665198483977242</v>
      </c>
      <c r="H17" s="73">
        <f t="shared" si="3"/>
        <v>0.21662409838242824</v>
      </c>
      <c r="I17" s="38">
        <f t="shared" si="3"/>
        <v>426.18107132480151</v>
      </c>
      <c r="J17" s="73">
        <f t="shared" si="3"/>
        <v>0.15520763422661352</v>
      </c>
      <c r="K17" s="73">
        <f t="shared" si="3"/>
        <v>9.058605485025456E-2</v>
      </c>
      <c r="L17" s="73">
        <f t="shared" si="3"/>
        <v>0.21479581712769874</v>
      </c>
      <c r="M17" s="38">
        <f t="shared" si="3"/>
        <v>214.69396824317167</v>
      </c>
      <c r="N17" s="76">
        <f t="shared" si="3"/>
        <v>0.12655746690952524</v>
      </c>
      <c r="O17" s="73">
        <f t="shared" si="3"/>
        <v>0.39170971394643733</v>
      </c>
      <c r="P17" s="75">
        <f t="shared" si="3"/>
        <v>5.4046983161772208E-4</v>
      </c>
      <c r="Q17" s="73">
        <f t="shared" si="3"/>
        <v>5.966084701600094E-2</v>
      </c>
      <c r="R17" s="75">
        <f t="shared" si="3"/>
        <v>3.2403750640250823E-3</v>
      </c>
      <c r="S17" s="76">
        <f t="shared" si="3"/>
        <v>4.284921884416976E-3</v>
      </c>
    </row>
    <row r="18" spans="1:20" s="9" customFormat="1">
      <c r="A18" s="173"/>
      <c r="B18" s="72"/>
      <c r="C18" s="184" t="s">
        <v>114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61"/>
    </row>
    <row r="19" spans="1:20" s="9" customFormat="1">
      <c r="A19" s="173"/>
      <c r="B19" s="72"/>
      <c r="C19" s="184" t="s">
        <v>94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61"/>
    </row>
    <row r="20" spans="1:20" s="9" customFormat="1">
      <c r="A20" s="173"/>
      <c r="B20" s="72"/>
      <c r="C20" s="184" t="s">
        <v>91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61"/>
    </row>
    <row r="21" spans="1:20" s="9" customFormat="1">
      <c r="A21" s="176"/>
      <c r="B21" s="72"/>
      <c r="C21" s="184" t="s">
        <v>93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61"/>
    </row>
    <row r="22" spans="1:20">
      <c r="B22" s="63"/>
      <c r="C22" s="65"/>
      <c r="D22" s="65"/>
      <c r="E22" s="65"/>
      <c r="F22" s="62"/>
      <c r="G22" s="62"/>
      <c r="H22" s="165"/>
      <c r="I22" s="65"/>
      <c r="J22" s="165"/>
      <c r="K22" s="165"/>
      <c r="L22" s="165"/>
      <c r="M22" s="65"/>
      <c r="N22" s="166"/>
      <c r="O22" s="165"/>
      <c r="P22" s="196"/>
      <c r="Q22" s="165"/>
      <c r="R22" s="196"/>
      <c r="S22" s="166"/>
    </row>
  </sheetData>
  <printOptions horizontalCentered="1"/>
  <pageMargins left="0.7" right="0.7" top="1.125" bottom="0.75" header="0.3" footer="0.3"/>
  <pageSetup scale="84" orientation="landscape" horizontalDpi="1200" verticalDpi="1200" r:id="rId1"/>
  <headerFooter>
    <oddHeader>&amp;L&amp;8Barrick Gold Inc., Nickel Plate Mine&amp;C&amp;"Times New Roman,Bold"&amp;16
Table 36 - W1 Data&amp;R&amp;"Times New Roman,Regular"&amp;8Annual Report, 2016</oddHead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BO19"/>
  <sheetViews>
    <sheetView zoomScaleNormal="100" workbookViewId="0">
      <selection activeCell="B21" sqref="B21"/>
    </sheetView>
  </sheetViews>
  <sheetFormatPr defaultColWidth="11.265625" defaultRowHeight="15"/>
  <cols>
    <col min="1" max="1" width="30.265625" style="7" bestFit="1" customWidth="1"/>
    <col min="2" max="2" width="32" style="39" customWidth="1"/>
    <col min="3" max="3" width="32" style="40" customWidth="1"/>
    <col min="4" max="16384" width="11.265625" style="7"/>
  </cols>
  <sheetData>
    <row r="1" spans="1:67" s="6" customFormat="1" ht="62.65">
      <c r="A1" s="34" t="s">
        <v>33</v>
      </c>
      <c r="B1" s="4" t="s">
        <v>34</v>
      </c>
      <c r="C1" s="30" t="s">
        <v>107</v>
      </c>
    </row>
    <row r="2" spans="1:67" ht="15.75">
      <c r="A2" s="53"/>
      <c r="B2" s="58">
        <v>42374</v>
      </c>
      <c r="C2" s="54">
        <v>4533.8500000000004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ht="15.75">
      <c r="A3" s="53"/>
      <c r="B3" s="58">
        <v>42402</v>
      </c>
      <c r="C3" s="54">
        <v>4533.29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 spans="1:67" ht="15.75">
      <c r="A4" s="53"/>
      <c r="B4" s="58">
        <v>42431</v>
      </c>
      <c r="C4" s="54">
        <v>4533.5200000000004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ht="15.75">
      <c r="A5" s="53"/>
      <c r="B5" s="58">
        <v>42465</v>
      </c>
      <c r="C5" s="54">
        <v>4535.3900000000003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ht="15.75">
      <c r="A6" s="53"/>
      <c r="B6" s="58">
        <v>42494</v>
      </c>
      <c r="C6" s="54">
        <v>4536.8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ht="15.75">
      <c r="A7" s="53"/>
      <c r="B7" s="58">
        <v>42528</v>
      </c>
      <c r="C7" s="54">
        <v>4536.34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15.75">
      <c r="A8" s="53"/>
      <c r="B8" s="58">
        <v>42556</v>
      </c>
      <c r="C8" s="54">
        <v>4536.7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15.75">
      <c r="A9" s="53"/>
      <c r="B9" s="58">
        <v>42584</v>
      </c>
      <c r="C9" s="54">
        <v>4536.2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15.75">
      <c r="A10" s="53"/>
      <c r="B10" s="58">
        <v>42619</v>
      </c>
      <c r="C10" s="54">
        <v>4535.3999999999996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15.75">
      <c r="A11" s="53"/>
      <c r="B11" s="58">
        <v>42655</v>
      </c>
      <c r="C11" s="54">
        <v>4534.7989399999997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ht="15.75">
      <c r="A12" s="53"/>
      <c r="B12" s="58">
        <v>42675</v>
      </c>
      <c r="C12" s="54">
        <v>4534.7005099999997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15.75">
      <c r="A13" s="53"/>
      <c r="B13" s="58">
        <v>42710</v>
      </c>
      <c r="C13" s="54">
        <v>4534.8973699999997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>
      <c r="A14" s="12"/>
      <c r="B14" s="37" t="s">
        <v>87</v>
      </c>
      <c r="C14" s="38">
        <f>MIN(C2:C13)</f>
        <v>4533.29</v>
      </c>
    </row>
    <row r="15" spans="1:67">
      <c r="A15" s="12"/>
      <c r="B15" s="37" t="s">
        <v>88</v>
      </c>
      <c r="C15" s="38">
        <f>MAX(C2:C13)</f>
        <v>4536.8</v>
      </c>
    </row>
    <row r="16" spans="1:67">
      <c r="A16" s="12"/>
      <c r="B16" s="37" t="s">
        <v>89</v>
      </c>
      <c r="C16" s="38">
        <f>AVERAGE(C2:C13)</f>
        <v>4535.1572349999997</v>
      </c>
    </row>
    <row r="17" spans="1:3">
      <c r="A17" s="70"/>
      <c r="B17" s="37" t="s">
        <v>90</v>
      </c>
      <c r="C17" s="38">
        <f>_xlfn.STDEV.P(C2:C13)</f>
        <v>1.153208500875508</v>
      </c>
    </row>
    <row r="18" spans="1:3" s="9" customFormat="1" ht="30" customHeight="1">
      <c r="A18" s="71"/>
      <c r="B18" s="214" t="s">
        <v>117</v>
      </c>
      <c r="C18" s="222"/>
    </row>
    <row r="19" spans="1:3">
      <c r="A19" s="62"/>
    </row>
  </sheetData>
  <mergeCells count="1">
    <mergeCell ref="B18:C18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37 - W1000 Data&amp;R&amp;"Times New Roman,Regular"&amp;8Annual Report, 2016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CI23"/>
  <sheetViews>
    <sheetView topLeftCell="A4" zoomScaleNormal="100" workbookViewId="0">
      <selection activeCell="B21" sqref="B21"/>
    </sheetView>
  </sheetViews>
  <sheetFormatPr defaultColWidth="11.265625" defaultRowHeight="15"/>
  <cols>
    <col min="1" max="1" width="11.59765625" style="7" bestFit="1" customWidth="1"/>
    <col min="2" max="2" width="11.265625" style="39" bestFit="1" customWidth="1"/>
    <col min="3" max="3" width="8.86328125" style="40" bestFit="1" customWidth="1"/>
    <col min="4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2" width="7.73046875" style="42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7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13" t="s">
        <v>86</v>
      </c>
      <c r="K1" s="13" t="s">
        <v>46</v>
      </c>
      <c r="L1" s="13" t="s">
        <v>47</v>
      </c>
      <c r="M1" s="30" t="s">
        <v>48</v>
      </c>
      <c r="N1" s="5" t="s">
        <v>71</v>
      </c>
      <c r="O1" s="16" t="s">
        <v>72</v>
      </c>
      <c r="P1" s="13" t="s">
        <v>73</v>
      </c>
    </row>
    <row r="2" spans="1:87" ht="15.75">
      <c r="A2" s="53" t="s">
        <v>19</v>
      </c>
      <c r="B2" s="1">
        <v>42374</v>
      </c>
      <c r="C2" s="33" t="s">
        <v>95</v>
      </c>
      <c r="D2" s="31">
        <v>5630</v>
      </c>
      <c r="E2" s="31">
        <v>1880</v>
      </c>
      <c r="F2" s="2">
        <v>7.25</v>
      </c>
      <c r="G2" s="29">
        <v>57.9</v>
      </c>
      <c r="H2" s="49">
        <f t="shared" ref="H2:H13" si="0">0.25</f>
        <v>0.25</v>
      </c>
      <c r="I2" s="31">
        <v>2670</v>
      </c>
      <c r="J2" s="14">
        <v>0.53800000000000003</v>
      </c>
      <c r="K2" s="14">
        <v>0.19400000000000001</v>
      </c>
      <c r="L2" s="14">
        <v>0.73199999999999998</v>
      </c>
      <c r="M2" s="31">
        <v>684</v>
      </c>
      <c r="N2" s="2">
        <v>1.49</v>
      </c>
      <c r="O2" s="50">
        <f>0.001</f>
        <v>1E-3</v>
      </c>
      <c r="P2" s="14">
        <v>0.47799999999999998</v>
      </c>
      <c r="CC2" s="36"/>
      <c r="CD2" s="36"/>
      <c r="CE2" s="36"/>
      <c r="CF2" s="36"/>
      <c r="CG2" s="36"/>
    </row>
    <row r="3" spans="1:87" ht="15.75">
      <c r="A3" s="53" t="s">
        <v>19</v>
      </c>
      <c r="B3" s="1">
        <v>42402</v>
      </c>
      <c r="C3" s="33" t="s">
        <v>95</v>
      </c>
      <c r="D3" s="31">
        <v>5800</v>
      </c>
      <c r="E3" s="33" t="s">
        <v>95</v>
      </c>
      <c r="F3" s="2">
        <v>7.55</v>
      </c>
      <c r="G3" s="29">
        <v>48.8</v>
      </c>
      <c r="H3" s="49">
        <f t="shared" si="0"/>
        <v>0.25</v>
      </c>
      <c r="I3" s="31">
        <v>2380</v>
      </c>
      <c r="J3" s="14">
        <v>1.04</v>
      </c>
      <c r="K3" s="14">
        <v>0.19</v>
      </c>
      <c r="L3" s="14">
        <v>1.23</v>
      </c>
      <c r="M3" s="31">
        <v>643</v>
      </c>
      <c r="N3" s="2">
        <v>1.36</v>
      </c>
      <c r="O3" s="50">
        <f>0.001</f>
        <v>1E-3</v>
      </c>
      <c r="P3" s="14">
        <v>9.0999999999999998E-2</v>
      </c>
    </row>
    <row r="4" spans="1:87" ht="15.75">
      <c r="A4" s="53" t="s">
        <v>19</v>
      </c>
      <c r="B4" s="1">
        <v>42430</v>
      </c>
      <c r="C4" s="33" t="s">
        <v>95</v>
      </c>
      <c r="D4" s="31">
        <v>6000</v>
      </c>
      <c r="E4" s="31">
        <v>1930</v>
      </c>
      <c r="F4" s="2">
        <v>7.27</v>
      </c>
      <c r="G4" s="29">
        <v>32.299999999999997</v>
      </c>
      <c r="H4" s="49">
        <f t="shared" si="0"/>
        <v>0.25</v>
      </c>
      <c r="I4" s="31">
        <v>2470</v>
      </c>
      <c r="J4" s="14">
        <v>1.0720000000000001</v>
      </c>
      <c r="K4" s="14">
        <v>0.13800000000000001</v>
      </c>
      <c r="L4" s="14">
        <v>1.21</v>
      </c>
      <c r="M4" s="31">
        <v>847</v>
      </c>
      <c r="N4" s="2">
        <v>1.48</v>
      </c>
      <c r="O4" s="50">
        <f>0.001</f>
        <v>1E-3</v>
      </c>
      <c r="P4" s="14">
        <v>0.59399999999999997</v>
      </c>
    </row>
    <row r="5" spans="1:87" ht="15.75">
      <c r="A5" s="53" t="s">
        <v>19</v>
      </c>
      <c r="B5" s="1">
        <v>42465</v>
      </c>
      <c r="C5" s="33" t="s">
        <v>95</v>
      </c>
      <c r="D5" s="31">
        <v>6420</v>
      </c>
      <c r="E5" s="31">
        <v>1670</v>
      </c>
      <c r="F5" s="2">
        <v>7.57</v>
      </c>
      <c r="G5" s="29">
        <v>45.7</v>
      </c>
      <c r="H5" s="49">
        <f t="shared" si="0"/>
        <v>0.25</v>
      </c>
      <c r="I5" s="31">
        <v>2640</v>
      </c>
      <c r="J5" s="14">
        <v>0.74</v>
      </c>
      <c r="K5" s="14">
        <v>0.22900000000000001</v>
      </c>
      <c r="L5" s="14">
        <v>0.96899999999999997</v>
      </c>
      <c r="M5" s="31">
        <v>892</v>
      </c>
      <c r="N5" s="2">
        <v>1.44</v>
      </c>
      <c r="O5" s="17">
        <v>1.9E-3</v>
      </c>
      <c r="P5" s="51">
        <f>0.06</f>
        <v>0.06</v>
      </c>
      <c r="CH5" s="8"/>
      <c r="CI5" s="8"/>
    </row>
    <row r="6" spans="1:87" ht="15.75">
      <c r="A6" s="53" t="s">
        <v>19</v>
      </c>
      <c r="B6" s="1">
        <v>42494</v>
      </c>
      <c r="C6" s="33" t="s">
        <v>95</v>
      </c>
      <c r="D6" s="31">
        <v>5910</v>
      </c>
      <c r="E6" s="31">
        <v>1840</v>
      </c>
      <c r="F6" s="2">
        <v>7.51</v>
      </c>
      <c r="G6" s="29">
        <v>43.6</v>
      </c>
      <c r="H6" s="49">
        <f t="shared" si="0"/>
        <v>0.25</v>
      </c>
      <c r="I6" s="31">
        <v>2570</v>
      </c>
      <c r="J6" s="14">
        <v>0.83099999999999996</v>
      </c>
      <c r="K6" s="51">
        <f>0.05</f>
        <v>0.05</v>
      </c>
      <c r="L6" s="14">
        <v>0.83099999999999996</v>
      </c>
      <c r="M6" s="31">
        <v>871</v>
      </c>
      <c r="N6" s="2">
        <v>1.41</v>
      </c>
      <c r="O6" s="50">
        <f t="shared" ref="O6:O12" si="1">0.001</f>
        <v>1E-3</v>
      </c>
      <c r="P6" s="14">
        <v>9.2999999999999999E-2</v>
      </c>
    </row>
    <row r="7" spans="1:87" ht="15.75">
      <c r="A7" s="53" t="s">
        <v>19</v>
      </c>
      <c r="B7" s="1">
        <v>42528</v>
      </c>
      <c r="C7" s="33" t="s">
        <v>95</v>
      </c>
      <c r="D7" s="31">
        <v>5520</v>
      </c>
      <c r="E7" s="31">
        <v>1890</v>
      </c>
      <c r="F7" s="2">
        <v>7.35</v>
      </c>
      <c r="G7" s="29">
        <v>42.8</v>
      </c>
      <c r="H7" s="49">
        <f t="shared" si="0"/>
        <v>0.25</v>
      </c>
      <c r="I7" s="31">
        <v>2660</v>
      </c>
      <c r="J7" s="14">
        <v>0.309</v>
      </c>
      <c r="K7" s="14">
        <v>0.32200000000000001</v>
      </c>
      <c r="L7" s="14">
        <v>0.63100000000000001</v>
      </c>
      <c r="M7" s="31">
        <v>832</v>
      </c>
      <c r="N7" s="2">
        <v>1.37</v>
      </c>
      <c r="O7" s="50">
        <f t="shared" si="1"/>
        <v>1E-3</v>
      </c>
      <c r="P7" s="51">
        <f>0.06</f>
        <v>0.06</v>
      </c>
    </row>
    <row r="8" spans="1:87" ht="15.75">
      <c r="A8" s="53" t="s">
        <v>19</v>
      </c>
      <c r="B8" s="1">
        <v>42556</v>
      </c>
      <c r="C8" s="33" t="s">
        <v>95</v>
      </c>
      <c r="D8" s="31">
        <v>5730</v>
      </c>
      <c r="E8" s="33" t="s">
        <v>95</v>
      </c>
      <c r="F8" s="2">
        <v>7.56</v>
      </c>
      <c r="G8" s="29">
        <v>39.200000000000003</v>
      </c>
      <c r="H8" s="49">
        <f t="shared" si="0"/>
        <v>0.25</v>
      </c>
      <c r="I8" s="31">
        <v>2440</v>
      </c>
      <c r="J8" s="14">
        <v>0.54700000000000004</v>
      </c>
      <c r="K8" s="14">
        <v>7.2999999999999995E-2</v>
      </c>
      <c r="L8" s="14">
        <v>0.62</v>
      </c>
      <c r="M8" s="31">
        <v>844</v>
      </c>
      <c r="N8" s="2">
        <v>1.39</v>
      </c>
      <c r="O8" s="50">
        <f t="shared" si="1"/>
        <v>1E-3</v>
      </c>
      <c r="P8" s="51">
        <f>0.06</f>
        <v>0.06</v>
      </c>
    </row>
    <row r="9" spans="1:87" ht="15.75">
      <c r="A9" s="53" t="s">
        <v>19</v>
      </c>
      <c r="B9" s="1">
        <v>42584</v>
      </c>
      <c r="C9" s="33" t="s">
        <v>95</v>
      </c>
      <c r="D9" s="31">
        <v>5820</v>
      </c>
      <c r="E9" s="31">
        <v>1800</v>
      </c>
      <c r="F9" s="2">
        <v>7.39</v>
      </c>
      <c r="G9" s="29">
        <v>37.9</v>
      </c>
      <c r="H9" s="49">
        <f t="shared" si="0"/>
        <v>0.25</v>
      </c>
      <c r="I9" s="31">
        <v>2480</v>
      </c>
      <c r="J9" s="14">
        <v>0.48799999999999999</v>
      </c>
      <c r="K9" s="14">
        <v>0.14399999999999999</v>
      </c>
      <c r="L9" s="14">
        <v>0.63200000000000001</v>
      </c>
      <c r="M9" s="31">
        <v>806</v>
      </c>
      <c r="N9" s="2">
        <v>1.31</v>
      </c>
      <c r="O9" s="50">
        <f t="shared" si="1"/>
        <v>1E-3</v>
      </c>
      <c r="P9" s="51">
        <f>0.06</f>
        <v>0.06</v>
      </c>
    </row>
    <row r="10" spans="1:87" ht="15.75">
      <c r="A10" s="53" t="s">
        <v>19</v>
      </c>
      <c r="B10" s="1">
        <v>42619</v>
      </c>
      <c r="C10" s="33" t="s">
        <v>95</v>
      </c>
      <c r="D10" s="31">
        <v>5620</v>
      </c>
      <c r="E10" s="31">
        <v>1840</v>
      </c>
      <c r="F10" s="2">
        <v>7.42</v>
      </c>
      <c r="G10" s="29">
        <v>39.700000000000003</v>
      </c>
      <c r="H10" s="49">
        <f t="shared" si="0"/>
        <v>0.25</v>
      </c>
      <c r="I10" s="31">
        <v>2440</v>
      </c>
      <c r="J10" s="14">
        <v>0.45299999999999996</v>
      </c>
      <c r="K10" s="14">
        <v>0.13200000000000001</v>
      </c>
      <c r="L10" s="14">
        <v>0.58499999999999996</v>
      </c>
      <c r="M10" s="31">
        <v>783</v>
      </c>
      <c r="N10" s="2">
        <v>1.43</v>
      </c>
      <c r="O10" s="50">
        <f t="shared" si="1"/>
        <v>1E-3</v>
      </c>
      <c r="P10" s="14">
        <v>0.13400000000000001</v>
      </c>
    </row>
    <row r="11" spans="1:87" ht="15.75">
      <c r="A11" s="53" t="s">
        <v>19</v>
      </c>
      <c r="B11" s="1">
        <v>42655</v>
      </c>
      <c r="C11" s="33" t="s">
        <v>95</v>
      </c>
      <c r="D11" s="31">
        <v>5560</v>
      </c>
      <c r="E11" s="31">
        <v>1980</v>
      </c>
      <c r="F11" s="2">
        <v>7.33</v>
      </c>
      <c r="G11" s="29">
        <v>38.5</v>
      </c>
      <c r="H11" s="49">
        <f t="shared" si="0"/>
        <v>0.25</v>
      </c>
      <c r="I11" s="31">
        <v>2460</v>
      </c>
      <c r="J11" s="14">
        <v>0.55200000000000005</v>
      </c>
      <c r="K11" s="14">
        <v>0.33100000000000002</v>
      </c>
      <c r="L11" s="14">
        <v>0.88300000000000001</v>
      </c>
      <c r="M11" s="31">
        <v>751</v>
      </c>
      <c r="N11" s="2">
        <v>1.31</v>
      </c>
      <c r="O11" s="50">
        <f t="shared" si="1"/>
        <v>1E-3</v>
      </c>
      <c r="P11" s="14">
        <v>0.48899999999999999</v>
      </c>
      <c r="Q11" s="8"/>
    </row>
    <row r="12" spans="1:87" ht="15.75">
      <c r="A12" s="53" t="s">
        <v>19</v>
      </c>
      <c r="B12" s="1">
        <v>42675</v>
      </c>
      <c r="C12" s="33" t="s">
        <v>95</v>
      </c>
      <c r="D12" s="31">
        <v>4620</v>
      </c>
      <c r="E12" s="31">
        <v>2010</v>
      </c>
      <c r="F12" s="2">
        <v>7.58</v>
      </c>
      <c r="G12" s="29">
        <v>36.1</v>
      </c>
      <c r="H12" s="49">
        <f t="shared" si="0"/>
        <v>0.25</v>
      </c>
      <c r="I12" s="31">
        <v>2490</v>
      </c>
      <c r="J12" s="14">
        <v>0.47099999999999997</v>
      </c>
      <c r="K12" s="14">
        <v>3.1E-2</v>
      </c>
      <c r="L12" s="14">
        <v>0.502</v>
      </c>
      <c r="M12" s="31">
        <v>717</v>
      </c>
      <c r="N12" s="2">
        <v>1.27</v>
      </c>
      <c r="O12" s="50">
        <f t="shared" si="1"/>
        <v>1E-3</v>
      </c>
      <c r="P12" s="51">
        <f>0.06</f>
        <v>0.06</v>
      </c>
    </row>
    <row r="13" spans="1:87" ht="15.75">
      <c r="A13" s="53" t="s">
        <v>19</v>
      </c>
      <c r="B13" s="1">
        <v>42710</v>
      </c>
      <c r="C13" s="33" t="s">
        <v>95</v>
      </c>
      <c r="D13" s="31">
        <v>6820</v>
      </c>
      <c r="E13" s="31">
        <v>1650</v>
      </c>
      <c r="F13" s="2">
        <v>7.69</v>
      </c>
      <c r="G13" s="29">
        <v>61.3</v>
      </c>
      <c r="H13" s="49">
        <f t="shared" si="0"/>
        <v>0.25</v>
      </c>
      <c r="I13" s="31">
        <v>2630</v>
      </c>
      <c r="J13" s="14">
        <v>0.54699999999999993</v>
      </c>
      <c r="K13" s="14">
        <v>1.6E-2</v>
      </c>
      <c r="L13" s="14">
        <v>0.56299999999999994</v>
      </c>
      <c r="M13" s="31">
        <v>1460</v>
      </c>
      <c r="N13" s="2">
        <v>2.35</v>
      </c>
      <c r="O13" s="17">
        <v>1.8E-3</v>
      </c>
      <c r="P13" s="51">
        <f>0.09</f>
        <v>0.09</v>
      </c>
    </row>
    <row r="14" spans="1:87">
      <c r="A14" s="12"/>
      <c r="B14" s="37" t="s">
        <v>87</v>
      </c>
      <c r="C14" s="38">
        <f t="shared" ref="C14:P14" si="2">MIN(C2:C13)</f>
        <v>0</v>
      </c>
      <c r="D14" s="38">
        <f t="shared" si="2"/>
        <v>4620</v>
      </c>
      <c r="E14" s="38">
        <f t="shared" si="2"/>
        <v>1650</v>
      </c>
      <c r="F14" s="74">
        <f t="shared" si="2"/>
        <v>7.25</v>
      </c>
      <c r="G14" s="60">
        <f t="shared" si="2"/>
        <v>32.299999999999997</v>
      </c>
      <c r="H14" s="74">
        <f t="shared" si="2"/>
        <v>0.25</v>
      </c>
      <c r="I14" s="38">
        <f t="shared" si="2"/>
        <v>2380</v>
      </c>
      <c r="J14" s="73">
        <f t="shared" si="2"/>
        <v>0.309</v>
      </c>
      <c r="K14" s="73">
        <f t="shared" si="2"/>
        <v>1.6E-2</v>
      </c>
      <c r="L14" s="73">
        <f t="shared" si="2"/>
        <v>0.502</v>
      </c>
      <c r="M14" s="38">
        <f t="shared" si="2"/>
        <v>643</v>
      </c>
      <c r="N14" s="74">
        <f t="shared" si="2"/>
        <v>1.27</v>
      </c>
      <c r="O14" s="76">
        <f t="shared" si="2"/>
        <v>1E-3</v>
      </c>
      <c r="P14" s="73">
        <f t="shared" si="2"/>
        <v>0.06</v>
      </c>
    </row>
    <row r="15" spans="1:87">
      <c r="A15" s="12"/>
      <c r="B15" s="37" t="s">
        <v>88</v>
      </c>
      <c r="C15" s="38">
        <f t="shared" ref="C15:P15" si="3">MAX(C2:C13)</f>
        <v>0</v>
      </c>
      <c r="D15" s="38">
        <f t="shared" si="3"/>
        <v>6820</v>
      </c>
      <c r="E15" s="38">
        <f t="shared" si="3"/>
        <v>2010</v>
      </c>
      <c r="F15" s="74">
        <f t="shared" si="3"/>
        <v>7.69</v>
      </c>
      <c r="G15" s="60">
        <f t="shared" si="3"/>
        <v>61.3</v>
      </c>
      <c r="H15" s="74">
        <f t="shared" si="3"/>
        <v>0.25</v>
      </c>
      <c r="I15" s="38">
        <f t="shared" si="3"/>
        <v>2670</v>
      </c>
      <c r="J15" s="73">
        <f t="shared" si="3"/>
        <v>1.0720000000000001</v>
      </c>
      <c r="K15" s="73">
        <f t="shared" si="3"/>
        <v>0.33100000000000002</v>
      </c>
      <c r="L15" s="73">
        <f t="shared" si="3"/>
        <v>1.23</v>
      </c>
      <c r="M15" s="38">
        <f t="shared" si="3"/>
        <v>1460</v>
      </c>
      <c r="N15" s="74">
        <f t="shared" si="3"/>
        <v>2.35</v>
      </c>
      <c r="O15" s="76">
        <f t="shared" si="3"/>
        <v>1.9E-3</v>
      </c>
      <c r="P15" s="73">
        <f t="shared" si="3"/>
        <v>0.59399999999999997</v>
      </c>
    </row>
    <row r="16" spans="1:87">
      <c r="A16" s="164" t="s">
        <v>111</v>
      </c>
      <c r="B16" s="37" t="s">
        <v>89</v>
      </c>
      <c r="C16" s="38" t="e">
        <f t="shared" ref="C16:P16" si="4">AVERAGE(C2:C13)</f>
        <v>#DIV/0!</v>
      </c>
      <c r="D16" s="38">
        <f t="shared" si="4"/>
        <v>5787.5</v>
      </c>
      <c r="E16" s="38">
        <f t="shared" si="4"/>
        <v>1849</v>
      </c>
      <c r="F16" s="74">
        <f t="shared" si="4"/>
        <v>7.4558333333333335</v>
      </c>
      <c r="G16" s="60">
        <f t="shared" si="4"/>
        <v>43.65</v>
      </c>
      <c r="H16" s="74">
        <f t="shared" si="4"/>
        <v>0.25</v>
      </c>
      <c r="I16" s="38">
        <f t="shared" si="4"/>
        <v>2527.5</v>
      </c>
      <c r="J16" s="73">
        <f t="shared" si="4"/>
        <v>0.6323333333333333</v>
      </c>
      <c r="K16" s="73">
        <f t="shared" si="4"/>
        <v>0.15416666666666665</v>
      </c>
      <c r="L16" s="73">
        <f t="shared" si="4"/>
        <v>0.78233333333333344</v>
      </c>
      <c r="M16" s="38">
        <f t="shared" si="4"/>
        <v>844.16666666666663</v>
      </c>
      <c r="N16" s="74">
        <f t="shared" si="4"/>
        <v>1.4675000000000002</v>
      </c>
      <c r="O16" s="76">
        <f t="shared" si="4"/>
        <v>1.1416666666666669E-3</v>
      </c>
      <c r="P16" s="73">
        <f t="shared" si="4"/>
        <v>0.1890833333333333</v>
      </c>
    </row>
    <row r="17" spans="1:16">
      <c r="A17" s="70"/>
      <c r="B17" s="37" t="s">
        <v>90</v>
      </c>
      <c r="C17" s="38" t="e">
        <f t="shared" ref="C17:P17" si="5">_xlfn.STDEV.P(C2:C13)</f>
        <v>#DIV/0!</v>
      </c>
      <c r="D17" s="38">
        <f t="shared" si="5"/>
        <v>505.80175629061102</v>
      </c>
      <c r="E17" s="38">
        <f t="shared" si="5"/>
        <v>112.46777316191515</v>
      </c>
      <c r="F17" s="74">
        <f t="shared" si="5"/>
        <v>0.13400611511751589</v>
      </c>
      <c r="G17" s="60">
        <f t="shared" si="5"/>
        <v>8.3008533697847451</v>
      </c>
      <c r="H17" s="74">
        <f t="shared" si="5"/>
        <v>0</v>
      </c>
      <c r="I17" s="38">
        <f t="shared" si="5"/>
        <v>96.360866884159293</v>
      </c>
      <c r="J17" s="73">
        <f t="shared" si="5"/>
        <v>0.22804251552920776</v>
      </c>
      <c r="K17" s="73">
        <f t="shared" si="5"/>
        <v>0.10019300818364964</v>
      </c>
      <c r="L17" s="73">
        <f t="shared" si="5"/>
        <v>0.23640936717670205</v>
      </c>
      <c r="M17" s="38">
        <f t="shared" si="5"/>
        <v>199.70512985121061</v>
      </c>
      <c r="N17" s="74">
        <f t="shared" si="5"/>
        <v>0.27395635297129461</v>
      </c>
      <c r="O17" s="76">
        <f t="shared" si="5"/>
        <v>3.1743328257901514E-4</v>
      </c>
      <c r="P17" s="73">
        <f t="shared" si="5"/>
        <v>0.19416421672274115</v>
      </c>
    </row>
    <row r="18" spans="1:16" s="9" customFormat="1">
      <c r="A18" s="71"/>
      <c r="B18" s="222" t="s">
        <v>114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123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 s="9" customFormat="1">
      <c r="A22" s="72"/>
      <c r="B22" s="215" t="s">
        <v>127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>
      <c r="A23" s="62"/>
    </row>
  </sheetData>
  <mergeCells count="5">
    <mergeCell ref="B18:P18"/>
    <mergeCell ref="B19:P19"/>
    <mergeCell ref="B20:P20"/>
    <mergeCell ref="B21:P21"/>
    <mergeCell ref="B22:P2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38 - W11_WELL Data&amp;R&amp;"Times New Roman,Regular"&amp;8Annual Report, 2016</oddHead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CG23"/>
  <sheetViews>
    <sheetView topLeftCell="A5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8.86328125" style="40" bestFit="1" customWidth="1"/>
    <col min="4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2" width="7.73046875" style="42" bestFit="1" customWidth="1"/>
    <col min="13" max="13" width="7.73046875" style="40" bestFit="1" customWidth="1"/>
    <col min="14" max="14" width="6.3984375" style="7" bestFit="1" customWidth="1"/>
    <col min="15" max="16" width="7.73046875" style="42" bestFit="1" customWidth="1"/>
    <col min="17" max="16384" width="11.265625" style="7"/>
  </cols>
  <sheetData>
    <row r="1" spans="1:85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13" t="s">
        <v>86</v>
      </c>
      <c r="K1" s="13" t="s">
        <v>46</v>
      </c>
      <c r="L1" s="13" t="s">
        <v>47</v>
      </c>
      <c r="M1" s="30" t="s">
        <v>48</v>
      </c>
      <c r="N1" s="5" t="s">
        <v>71</v>
      </c>
      <c r="O1" s="13" t="s">
        <v>72</v>
      </c>
      <c r="P1" s="13" t="s">
        <v>73</v>
      </c>
    </row>
    <row r="2" spans="1:85" ht="15.75">
      <c r="A2" s="53" t="s">
        <v>13</v>
      </c>
      <c r="B2" s="1">
        <v>42374</v>
      </c>
      <c r="C2" s="33" t="s">
        <v>95</v>
      </c>
      <c r="D2" s="31">
        <v>6590</v>
      </c>
      <c r="E2" s="31">
        <v>1610</v>
      </c>
      <c r="F2" s="2">
        <v>7.44</v>
      </c>
      <c r="G2" s="29">
        <v>39.200000000000003</v>
      </c>
      <c r="H2" s="49">
        <f>0.25</f>
        <v>0.25</v>
      </c>
      <c r="I2" s="31">
        <v>2790</v>
      </c>
      <c r="J2" s="14">
        <v>1.02</v>
      </c>
      <c r="K2" s="14">
        <v>0.12</v>
      </c>
      <c r="L2" s="14">
        <v>1.1399999999999999</v>
      </c>
      <c r="M2" s="31">
        <v>1090</v>
      </c>
      <c r="N2" s="2">
        <v>1.75</v>
      </c>
      <c r="O2" s="51">
        <f>0.001</f>
        <v>1E-3</v>
      </c>
      <c r="P2" s="51">
        <f>0.09</f>
        <v>0.09</v>
      </c>
      <c r="CC2" s="36"/>
      <c r="CD2" s="36"/>
      <c r="CE2" s="36"/>
      <c r="CF2" s="36"/>
      <c r="CG2" s="36"/>
    </row>
    <row r="3" spans="1:85" ht="15.75">
      <c r="A3" s="53" t="s">
        <v>13</v>
      </c>
      <c r="B3" s="1">
        <v>42402</v>
      </c>
      <c r="C3" s="33" t="s">
        <v>95</v>
      </c>
      <c r="D3" s="31">
        <v>6730</v>
      </c>
      <c r="E3" s="33" t="s">
        <v>95</v>
      </c>
      <c r="F3" s="2">
        <v>7.6</v>
      </c>
      <c r="G3" s="29">
        <v>41.7</v>
      </c>
      <c r="H3" s="49">
        <f>0.25</f>
        <v>0.25</v>
      </c>
      <c r="I3" s="31">
        <v>2670</v>
      </c>
      <c r="J3" s="14">
        <v>0.81600000000000006</v>
      </c>
      <c r="K3" s="14">
        <v>8.2000000000000003E-2</v>
      </c>
      <c r="L3" s="14">
        <v>0.89800000000000002</v>
      </c>
      <c r="M3" s="31">
        <v>1040</v>
      </c>
      <c r="N3" s="2">
        <v>1.55</v>
      </c>
      <c r="O3" s="51">
        <f>0.001</f>
        <v>1E-3</v>
      </c>
      <c r="P3" s="51">
        <f>0.09</f>
        <v>0.09</v>
      </c>
    </row>
    <row r="4" spans="1:85" ht="15.75">
      <c r="A4" s="53" t="s">
        <v>13</v>
      </c>
      <c r="B4" s="1">
        <v>42430</v>
      </c>
      <c r="C4" s="33" t="s">
        <v>95</v>
      </c>
      <c r="D4" s="31">
        <v>5490</v>
      </c>
      <c r="E4" s="31">
        <v>1450</v>
      </c>
      <c r="F4" s="2">
        <v>7.56</v>
      </c>
      <c r="G4" s="29">
        <v>27.6</v>
      </c>
      <c r="H4" s="2">
        <v>0.47</v>
      </c>
      <c r="I4" s="31">
        <v>2240</v>
      </c>
      <c r="J4" s="14">
        <v>1.288</v>
      </c>
      <c r="K4" s="14">
        <v>6.2E-2</v>
      </c>
      <c r="L4" s="14">
        <v>1.35</v>
      </c>
      <c r="M4" s="31">
        <v>779</v>
      </c>
      <c r="N4" s="2">
        <v>1.41</v>
      </c>
      <c r="O4" s="14">
        <v>2E-3</v>
      </c>
      <c r="P4" s="14">
        <v>0.29899999999999999</v>
      </c>
    </row>
    <row r="5" spans="1:85" ht="15.75">
      <c r="A5" s="53" t="s">
        <v>13</v>
      </c>
      <c r="B5" s="1">
        <v>42465</v>
      </c>
      <c r="C5" s="33" t="s">
        <v>95</v>
      </c>
      <c r="D5" s="31">
        <v>6210</v>
      </c>
      <c r="E5" s="31">
        <v>1330</v>
      </c>
      <c r="F5" s="2">
        <v>7.61</v>
      </c>
      <c r="G5" s="29">
        <v>35.299999999999997</v>
      </c>
      <c r="H5" s="49">
        <f t="shared" ref="H5:H13" si="0">0.25</f>
        <v>0.25</v>
      </c>
      <c r="I5" s="31">
        <v>2460</v>
      </c>
      <c r="J5" s="14">
        <v>1.1200000000000001</v>
      </c>
      <c r="K5" s="14">
        <v>0.13</v>
      </c>
      <c r="L5" s="14">
        <v>1.25</v>
      </c>
      <c r="M5" s="31">
        <v>900</v>
      </c>
      <c r="N5" s="2">
        <v>1.46</v>
      </c>
      <c r="O5" s="51">
        <f>0.001</f>
        <v>1E-3</v>
      </c>
      <c r="P5" s="14">
        <v>6.0999999999999999E-2</v>
      </c>
    </row>
    <row r="6" spans="1:85" ht="15.75">
      <c r="A6" s="53" t="s">
        <v>13</v>
      </c>
      <c r="B6" s="1">
        <v>42494</v>
      </c>
      <c r="C6" s="33" t="s">
        <v>95</v>
      </c>
      <c r="D6" s="31">
        <v>6080</v>
      </c>
      <c r="E6" s="31">
        <v>1460</v>
      </c>
      <c r="F6" s="2">
        <v>7.56</v>
      </c>
      <c r="G6" s="29">
        <v>41.3</v>
      </c>
      <c r="H6" s="49">
        <f t="shared" si="0"/>
        <v>0.25</v>
      </c>
      <c r="I6" s="31">
        <v>2460</v>
      </c>
      <c r="J6" s="14">
        <v>0.95000000000000007</v>
      </c>
      <c r="K6" s="14">
        <v>0.12</v>
      </c>
      <c r="L6" s="14">
        <v>1.07</v>
      </c>
      <c r="M6" s="31">
        <v>905</v>
      </c>
      <c r="N6" s="2">
        <v>1.51</v>
      </c>
      <c r="O6" s="14">
        <v>1E-3</v>
      </c>
      <c r="P6" s="51">
        <f>0.06</f>
        <v>0.06</v>
      </c>
    </row>
    <row r="7" spans="1:85" ht="15.75">
      <c r="A7" s="53" t="s">
        <v>13</v>
      </c>
      <c r="B7" s="1">
        <v>42528</v>
      </c>
      <c r="C7" s="33" t="s">
        <v>95</v>
      </c>
      <c r="D7" s="31">
        <v>5720</v>
      </c>
      <c r="E7" s="31">
        <v>1520</v>
      </c>
      <c r="F7" s="2">
        <v>7.38</v>
      </c>
      <c r="G7" s="29">
        <v>38.299999999999997</v>
      </c>
      <c r="H7" s="49">
        <f t="shared" si="0"/>
        <v>0.25</v>
      </c>
      <c r="I7" s="31">
        <v>2850</v>
      </c>
      <c r="J7" s="14">
        <v>0.88800000000000001</v>
      </c>
      <c r="K7" s="51">
        <f>0.05</f>
        <v>0.05</v>
      </c>
      <c r="L7" s="14">
        <v>0.88800000000000001</v>
      </c>
      <c r="M7" s="31">
        <v>887</v>
      </c>
      <c r="N7" s="2">
        <v>1.5</v>
      </c>
      <c r="O7" s="51">
        <f t="shared" ref="O7:O13" si="1">0.001</f>
        <v>1E-3</v>
      </c>
      <c r="P7" s="14">
        <v>6.3E-2</v>
      </c>
    </row>
    <row r="8" spans="1:85" ht="15.75">
      <c r="A8" s="53" t="s">
        <v>13</v>
      </c>
      <c r="B8" s="1">
        <v>42556</v>
      </c>
      <c r="C8" s="33" t="s">
        <v>95</v>
      </c>
      <c r="D8" s="31">
        <v>5980</v>
      </c>
      <c r="E8" s="33" t="s">
        <v>95</v>
      </c>
      <c r="F8" s="2">
        <v>7.52</v>
      </c>
      <c r="G8" s="29">
        <v>34.5</v>
      </c>
      <c r="H8" s="49">
        <f t="shared" si="0"/>
        <v>0.25</v>
      </c>
      <c r="I8" s="31">
        <v>2710</v>
      </c>
      <c r="J8" s="14">
        <v>0.94300000000000006</v>
      </c>
      <c r="K8" s="14">
        <v>0.11700000000000001</v>
      </c>
      <c r="L8" s="14">
        <v>1.06</v>
      </c>
      <c r="M8" s="31">
        <v>916</v>
      </c>
      <c r="N8" s="2">
        <v>1.51</v>
      </c>
      <c r="O8" s="51">
        <f t="shared" si="1"/>
        <v>1E-3</v>
      </c>
      <c r="P8" s="14">
        <v>6.4000000000000001E-2</v>
      </c>
    </row>
    <row r="9" spans="1:85" ht="15.75">
      <c r="A9" s="53" t="s">
        <v>13</v>
      </c>
      <c r="B9" s="1">
        <v>42584</v>
      </c>
      <c r="C9" s="33" t="s">
        <v>95</v>
      </c>
      <c r="D9" s="31">
        <v>6280</v>
      </c>
      <c r="E9" s="31">
        <v>1470</v>
      </c>
      <c r="F9" s="2">
        <v>7.44</v>
      </c>
      <c r="G9" s="29">
        <v>36.6</v>
      </c>
      <c r="H9" s="49">
        <f t="shared" si="0"/>
        <v>0.25</v>
      </c>
      <c r="I9" s="31">
        <v>2590</v>
      </c>
      <c r="J9" s="14">
        <v>0.90300000000000002</v>
      </c>
      <c r="K9" s="14">
        <v>9.5000000000000001E-2</v>
      </c>
      <c r="L9" s="14">
        <v>0.998</v>
      </c>
      <c r="M9" s="31">
        <v>944</v>
      </c>
      <c r="N9" s="2">
        <v>1.48</v>
      </c>
      <c r="O9" s="51">
        <f t="shared" si="1"/>
        <v>1E-3</v>
      </c>
      <c r="P9" s="51">
        <f>0.06</f>
        <v>0.06</v>
      </c>
    </row>
    <row r="10" spans="1:85" ht="15.75">
      <c r="A10" s="53" t="s">
        <v>13</v>
      </c>
      <c r="B10" s="1">
        <v>42619</v>
      </c>
      <c r="C10" s="33" t="s">
        <v>95</v>
      </c>
      <c r="D10" s="31">
        <v>6240</v>
      </c>
      <c r="E10" s="31">
        <v>1490</v>
      </c>
      <c r="F10" s="2">
        <v>7.36</v>
      </c>
      <c r="G10" s="29">
        <v>38.4</v>
      </c>
      <c r="H10" s="49">
        <f t="shared" si="0"/>
        <v>0.25</v>
      </c>
      <c r="I10" s="31">
        <v>2680</v>
      </c>
      <c r="J10" s="14">
        <v>1.04</v>
      </c>
      <c r="K10" s="51">
        <f>0.05</f>
        <v>0.05</v>
      </c>
      <c r="L10" s="14">
        <v>1.04</v>
      </c>
      <c r="M10" s="31">
        <v>925</v>
      </c>
      <c r="N10" s="2">
        <v>1.59</v>
      </c>
      <c r="O10" s="51">
        <f t="shared" si="1"/>
        <v>1E-3</v>
      </c>
      <c r="P10" s="51">
        <f>0.06</f>
        <v>0.06</v>
      </c>
    </row>
    <row r="11" spans="1:85" ht="15.75">
      <c r="A11" s="53" t="s">
        <v>13</v>
      </c>
      <c r="B11" s="1">
        <v>42655</v>
      </c>
      <c r="C11" s="33" t="s">
        <v>95</v>
      </c>
      <c r="D11" s="31">
        <v>6350</v>
      </c>
      <c r="E11" s="31">
        <v>1600</v>
      </c>
      <c r="F11" s="2">
        <v>7.48</v>
      </c>
      <c r="G11" s="29">
        <v>38.799999999999997</v>
      </c>
      <c r="H11" s="49">
        <f t="shared" si="0"/>
        <v>0.25</v>
      </c>
      <c r="I11" s="31">
        <v>2830</v>
      </c>
      <c r="J11" s="14">
        <v>0.745</v>
      </c>
      <c r="K11" s="14">
        <v>0.24</v>
      </c>
      <c r="L11" s="14">
        <v>0.98499999999999999</v>
      </c>
      <c r="M11" s="31">
        <v>992</v>
      </c>
      <c r="N11" s="2">
        <v>1.67</v>
      </c>
      <c r="O11" s="51">
        <f t="shared" si="1"/>
        <v>1E-3</v>
      </c>
      <c r="P11" s="51">
        <f>0.06</f>
        <v>0.06</v>
      </c>
    </row>
    <row r="12" spans="1:85" ht="15.75">
      <c r="A12" s="53" t="s">
        <v>13</v>
      </c>
      <c r="B12" s="1">
        <v>42675</v>
      </c>
      <c r="C12" s="33" t="s">
        <v>95</v>
      </c>
      <c r="D12" s="31">
        <v>5350</v>
      </c>
      <c r="E12" s="31">
        <v>1610</v>
      </c>
      <c r="F12" s="2">
        <v>7.63</v>
      </c>
      <c r="G12" s="29">
        <v>34.799999999999997</v>
      </c>
      <c r="H12" s="49">
        <f t="shared" si="0"/>
        <v>0.25</v>
      </c>
      <c r="I12" s="31">
        <v>2690</v>
      </c>
      <c r="J12" s="14">
        <v>0.73499999999999999</v>
      </c>
      <c r="K12" s="51">
        <f>0.05</f>
        <v>0.05</v>
      </c>
      <c r="L12" s="14">
        <v>0.73499999999999999</v>
      </c>
      <c r="M12" s="31">
        <v>970</v>
      </c>
      <c r="N12" s="2">
        <v>1.62</v>
      </c>
      <c r="O12" s="51">
        <f t="shared" si="1"/>
        <v>1E-3</v>
      </c>
      <c r="P12" s="51">
        <f>0.06</f>
        <v>0.06</v>
      </c>
    </row>
    <row r="13" spans="1:85" ht="15.75">
      <c r="A13" s="53" t="s">
        <v>13</v>
      </c>
      <c r="B13" s="1">
        <v>42710</v>
      </c>
      <c r="C13" s="33" t="s">
        <v>95</v>
      </c>
      <c r="D13" s="31">
        <v>6360</v>
      </c>
      <c r="E13" s="31">
        <v>1620</v>
      </c>
      <c r="F13" s="2">
        <v>7.61</v>
      </c>
      <c r="G13" s="29">
        <v>38.799999999999997</v>
      </c>
      <c r="H13" s="49">
        <f t="shared" si="0"/>
        <v>0.25</v>
      </c>
      <c r="I13" s="31">
        <v>2890</v>
      </c>
      <c r="J13" s="14">
        <v>0.63900000000000001</v>
      </c>
      <c r="K13" s="51">
        <f>0.05</f>
        <v>0.05</v>
      </c>
      <c r="L13" s="14">
        <v>0.63900000000000001</v>
      </c>
      <c r="M13" s="31">
        <v>1040</v>
      </c>
      <c r="N13" s="2">
        <v>1.59</v>
      </c>
      <c r="O13" s="51">
        <f t="shared" si="1"/>
        <v>1E-3</v>
      </c>
      <c r="P13" s="51">
        <f>0.09</f>
        <v>0.09</v>
      </c>
    </row>
    <row r="14" spans="1:85">
      <c r="A14" s="12"/>
      <c r="B14" s="37" t="s">
        <v>87</v>
      </c>
      <c r="C14" s="38">
        <f t="shared" ref="C14:P14" si="2">MIN(C2:C13)</f>
        <v>0</v>
      </c>
      <c r="D14" s="38">
        <f t="shared" si="2"/>
        <v>5350</v>
      </c>
      <c r="E14" s="38">
        <f t="shared" si="2"/>
        <v>1330</v>
      </c>
      <c r="F14" s="74">
        <f t="shared" si="2"/>
        <v>7.36</v>
      </c>
      <c r="G14" s="60">
        <f t="shared" si="2"/>
        <v>27.6</v>
      </c>
      <c r="H14" s="74">
        <f t="shared" si="2"/>
        <v>0.25</v>
      </c>
      <c r="I14" s="38">
        <f t="shared" si="2"/>
        <v>2240</v>
      </c>
      <c r="J14" s="73">
        <f t="shared" si="2"/>
        <v>0.63900000000000001</v>
      </c>
      <c r="K14" s="73">
        <f t="shared" si="2"/>
        <v>0.05</v>
      </c>
      <c r="L14" s="73">
        <f t="shared" si="2"/>
        <v>0.63900000000000001</v>
      </c>
      <c r="M14" s="38">
        <f t="shared" si="2"/>
        <v>779</v>
      </c>
      <c r="N14" s="74">
        <f t="shared" si="2"/>
        <v>1.41</v>
      </c>
      <c r="O14" s="73">
        <f t="shared" si="2"/>
        <v>1E-3</v>
      </c>
      <c r="P14" s="73">
        <f t="shared" si="2"/>
        <v>0.06</v>
      </c>
    </row>
    <row r="15" spans="1:85">
      <c r="A15" s="12"/>
      <c r="B15" s="37" t="s">
        <v>88</v>
      </c>
      <c r="C15" s="38">
        <f t="shared" ref="C15:P15" si="3">MAX(C2:C13)</f>
        <v>0</v>
      </c>
      <c r="D15" s="38">
        <f t="shared" si="3"/>
        <v>6730</v>
      </c>
      <c r="E15" s="38">
        <f t="shared" si="3"/>
        <v>1620</v>
      </c>
      <c r="F15" s="74">
        <f t="shared" si="3"/>
        <v>7.63</v>
      </c>
      <c r="G15" s="60">
        <f t="shared" si="3"/>
        <v>41.7</v>
      </c>
      <c r="H15" s="74">
        <f t="shared" si="3"/>
        <v>0.47</v>
      </c>
      <c r="I15" s="38">
        <f t="shared" si="3"/>
        <v>2890</v>
      </c>
      <c r="J15" s="73">
        <f t="shared" si="3"/>
        <v>1.288</v>
      </c>
      <c r="K15" s="73">
        <f t="shared" si="3"/>
        <v>0.24</v>
      </c>
      <c r="L15" s="73">
        <f t="shared" si="3"/>
        <v>1.35</v>
      </c>
      <c r="M15" s="38">
        <f t="shared" si="3"/>
        <v>1090</v>
      </c>
      <c r="N15" s="74">
        <f t="shared" si="3"/>
        <v>1.75</v>
      </c>
      <c r="O15" s="73">
        <f t="shared" si="3"/>
        <v>2E-3</v>
      </c>
      <c r="P15" s="73">
        <f t="shared" si="3"/>
        <v>0.29899999999999999</v>
      </c>
    </row>
    <row r="16" spans="1:85">
      <c r="A16" s="12"/>
      <c r="B16" s="37" t="s">
        <v>89</v>
      </c>
      <c r="C16" s="38" t="e">
        <f t="shared" ref="C16:P16" si="4">AVERAGE(C2:C13)</f>
        <v>#DIV/0!</v>
      </c>
      <c r="D16" s="38">
        <f t="shared" si="4"/>
        <v>6115</v>
      </c>
      <c r="E16" s="38">
        <f t="shared" si="4"/>
        <v>1516</v>
      </c>
      <c r="F16" s="74">
        <f t="shared" si="4"/>
        <v>7.5158333333333331</v>
      </c>
      <c r="G16" s="60">
        <f t="shared" si="4"/>
        <v>37.108333333333341</v>
      </c>
      <c r="H16" s="74">
        <f t="shared" si="4"/>
        <v>0.26833333333333331</v>
      </c>
      <c r="I16" s="38">
        <f t="shared" si="4"/>
        <v>2655</v>
      </c>
      <c r="J16" s="73">
        <f t="shared" si="4"/>
        <v>0.9239166666666665</v>
      </c>
      <c r="K16" s="73">
        <f t="shared" si="4"/>
        <v>9.7166666666666679E-2</v>
      </c>
      <c r="L16" s="73">
        <f t="shared" si="4"/>
        <v>1.0044166666666665</v>
      </c>
      <c r="M16" s="38">
        <f t="shared" si="4"/>
        <v>949</v>
      </c>
      <c r="N16" s="74">
        <f t="shared" si="4"/>
        <v>1.5533333333333335</v>
      </c>
      <c r="O16" s="73">
        <f t="shared" si="4"/>
        <v>1.0833333333333337E-3</v>
      </c>
      <c r="P16" s="73">
        <f t="shared" si="4"/>
        <v>8.8083333333333361E-2</v>
      </c>
    </row>
    <row r="17" spans="1:16">
      <c r="A17" s="70"/>
      <c r="B17" s="37" t="s">
        <v>90</v>
      </c>
      <c r="C17" s="38" t="e">
        <f t="shared" ref="C17:P17" si="5">_xlfn.STDEV.P(C2:C13)</f>
        <v>#DIV/0!</v>
      </c>
      <c r="D17" s="38">
        <f t="shared" si="5"/>
        <v>400.23951162605954</v>
      </c>
      <c r="E17" s="38">
        <f t="shared" si="5"/>
        <v>89.688349299114648</v>
      </c>
      <c r="F17" s="74">
        <f t="shared" si="5"/>
        <v>9.0042428270726185E-2</v>
      </c>
      <c r="G17" s="60">
        <f t="shared" si="5"/>
        <v>3.6275469979343087</v>
      </c>
      <c r="H17" s="74">
        <f t="shared" si="5"/>
        <v>6.080478782318248E-2</v>
      </c>
      <c r="I17" s="38">
        <f t="shared" si="5"/>
        <v>182.50570767330356</v>
      </c>
      <c r="J17" s="73">
        <f t="shared" si="5"/>
        <v>0.17248403710360036</v>
      </c>
      <c r="K17" s="73">
        <f t="shared" si="5"/>
        <v>5.2666930379086603E-2</v>
      </c>
      <c r="L17" s="73">
        <f t="shared" si="5"/>
        <v>0.19109092876313066</v>
      </c>
      <c r="M17" s="38">
        <f t="shared" si="5"/>
        <v>80.365830218238074</v>
      </c>
      <c r="N17" s="74">
        <f t="shared" si="5"/>
        <v>9.1590877760227257E-2</v>
      </c>
      <c r="O17" s="73">
        <f t="shared" si="5"/>
        <v>2.7638539919628332E-4</v>
      </c>
      <c r="P17" s="73">
        <f t="shared" si="5"/>
        <v>6.47964226550269E-2</v>
      </c>
    </row>
    <row r="18" spans="1:16" s="9" customFormat="1">
      <c r="A18" s="71"/>
      <c r="B18" s="222" t="s">
        <v>114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122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 s="9" customFormat="1">
      <c r="A22" s="72"/>
      <c r="B22" s="215" t="s">
        <v>127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>
      <c r="A23" s="62"/>
    </row>
  </sheetData>
  <mergeCells count="5">
    <mergeCell ref="B18:P18"/>
    <mergeCell ref="B19:P19"/>
    <mergeCell ref="B20:P20"/>
    <mergeCell ref="B21:P21"/>
    <mergeCell ref="B22:P2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39 - W3_WELL Data&amp;R&amp;"Times New Roman,Regular"&amp;8Annual Report, 2016</oddHead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CG23"/>
  <sheetViews>
    <sheetView topLeftCell="A3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8.86328125" style="40" bestFit="1" customWidth="1"/>
    <col min="4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0" width="6.3984375" style="7" bestFit="1" customWidth="1"/>
    <col min="11" max="11" width="6.59765625" style="7" bestFit="1" customWidth="1"/>
    <col min="12" max="12" width="6.3984375" style="7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6.59765625" style="7" bestFit="1" customWidth="1"/>
    <col min="17" max="16384" width="11.265625" style="7"/>
  </cols>
  <sheetData>
    <row r="1" spans="1:85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5" t="s">
        <v>86</v>
      </c>
      <c r="K1" s="5" t="s">
        <v>46</v>
      </c>
      <c r="L1" s="5" t="s">
        <v>47</v>
      </c>
      <c r="M1" s="30" t="s">
        <v>48</v>
      </c>
      <c r="N1" s="5" t="s">
        <v>71</v>
      </c>
      <c r="O1" s="16" t="s">
        <v>72</v>
      </c>
      <c r="P1" s="5" t="s">
        <v>73</v>
      </c>
    </row>
    <row r="2" spans="1:85" ht="15.75">
      <c r="A2" s="53" t="s">
        <v>14</v>
      </c>
      <c r="B2" s="1">
        <v>42374</v>
      </c>
      <c r="C2" s="33" t="s">
        <v>95</v>
      </c>
      <c r="D2" s="31">
        <v>6810</v>
      </c>
      <c r="E2" s="31">
        <v>1580</v>
      </c>
      <c r="F2" s="2">
        <v>7.61</v>
      </c>
      <c r="G2" s="29">
        <v>56.2</v>
      </c>
      <c r="H2" s="49">
        <f t="shared" ref="H2:H13" si="0">0.25</f>
        <v>0.25</v>
      </c>
      <c r="I2" s="31">
        <v>2510</v>
      </c>
      <c r="J2" s="2">
        <v>1.3699999999999999</v>
      </c>
      <c r="K2" s="2">
        <v>0.32</v>
      </c>
      <c r="L2" s="2">
        <v>1.69</v>
      </c>
      <c r="M2" s="31">
        <v>1530</v>
      </c>
      <c r="N2" s="2">
        <v>2.38</v>
      </c>
      <c r="O2" s="50">
        <f>0.001</f>
        <v>1E-3</v>
      </c>
      <c r="P2" s="49">
        <f>0.09</f>
        <v>0.09</v>
      </c>
      <c r="CC2" s="36"/>
      <c r="CD2" s="36"/>
      <c r="CE2" s="36"/>
      <c r="CF2" s="36"/>
      <c r="CG2" s="36"/>
    </row>
    <row r="3" spans="1:85" ht="15.75">
      <c r="A3" s="53" t="s">
        <v>14</v>
      </c>
      <c r="B3" s="1">
        <v>42402</v>
      </c>
      <c r="C3" s="33" t="s">
        <v>95</v>
      </c>
      <c r="D3" s="31">
        <v>7050</v>
      </c>
      <c r="E3" s="33" t="s">
        <v>95</v>
      </c>
      <c r="F3" s="2">
        <v>7.65</v>
      </c>
      <c r="G3" s="29">
        <v>61.1</v>
      </c>
      <c r="H3" s="49">
        <f t="shared" si="0"/>
        <v>0.25</v>
      </c>
      <c r="I3" s="31">
        <v>2490</v>
      </c>
      <c r="J3" s="2">
        <v>1.44</v>
      </c>
      <c r="K3" s="2">
        <v>0.26</v>
      </c>
      <c r="L3" s="2">
        <v>1.7</v>
      </c>
      <c r="M3" s="31">
        <v>1490</v>
      </c>
      <c r="N3" s="2">
        <v>2.29</v>
      </c>
      <c r="O3" s="50">
        <f>0.001</f>
        <v>1E-3</v>
      </c>
      <c r="P3" s="49">
        <f>0.09</f>
        <v>0.09</v>
      </c>
    </row>
    <row r="4" spans="1:85" ht="15.75">
      <c r="A4" s="53" t="s">
        <v>14</v>
      </c>
      <c r="B4" s="1">
        <v>42430</v>
      </c>
      <c r="C4" s="33" t="s">
        <v>95</v>
      </c>
      <c r="D4" s="31">
        <v>6860</v>
      </c>
      <c r="E4" s="31">
        <v>1580</v>
      </c>
      <c r="F4" s="2">
        <v>7.7</v>
      </c>
      <c r="G4" s="29">
        <v>57.6</v>
      </c>
      <c r="H4" s="49">
        <f t="shared" si="0"/>
        <v>0.25</v>
      </c>
      <c r="I4" s="31">
        <v>2620</v>
      </c>
      <c r="J4" s="2">
        <v>1.67</v>
      </c>
      <c r="K4" s="49">
        <f>0.1</f>
        <v>0.1</v>
      </c>
      <c r="L4" s="2">
        <v>1.67</v>
      </c>
      <c r="M4" s="31">
        <v>1450</v>
      </c>
      <c r="N4" s="2">
        <v>2.58</v>
      </c>
      <c r="O4" s="17">
        <v>1.8E-3</v>
      </c>
      <c r="P4" s="49">
        <f t="shared" ref="P4:P10" si="1">0.06</f>
        <v>0.06</v>
      </c>
    </row>
    <row r="5" spans="1:85" ht="15.75">
      <c r="A5" s="53" t="s">
        <v>14</v>
      </c>
      <c r="B5" s="1">
        <v>42465</v>
      </c>
      <c r="C5" s="33" t="s">
        <v>95</v>
      </c>
      <c r="D5" s="31">
        <v>7130</v>
      </c>
      <c r="E5" s="31">
        <v>1530</v>
      </c>
      <c r="F5" s="2">
        <v>7.76</v>
      </c>
      <c r="G5" s="29">
        <v>59</v>
      </c>
      <c r="H5" s="49">
        <f t="shared" si="0"/>
        <v>0.25</v>
      </c>
      <c r="I5" s="31">
        <v>2450</v>
      </c>
      <c r="J5" s="2">
        <v>0.55000000000000004</v>
      </c>
      <c r="K5" s="49">
        <f>0.1</f>
        <v>0.1</v>
      </c>
      <c r="L5" s="2">
        <v>0.55000000000000004</v>
      </c>
      <c r="M5" s="31">
        <v>1500</v>
      </c>
      <c r="N5" s="2">
        <v>2.34</v>
      </c>
      <c r="O5" s="17">
        <v>1.6000000000000001E-3</v>
      </c>
      <c r="P5" s="49">
        <f t="shared" si="1"/>
        <v>0.06</v>
      </c>
    </row>
    <row r="6" spans="1:85" ht="15.75">
      <c r="A6" s="53" t="s">
        <v>14</v>
      </c>
      <c r="B6" s="1">
        <v>42494</v>
      </c>
      <c r="C6" s="33" t="s">
        <v>95</v>
      </c>
      <c r="D6" s="31">
        <v>6880</v>
      </c>
      <c r="E6" s="31">
        <v>1630</v>
      </c>
      <c r="F6" s="2">
        <v>7.74</v>
      </c>
      <c r="G6" s="29">
        <v>58.2</v>
      </c>
      <c r="H6" s="49">
        <f t="shared" si="0"/>
        <v>0.25</v>
      </c>
      <c r="I6" s="31">
        <v>2590</v>
      </c>
      <c r="J6" s="2">
        <v>1.5799999999999998</v>
      </c>
      <c r="K6" s="2">
        <v>0.3</v>
      </c>
      <c r="L6" s="2">
        <v>1.88</v>
      </c>
      <c r="M6" s="31">
        <v>1460</v>
      </c>
      <c r="N6" s="2">
        <v>2.4</v>
      </c>
      <c r="O6" s="17">
        <v>1.2999999999999999E-3</v>
      </c>
      <c r="P6" s="49">
        <f t="shared" si="1"/>
        <v>0.06</v>
      </c>
    </row>
    <row r="7" spans="1:85" ht="15.75">
      <c r="A7" s="53" t="s">
        <v>14</v>
      </c>
      <c r="B7" s="1">
        <v>42528</v>
      </c>
      <c r="C7" s="33" t="s">
        <v>95</v>
      </c>
      <c r="D7" s="31">
        <v>6610</v>
      </c>
      <c r="E7" s="31">
        <v>1620</v>
      </c>
      <c r="F7" s="2">
        <v>7.7</v>
      </c>
      <c r="G7" s="29">
        <v>59.2</v>
      </c>
      <c r="H7" s="49">
        <f t="shared" si="0"/>
        <v>0.25</v>
      </c>
      <c r="I7" s="31">
        <v>2720</v>
      </c>
      <c r="J7" s="2">
        <v>1.19</v>
      </c>
      <c r="K7" s="2">
        <v>0.39</v>
      </c>
      <c r="L7" s="2">
        <v>1.58</v>
      </c>
      <c r="M7" s="31">
        <v>752</v>
      </c>
      <c r="N7" s="2">
        <v>2.33</v>
      </c>
      <c r="O7" s="17">
        <v>1.1000000000000001E-3</v>
      </c>
      <c r="P7" s="49">
        <f t="shared" si="1"/>
        <v>0.06</v>
      </c>
    </row>
    <row r="8" spans="1:85" ht="15.75">
      <c r="A8" s="53" t="s">
        <v>14</v>
      </c>
      <c r="B8" s="1">
        <v>42556</v>
      </c>
      <c r="C8" s="33" t="s">
        <v>95</v>
      </c>
      <c r="D8" s="31">
        <v>6870</v>
      </c>
      <c r="E8" s="33" t="s">
        <v>95</v>
      </c>
      <c r="F8" s="2">
        <v>7.69</v>
      </c>
      <c r="G8" s="29">
        <v>59.9</v>
      </c>
      <c r="H8" s="49">
        <f t="shared" si="0"/>
        <v>0.25</v>
      </c>
      <c r="I8" s="31">
        <v>2430</v>
      </c>
      <c r="J8" s="2">
        <v>1.47</v>
      </c>
      <c r="K8" s="2">
        <v>0.21</v>
      </c>
      <c r="L8" s="2">
        <v>1.68</v>
      </c>
      <c r="M8" s="31">
        <v>1520</v>
      </c>
      <c r="N8" s="2">
        <v>2.42</v>
      </c>
      <c r="O8" s="17">
        <v>1.1999999999999999E-3</v>
      </c>
      <c r="P8" s="49">
        <f t="shared" si="1"/>
        <v>0.06</v>
      </c>
    </row>
    <row r="9" spans="1:85" ht="15.75">
      <c r="A9" s="53" t="s">
        <v>14</v>
      </c>
      <c r="B9" s="1">
        <v>42584</v>
      </c>
      <c r="C9" s="33" t="s">
        <v>95</v>
      </c>
      <c r="D9" s="31">
        <v>7130</v>
      </c>
      <c r="E9" s="31">
        <v>1520</v>
      </c>
      <c r="F9" s="2">
        <v>7.73</v>
      </c>
      <c r="G9" s="29">
        <v>56.5</v>
      </c>
      <c r="H9" s="49">
        <f t="shared" si="0"/>
        <v>0.25</v>
      </c>
      <c r="I9" s="31">
        <v>2600</v>
      </c>
      <c r="J9" s="2">
        <v>1.2200000000000002</v>
      </c>
      <c r="K9" s="2">
        <v>0.13</v>
      </c>
      <c r="L9" s="2">
        <v>1.35</v>
      </c>
      <c r="M9" s="31">
        <v>1490</v>
      </c>
      <c r="N9" s="2">
        <v>2.31</v>
      </c>
      <c r="O9" s="17">
        <v>2.3999999999999998E-3</v>
      </c>
      <c r="P9" s="49">
        <f t="shared" si="1"/>
        <v>0.06</v>
      </c>
    </row>
    <row r="10" spans="1:85" ht="15.75">
      <c r="A10" s="53" t="s">
        <v>14</v>
      </c>
      <c r="B10" s="1">
        <v>42619</v>
      </c>
      <c r="C10" s="33" t="s">
        <v>95</v>
      </c>
      <c r="D10" s="31">
        <v>6870</v>
      </c>
      <c r="E10" s="31">
        <v>1550</v>
      </c>
      <c r="F10" s="2">
        <v>7.61</v>
      </c>
      <c r="G10" s="29">
        <v>57.5</v>
      </c>
      <c r="H10" s="49">
        <f t="shared" si="0"/>
        <v>0.25</v>
      </c>
      <c r="I10" s="31">
        <v>2570</v>
      </c>
      <c r="J10" s="2">
        <v>1.17</v>
      </c>
      <c r="K10" s="2">
        <v>0.35</v>
      </c>
      <c r="L10" s="2">
        <v>1.52</v>
      </c>
      <c r="M10" s="31">
        <v>1540</v>
      </c>
      <c r="N10" s="2">
        <v>2.5499999999999998</v>
      </c>
      <c r="O10" s="17">
        <v>1E-3</v>
      </c>
      <c r="P10" s="49">
        <f t="shared" si="1"/>
        <v>0.06</v>
      </c>
    </row>
    <row r="11" spans="1:85" ht="15.75">
      <c r="A11" s="53" t="s">
        <v>14</v>
      </c>
      <c r="B11" s="1">
        <v>42655</v>
      </c>
      <c r="C11" s="33" t="s">
        <v>95</v>
      </c>
      <c r="D11" s="31">
        <v>6840</v>
      </c>
      <c r="E11" s="31">
        <v>1620</v>
      </c>
      <c r="F11" s="2">
        <v>7.77</v>
      </c>
      <c r="G11" s="29">
        <v>58.1</v>
      </c>
      <c r="H11" s="49">
        <f t="shared" si="0"/>
        <v>0.25</v>
      </c>
      <c r="I11" s="31">
        <v>2790</v>
      </c>
      <c r="J11" s="2">
        <v>1.02</v>
      </c>
      <c r="K11" s="2">
        <v>0.48</v>
      </c>
      <c r="L11" s="2">
        <v>1.5</v>
      </c>
      <c r="M11" s="31">
        <v>1510</v>
      </c>
      <c r="N11" s="2">
        <v>2.3199999999999998</v>
      </c>
      <c r="O11" s="17">
        <v>1E-3</v>
      </c>
      <c r="P11" s="49">
        <f>0.09</f>
        <v>0.09</v>
      </c>
    </row>
    <row r="12" spans="1:85" ht="15.75">
      <c r="A12" s="53" t="s">
        <v>14</v>
      </c>
      <c r="B12" s="1">
        <v>42675</v>
      </c>
      <c r="C12" s="33" t="s">
        <v>95</v>
      </c>
      <c r="D12" s="31">
        <v>5790</v>
      </c>
      <c r="E12" s="31">
        <v>1650</v>
      </c>
      <c r="F12" s="2">
        <v>7.76</v>
      </c>
      <c r="G12" s="29">
        <v>54.1</v>
      </c>
      <c r="H12" s="49">
        <f t="shared" si="0"/>
        <v>0.25</v>
      </c>
      <c r="I12" s="31">
        <v>2720</v>
      </c>
      <c r="J12" s="2">
        <v>1.06</v>
      </c>
      <c r="K12" s="49">
        <f>0.1</f>
        <v>0.1</v>
      </c>
      <c r="L12" s="2">
        <v>1.06</v>
      </c>
      <c r="M12" s="31">
        <v>1460</v>
      </c>
      <c r="N12" s="2">
        <v>2.2799999999999998</v>
      </c>
      <c r="O12" s="17">
        <v>1.1000000000000001E-3</v>
      </c>
      <c r="P12" s="49">
        <f>0.06</f>
        <v>0.06</v>
      </c>
    </row>
    <row r="13" spans="1:85" ht="15.75">
      <c r="A13" s="53" t="s">
        <v>14</v>
      </c>
      <c r="B13" s="1">
        <v>42710</v>
      </c>
      <c r="C13" s="33" t="s">
        <v>95</v>
      </c>
      <c r="D13" s="31">
        <v>6800</v>
      </c>
      <c r="E13" s="31">
        <v>1640</v>
      </c>
      <c r="F13" s="2">
        <v>7.71</v>
      </c>
      <c r="G13" s="29">
        <v>60</v>
      </c>
      <c r="H13" s="49">
        <f t="shared" si="0"/>
        <v>0.25</v>
      </c>
      <c r="I13" s="31">
        <v>2630</v>
      </c>
      <c r="J13" s="2">
        <v>0.85</v>
      </c>
      <c r="K13" s="49">
        <f>0.1</f>
        <v>0.1</v>
      </c>
      <c r="L13" s="2">
        <v>0.85</v>
      </c>
      <c r="M13" s="31">
        <v>1400</v>
      </c>
      <c r="N13" s="2">
        <v>2.31</v>
      </c>
      <c r="O13" s="50">
        <f>0.001</f>
        <v>1E-3</v>
      </c>
      <c r="P13" s="49">
        <f>0.09</f>
        <v>0.09</v>
      </c>
    </row>
    <row r="14" spans="1:85">
      <c r="A14" s="12"/>
      <c r="B14" s="37" t="s">
        <v>87</v>
      </c>
      <c r="C14" s="38">
        <f t="shared" ref="C14:P14" si="2">MIN(C2:C13)</f>
        <v>0</v>
      </c>
      <c r="D14" s="38">
        <f t="shared" si="2"/>
        <v>5790</v>
      </c>
      <c r="E14" s="38">
        <f t="shared" si="2"/>
        <v>1520</v>
      </c>
      <c r="F14" s="74">
        <f t="shared" si="2"/>
        <v>7.61</v>
      </c>
      <c r="G14" s="60">
        <f t="shared" si="2"/>
        <v>54.1</v>
      </c>
      <c r="H14" s="74">
        <f t="shared" si="2"/>
        <v>0.25</v>
      </c>
      <c r="I14" s="38">
        <f t="shared" si="2"/>
        <v>2430</v>
      </c>
      <c r="J14" s="74">
        <f t="shared" si="2"/>
        <v>0.55000000000000004</v>
      </c>
      <c r="K14" s="74">
        <f t="shared" si="2"/>
        <v>0.1</v>
      </c>
      <c r="L14" s="74">
        <f t="shared" si="2"/>
        <v>0.55000000000000004</v>
      </c>
      <c r="M14" s="38">
        <f t="shared" si="2"/>
        <v>752</v>
      </c>
      <c r="N14" s="74">
        <f t="shared" si="2"/>
        <v>2.2799999999999998</v>
      </c>
      <c r="O14" s="76">
        <f t="shared" si="2"/>
        <v>1E-3</v>
      </c>
      <c r="P14" s="74">
        <f t="shared" si="2"/>
        <v>0.06</v>
      </c>
    </row>
    <row r="15" spans="1:85">
      <c r="A15" s="12"/>
      <c r="B15" s="37" t="s">
        <v>88</v>
      </c>
      <c r="C15" s="38">
        <f t="shared" ref="C15:P15" si="3">MAX(C2:C13)</f>
        <v>0</v>
      </c>
      <c r="D15" s="38">
        <f t="shared" si="3"/>
        <v>7130</v>
      </c>
      <c r="E15" s="38">
        <f t="shared" si="3"/>
        <v>1650</v>
      </c>
      <c r="F15" s="74">
        <f t="shared" si="3"/>
        <v>7.77</v>
      </c>
      <c r="G15" s="60">
        <f t="shared" si="3"/>
        <v>61.1</v>
      </c>
      <c r="H15" s="74">
        <f t="shared" si="3"/>
        <v>0.25</v>
      </c>
      <c r="I15" s="38">
        <f t="shared" si="3"/>
        <v>2790</v>
      </c>
      <c r="J15" s="74">
        <f t="shared" si="3"/>
        <v>1.67</v>
      </c>
      <c r="K15" s="74">
        <f t="shared" si="3"/>
        <v>0.48</v>
      </c>
      <c r="L15" s="74">
        <f t="shared" si="3"/>
        <v>1.88</v>
      </c>
      <c r="M15" s="38">
        <f t="shared" si="3"/>
        <v>1540</v>
      </c>
      <c r="N15" s="74">
        <f t="shared" si="3"/>
        <v>2.58</v>
      </c>
      <c r="O15" s="76">
        <f t="shared" si="3"/>
        <v>2.3999999999999998E-3</v>
      </c>
      <c r="P15" s="74">
        <f t="shared" si="3"/>
        <v>0.09</v>
      </c>
    </row>
    <row r="16" spans="1:85">
      <c r="A16" s="12"/>
      <c r="B16" s="37" t="s">
        <v>89</v>
      </c>
      <c r="C16" s="38" t="e">
        <f t="shared" ref="C16:P16" si="4">AVERAGE(C2:C13)</f>
        <v>#DIV/0!</v>
      </c>
      <c r="D16" s="38">
        <f t="shared" si="4"/>
        <v>6803.333333333333</v>
      </c>
      <c r="E16" s="38">
        <f t="shared" si="4"/>
        <v>1592</v>
      </c>
      <c r="F16" s="74">
        <f t="shared" si="4"/>
        <v>7.7024999999999997</v>
      </c>
      <c r="G16" s="60">
        <f t="shared" si="4"/>
        <v>58.116666666666674</v>
      </c>
      <c r="H16" s="74">
        <f t="shared" si="4"/>
        <v>0.25</v>
      </c>
      <c r="I16" s="38">
        <f t="shared" si="4"/>
        <v>2593.3333333333335</v>
      </c>
      <c r="J16" s="74">
        <f t="shared" si="4"/>
        <v>1.2158333333333333</v>
      </c>
      <c r="K16" s="74">
        <f t="shared" si="4"/>
        <v>0.23666666666666669</v>
      </c>
      <c r="L16" s="74">
        <f t="shared" si="4"/>
        <v>1.4191666666666667</v>
      </c>
      <c r="M16" s="38">
        <f t="shared" si="4"/>
        <v>1425.1666666666667</v>
      </c>
      <c r="N16" s="74">
        <f t="shared" si="4"/>
        <v>2.3758333333333335</v>
      </c>
      <c r="O16" s="76">
        <f t="shared" si="4"/>
        <v>1.2916666666666669E-3</v>
      </c>
      <c r="P16" s="74">
        <f t="shared" si="4"/>
        <v>6.9999999999999993E-2</v>
      </c>
    </row>
    <row r="17" spans="1:16">
      <c r="A17" s="70"/>
      <c r="B17" s="37" t="s">
        <v>90</v>
      </c>
      <c r="C17" s="38" t="e">
        <f t="shared" ref="C17:P17" si="5">_xlfn.STDEV.P(C2:C13)</f>
        <v>#DIV/0!</v>
      </c>
      <c r="D17" s="38">
        <f t="shared" si="5"/>
        <v>336.38602164114303</v>
      </c>
      <c r="E17" s="38">
        <f t="shared" si="5"/>
        <v>44.45222154178574</v>
      </c>
      <c r="F17" s="74">
        <f t="shared" si="5"/>
        <v>5.2777046778563194E-2</v>
      </c>
      <c r="G17" s="60">
        <f t="shared" si="5"/>
        <v>1.8406671495834208</v>
      </c>
      <c r="H17" s="74">
        <f t="shared" si="5"/>
        <v>0</v>
      </c>
      <c r="I17" s="38">
        <f t="shared" si="5"/>
        <v>107.34161458736412</v>
      </c>
      <c r="J17" s="74">
        <f t="shared" si="5"/>
        <v>0.30551754814121901</v>
      </c>
      <c r="K17" s="74">
        <f t="shared" si="5"/>
        <v>0.12710450643291743</v>
      </c>
      <c r="L17" s="74">
        <f t="shared" si="5"/>
        <v>0.38202221430464228</v>
      </c>
      <c r="M17" s="38">
        <f t="shared" si="5"/>
        <v>206.39841461492759</v>
      </c>
      <c r="N17" s="74">
        <f t="shared" si="5"/>
        <v>9.4115030090251198E-2</v>
      </c>
      <c r="O17" s="76">
        <f t="shared" si="5"/>
        <v>4.1724959223733482E-4</v>
      </c>
      <c r="P17" s="74">
        <f t="shared" si="5"/>
        <v>1.4142135623730963E-2</v>
      </c>
    </row>
    <row r="18" spans="1:16" s="9" customFormat="1">
      <c r="A18" s="71"/>
      <c r="B18" s="222" t="s">
        <v>114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123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 s="9" customFormat="1">
      <c r="A22" s="72"/>
      <c r="B22" s="215" t="s">
        <v>127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>
      <c r="A23" s="62"/>
    </row>
  </sheetData>
  <mergeCells count="5">
    <mergeCell ref="B18:P18"/>
    <mergeCell ref="B19:P19"/>
    <mergeCell ref="B20:P20"/>
    <mergeCell ref="B21:P21"/>
    <mergeCell ref="B22:P2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40 - W4_WELL Data&amp;R&amp;"Times New Roman,Regular"&amp;8Annual Report, 2016</oddHead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CJ22"/>
  <sheetViews>
    <sheetView topLeftCell="A6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4.59765625" style="40" bestFit="1" customWidth="1"/>
    <col min="4" max="5" width="7.73046875" style="40" bestFit="1" customWidth="1"/>
    <col min="6" max="6" width="6.3984375" style="7" bestFit="1" customWidth="1"/>
    <col min="7" max="7" width="7.73046875" style="7" bestFit="1" customWidth="1"/>
    <col min="8" max="8" width="6.59765625" style="7" bestFit="1" customWidth="1"/>
    <col min="9" max="9" width="7.73046875" style="40" bestFit="1" customWidth="1"/>
    <col min="10" max="11" width="7.73046875" style="42" bestFit="1" customWidth="1"/>
    <col min="12" max="12" width="6.3984375" style="7" bestFit="1" customWidth="1"/>
    <col min="13" max="13" width="7.73046875" style="40" bestFit="1" customWidth="1"/>
    <col min="14" max="14" width="6.3984375" style="7" bestFit="1" customWidth="1"/>
    <col min="15" max="15" width="10.265625" style="46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5" t="s">
        <v>42</v>
      </c>
      <c r="H1" s="5" t="s">
        <v>43</v>
      </c>
      <c r="I1" s="30" t="s">
        <v>45</v>
      </c>
      <c r="J1" s="13" t="s">
        <v>86</v>
      </c>
      <c r="K1" s="13" t="s">
        <v>46</v>
      </c>
      <c r="L1" s="5" t="s">
        <v>47</v>
      </c>
      <c r="M1" s="30" t="s">
        <v>48</v>
      </c>
      <c r="N1" s="5" t="s">
        <v>71</v>
      </c>
      <c r="O1" s="19" t="s">
        <v>72</v>
      </c>
      <c r="P1" s="13" t="s">
        <v>73</v>
      </c>
    </row>
    <row r="2" spans="1:88" ht="15.75">
      <c r="A2" s="53" t="s">
        <v>15</v>
      </c>
      <c r="B2" s="1">
        <v>42374</v>
      </c>
      <c r="C2" s="33">
        <v>17.265260077777778</v>
      </c>
      <c r="D2" s="31">
        <v>6090</v>
      </c>
      <c r="E2" s="31">
        <v>1780</v>
      </c>
      <c r="F2" s="2">
        <v>7.37</v>
      </c>
      <c r="G2" s="2">
        <v>14.8</v>
      </c>
      <c r="H2" s="49">
        <f>0.25</f>
        <v>0.25</v>
      </c>
      <c r="I2" s="31">
        <v>2380</v>
      </c>
      <c r="J2" s="14">
        <v>1.375</v>
      </c>
      <c r="K2" s="14">
        <v>0.16500000000000001</v>
      </c>
      <c r="L2" s="2">
        <v>1.54</v>
      </c>
      <c r="M2" s="31">
        <v>1210</v>
      </c>
      <c r="N2" s="2">
        <v>2.44</v>
      </c>
      <c r="O2" s="47">
        <f>0.001</f>
        <v>1E-3</v>
      </c>
      <c r="P2" s="14">
        <v>0.13700000000000001</v>
      </c>
      <c r="CC2" s="36"/>
      <c r="CD2" s="36"/>
      <c r="CE2" s="36"/>
      <c r="CF2" s="36"/>
      <c r="CG2" s="36"/>
    </row>
    <row r="3" spans="1:88" ht="15.75">
      <c r="A3" s="53" t="s">
        <v>15</v>
      </c>
      <c r="B3" s="1">
        <v>42402</v>
      </c>
      <c r="C3" s="33">
        <v>16.572529844444446</v>
      </c>
      <c r="D3" s="31">
        <v>5530</v>
      </c>
      <c r="E3" s="33" t="s">
        <v>95</v>
      </c>
      <c r="F3" s="2">
        <v>7.99</v>
      </c>
      <c r="G3" s="2">
        <v>16.5</v>
      </c>
      <c r="H3" s="49">
        <f>0.25</f>
        <v>0.25</v>
      </c>
      <c r="I3" s="31">
        <v>2200</v>
      </c>
      <c r="J3" s="14">
        <v>1.113</v>
      </c>
      <c r="K3" s="14">
        <v>0.187</v>
      </c>
      <c r="L3" s="2">
        <v>1.3</v>
      </c>
      <c r="M3" s="31">
        <v>865</v>
      </c>
      <c r="N3" s="2">
        <v>1.84</v>
      </c>
      <c r="O3" s="47">
        <f>0.001</f>
        <v>1E-3</v>
      </c>
      <c r="P3" s="51">
        <f>0.06</f>
        <v>0.06</v>
      </c>
    </row>
    <row r="4" spans="1:88" ht="15.75">
      <c r="A4" s="53" t="s">
        <v>15</v>
      </c>
      <c r="B4" s="1">
        <v>42430</v>
      </c>
      <c r="C4" s="33">
        <v>18.094265111111113</v>
      </c>
      <c r="D4" s="31">
        <v>6170</v>
      </c>
      <c r="E4" s="31">
        <v>1770</v>
      </c>
      <c r="F4" s="2">
        <v>7.37</v>
      </c>
      <c r="G4" s="2">
        <v>17.5</v>
      </c>
      <c r="H4" s="49">
        <f>0.25</f>
        <v>0.25</v>
      </c>
      <c r="I4" s="31">
        <v>2420</v>
      </c>
      <c r="J4" s="14">
        <v>1.323</v>
      </c>
      <c r="K4" s="14">
        <v>5.7000000000000002E-2</v>
      </c>
      <c r="L4" s="2">
        <v>1.38</v>
      </c>
      <c r="M4" s="31">
        <v>1170</v>
      </c>
      <c r="N4" s="2">
        <v>2.44</v>
      </c>
      <c r="O4" s="47">
        <f>0.001</f>
        <v>1E-3</v>
      </c>
      <c r="P4" s="51">
        <f>0.06</f>
        <v>0.06</v>
      </c>
    </row>
    <row r="5" spans="1:88" ht="15.75">
      <c r="A5" s="53" t="s">
        <v>15</v>
      </c>
      <c r="B5" s="1">
        <v>42465</v>
      </c>
      <c r="C5" s="33">
        <v>24.4613266</v>
      </c>
      <c r="D5" s="31">
        <v>4190</v>
      </c>
      <c r="E5" s="31">
        <v>1230</v>
      </c>
      <c r="F5" s="2">
        <v>7.81</v>
      </c>
      <c r="G5" s="2">
        <v>18.600000000000001</v>
      </c>
      <c r="H5" s="2">
        <v>1.78</v>
      </c>
      <c r="I5" s="31">
        <v>1570</v>
      </c>
      <c r="J5" s="14">
        <v>0.92</v>
      </c>
      <c r="K5" s="14">
        <v>0.1</v>
      </c>
      <c r="L5" s="2">
        <v>1.02</v>
      </c>
      <c r="M5" s="31">
        <v>506</v>
      </c>
      <c r="N5" s="2">
        <v>1.22</v>
      </c>
      <c r="O5" s="20">
        <v>1.1900000000000001E-3</v>
      </c>
      <c r="P5" s="51">
        <f>0.06</f>
        <v>0.06</v>
      </c>
    </row>
    <row r="6" spans="1:88" s="8" customFormat="1" ht="15.75">
      <c r="A6" s="53" t="s">
        <v>15</v>
      </c>
      <c r="B6" s="1">
        <v>42494</v>
      </c>
      <c r="C6" s="33">
        <v>26.005774333333331</v>
      </c>
      <c r="D6" s="31">
        <v>5550</v>
      </c>
      <c r="E6" s="31">
        <v>1580</v>
      </c>
      <c r="F6" s="2">
        <v>7.52</v>
      </c>
      <c r="G6" s="2">
        <v>16.5</v>
      </c>
      <c r="H6" s="49">
        <f>0.25</f>
        <v>0.25</v>
      </c>
      <c r="I6" s="31">
        <v>2160</v>
      </c>
      <c r="J6" s="14">
        <v>1.2349999999999999</v>
      </c>
      <c r="K6" s="14">
        <v>0.185</v>
      </c>
      <c r="L6" s="2">
        <v>1.42</v>
      </c>
      <c r="M6" s="31">
        <v>1010</v>
      </c>
      <c r="N6" s="2">
        <v>2.09</v>
      </c>
      <c r="O6" s="47">
        <f>0.001</f>
        <v>1E-3</v>
      </c>
      <c r="P6" s="51">
        <f>0.06</f>
        <v>0.06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</row>
    <row r="7" spans="1:88" ht="15.75">
      <c r="A7" s="53" t="s">
        <v>15</v>
      </c>
      <c r="B7" s="1">
        <v>42528</v>
      </c>
      <c r="C7" s="33">
        <v>23.7118152</v>
      </c>
      <c r="D7" s="31">
        <v>5420</v>
      </c>
      <c r="E7" s="31">
        <v>1610</v>
      </c>
      <c r="F7" s="2">
        <v>7.24</v>
      </c>
      <c r="G7" s="2">
        <v>15.6</v>
      </c>
      <c r="H7" s="49">
        <f>0.25</f>
        <v>0.25</v>
      </c>
      <c r="I7" s="31">
        <v>2140</v>
      </c>
      <c r="J7" s="14">
        <v>1.073</v>
      </c>
      <c r="K7" s="14">
        <v>0.317</v>
      </c>
      <c r="L7" s="2">
        <v>1.39</v>
      </c>
      <c r="M7" s="31">
        <v>1110</v>
      </c>
      <c r="N7" s="2">
        <v>2.1800000000000002</v>
      </c>
      <c r="O7" s="47">
        <f>0.001</f>
        <v>1E-3</v>
      </c>
      <c r="P7" s="51">
        <f>0.06</f>
        <v>0.06</v>
      </c>
    </row>
    <row r="8" spans="1:88" ht="15.75">
      <c r="A8" s="53" t="s">
        <v>15</v>
      </c>
      <c r="B8" s="1">
        <v>42556</v>
      </c>
      <c r="C8" s="33">
        <v>21.126379411111113</v>
      </c>
      <c r="D8" s="31">
        <v>4580</v>
      </c>
      <c r="E8" s="33" t="s">
        <v>95</v>
      </c>
      <c r="F8" s="2">
        <v>7.27</v>
      </c>
      <c r="G8" s="2">
        <v>9.83</v>
      </c>
      <c r="H8" s="2">
        <v>0.19</v>
      </c>
      <c r="I8" s="31">
        <v>770</v>
      </c>
      <c r="J8" s="14">
        <v>1.151</v>
      </c>
      <c r="K8" s="14">
        <v>0.159</v>
      </c>
      <c r="L8" s="2">
        <v>1.31</v>
      </c>
      <c r="M8" s="31">
        <v>671</v>
      </c>
      <c r="N8" s="2">
        <v>1.47</v>
      </c>
      <c r="O8" s="47">
        <f>0.001</f>
        <v>1E-3</v>
      </c>
      <c r="P8" s="51">
        <f>0.03</f>
        <v>0.03</v>
      </c>
    </row>
    <row r="9" spans="1:88" ht="15.75">
      <c r="A9" s="53" t="s">
        <v>15</v>
      </c>
      <c r="B9" s="1">
        <v>42584</v>
      </c>
      <c r="C9" s="33">
        <v>22.061375955555558</v>
      </c>
      <c r="D9" s="31">
        <v>5960</v>
      </c>
      <c r="E9" s="31">
        <v>1580</v>
      </c>
      <c r="F9" s="2">
        <v>7.44</v>
      </c>
      <c r="G9" s="2">
        <v>15.9</v>
      </c>
      <c r="H9" s="49">
        <f>0.25</f>
        <v>0.25</v>
      </c>
      <c r="I9" s="31">
        <v>2380</v>
      </c>
      <c r="J9" s="14">
        <v>1.1639999999999999</v>
      </c>
      <c r="K9" s="14">
        <v>7.5999999999999998E-2</v>
      </c>
      <c r="L9" s="2">
        <v>1.24</v>
      </c>
      <c r="M9" s="31">
        <v>1140</v>
      </c>
      <c r="N9" s="2">
        <v>2.16</v>
      </c>
      <c r="O9" s="20">
        <v>1.1999999999999999E-3</v>
      </c>
      <c r="P9" s="51">
        <f>0.06</f>
        <v>0.06</v>
      </c>
    </row>
    <row r="10" spans="1:88" ht="15.75">
      <c r="A10" s="53" t="s">
        <v>15</v>
      </c>
      <c r="B10" s="1">
        <v>42619</v>
      </c>
      <c r="C10" s="33">
        <v>21.221014688888889</v>
      </c>
      <c r="D10" s="31">
        <v>5200</v>
      </c>
      <c r="E10" s="31">
        <v>1530</v>
      </c>
      <c r="F10" s="2">
        <v>7.61</v>
      </c>
      <c r="G10" s="2">
        <v>13.8</v>
      </c>
      <c r="H10" s="49">
        <f>0.25</f>
        <v>0.25</v>
      </c>
      <c r="I10" s="31">
        <v>2180</v>
      </c>
      <c r="J10" s="14">
        <v>0.82200000000000006</v>
      </c>
      <c r="K10" s="14">
        <v>0.20799999999999999</v>
      </c>
      <c r="L10" s="2">
        <v>1.03</v>
      </c>
      <c r="M10" s="31">
        <v>856</v>
      </c>
      <c r="N10" s="2">
        <v>1.96</v>
      </c>
      <c r="O10" s="20">
        <v>4.4999999999999997E-3</v>
      </c>
      <c r="P10" s="51">
        <f>0.06</f>
        <v>0.06</v>
      </c>
    </row>
    <row r="11" spans="1:88" ht="15.75">
      <c r="A11" s="53" t="s">
        <v>15</v>
      </c>
      <c r="B11" s="1">
        <v>42655</v>
      </c>
      <c r="C11" s="33">
        <v>19.930189500000001</v>
      </c>
      <c r="D11" s="31">
        <v>5870</v>
      </c>
      <c r="E11" s="31">
        <v>1700</v>
      </c>
      <c r="F11" s="2">
        <v>7.33</v>
      </c>
      <c r="G11" s="2">
        <v>17.5</v>
      </c>
      <c r="H11" s="49">
        <f>0.25</f>
        <v>0.25</v>
      </c>
      <c r="I11" s="31">
        <v>2420</v>
      </c>
      <c r="J11" s="14">
        <v>0.94400000000000006</v>
      </c>
      <c r="K11" s="14">
        <v>0.34599999999999997</v>
      </c>
      <c r="L11" s="2">
        <v>1.29</v>
      </c>
      <c r="M11" s="31">
        <v>1150</v>
      </c>
      <c r="N11" s="2">
        <v>2.29</v>
      </c>
      <c r="O11" s="47">
        <f>0.001</f>
        <v>1E-3</v>
      </c>
      <c r="P11" s="51">
        <f>0.09</f>
        <v>0.09</v>
      </c>
    </row>
    <row r="12" spans="1:88" ht="15.75">
      <c r="A12" s="53" t="s">
        <v>15</v>
      </c>
      <c r="B12" s="1">
        <v>42675</v>
      </c>
      <c r="C12" s="33">
        <v>19.941545733333335</v>
      </c>
      <c r="D12" s="31">
        <v>4890</v>
      </c>
      <c r="E12" s="31">
        <v>1720</v>
      </c>
      <c r="F12" s="2">
        <v>7.69</v>
      </c>
      <c r="G12" s="2">
        <v>14.8</v>
      </c>
      <c r="H12" s="49">
        <f>0.25</f>
        <v>0.25</v>
      </c>
      <c r="I12" s="31">
        <v>2200</v>
      </c>
      <c r="J12" s="14">
        <v>0.77699999999999991</v>
      </c>
      <c r="K12" s="14">
        <v>5.0999999999999997E-2</v>
      </c>
      <c r="L12" s="2">
        <v>0.82799999999999996</v>
      </c>
      <c r="M12" s="31">
        <v>1680</v>
      </c>
      <c r="N12" s="2">
        <v>1.87</v>
      </c>
      <c r="O12" s="47">
        <f>0.001</f>
        <v>1E-3</v>
      </c>
      <c r="P12" s="51">
        <f>0.06</f>
        <v>0.06</v>
      </c>
      <c r="CH12" s="8"/>
      <c r="CI12" s="8"/>
    </row>
    <row r="13" spans="1:88" ht="15.75">
      <c r="A13" s="53" t="s">
        <v>15</v>
      </c>
      <c r="B13" s="1">
        <v>42710</v>
      </c>
      <c r="C13" s="33">
        <v>22.75410618888889</v>
      </c>
      <c r="D13" s="31">
        <v>5930</v>
      </c>
      <c r="E13" s="31">
        <v>1790</v>
      </c>
      <c r="F13" s="2">
        <v>7.71</v>
      </c>
      <c r="G13" s="2">
        <v>19</v>
      </c>
      <c r="H13" s="49">
        <f>0.25</f>
        <v>0.25</v>
      </c>
      <c r="I13" s="31">
        <v>2510</v>
      </c>
      <c r="J13" s="14">
        <v>0.70599999999999996</v>
      </c>
      <c r="K13" s="51">
        <f>0.05</f>
        <v>0.05</v>
      </c>
      <c r="L13" s="2">
        <v>0.70599999999999996</v>
      </c>
      <c r="M13" s="31">
        <v>1140</v>
      </c>
      <c r="N13" s="2">
        <v>2.5099999999999998</v>
      </c>
      <c r="O13" s="47">
        <f>0.001</f>
        <v>1E-3</v>
      </c>
      <c r="P13" s="51">
        <f>0.09</f>
        <v>0.09</v>
      </c>
    </row>
    <row r="14" spans="1:88">
      <c r="A14" s="12"/>
      <c r="B14" s="37" t="s">
        <v>87</v>
      </c>
      <c r="C14" s="38">
        <f t="shared" ref="C14:P14" si="0">MIN(C2:C13)</f>
        <v>16.572529844444446</v>
      </c>
      <c r="D14" s="38">
        <f t="shared" si="0"/>
        <v>4190</v>
      </c>
      <c r="E14" s="38">
        <f t="shared" si="0"/>
        <v>1230</v>
      </c>
      <c r="F14" s="74">
        <f t="shared" si="0"/>
        <v>7.24</v>
      </c>
      <c r="G14" s="74">
        <f t="shared" si="0"/>
        <v>9.83</v>
      </c>
      <c r="H14" s="74">
        <f t="shared" si="0"/>
        <v>0.19</v>
      </c>
      <c r="I14" s="38">
        <f t="shared" si="0"/>
        <v>770</v>
      </c>
      <c r="J14" s="73">
        <f t="shared" si="0"/>
        <v>0.70599999999999996</v>
      </c>
      <c r="K14" s="73">
        <f t="shared" si="0"/>
        <v>0.05</v>
      </c>
      <c r="L14" s="74">
        <f t="shared" si="0"/>
        <v>0.70599999999999996</v>
      </c>
      <c r="M14" s="38">
        <f t="shared" si="0"/>
        <v>506</v>
      </c>
      <c r="N14" s="74">
        <f t="shared" si="0"/>
        <v>1.22</v>
      </c>
      <c r="O14" s="75">
        <f t="shared" si="0"/>
        <v>1E-3</v>
      </c>
      <c r="P14" s="73">
        <f t="shared" si="0"/>
        <v>0.03</v>
      </c>
    </row>
    <row r="15" spans="1:88">
      <c r="A15" s="12"/>
      <c r="B15" s="37" t="s">
        <v>88</v>
      </c>
      <c r="C15" s="38">
        <f t="shared" ref="C15:P15" si="1">MAX(C2:C13)</f>
        <v>26.005774333333331</v>
      </c>
      <c r="D15" s="38">
        <f t="shared" si="1"/>
        <v>6170</v>
      </c>
      <c r="E15" s="38">
        <f t="shared" si="1"/>
        <v>1790</v>
      </c>
      <c r="F15" s="74">
        <f t="shared" si="1"/>
        <v>7.99</v>
      </c>
      <c r="G15" s="74">
        <f t="shared" si="1"/>
        <v>19</v>
      </c>
      <c r="H15" s="74">
        <f t="shared" si="1"/>
        <v>1.78</v>
      </c>
      <c r="I15" s="38">
        <f t="shared" si="1"/>
        <v>2510</v>
      </c>
      <c r="J15" s="73">
        <f t="shared" si="1"/>
        <v>1.375</v>
      </c>
      <c r="K15" s="73">
        <f t="shared" si="1"/>
        <v>0.34599999999999997</v>
      </c>
      <c r="L15" s="74">
        <f t="shared" si="1"/>
        <v>1.54</v>
      </c>
      <c r="M15" s="38">
        <f t="shared" si="1"/>
        <v>1680</v>
      </c>
      <c r="N15" s="74">
        <f t="shared" si="1"/>
        <v>2.5099999999999998</v>
      </c>
      <c r="O15" s="75">
        <f t="shared" si="1"/>
        <v>4.4999999999999997E-3</v>
      </c>
      <c r="P15" s="73">
        <f t="shared" si="1"/>
        <v>0.13700000000000001</v>
      </c>
    </row>
    <row r="16" spans="1:88">
      <c r="A16" s="12"/>
      <c r="B16" s="37" t="s">
        <v>89</v>
      </c>
      <c r="C16" s="38">
        <f t="shared" ref="C16:P16" si="2">AVERAGE(C2:C13)</f>
        <v>21.095465220370372</v>
      </c>
      <c r="D16" s="38">
        <f t="shared" si="2"/>
        <v>5448.333333333333</v>
      </c>
      <c r="E16" s="38">
        <f t="shared" si="2"/>
        <v>1629</v>
      </c>
      <c r="F16" s="74">
        <f t="shared" si="2"/>
        <v>7.5291666666666659</v>
      </c>
      <c r="G16" s="74">
        <f t="shared" si="2"/>
        <v>15.860833333333334</v>
      </c>
      <c r="H16" s="74">
        <f t="shared" si="2"/>
        <v>0.37250000000000005</v>
      </c>
      <c r="I16" s="38">
        <f t="shared" si="2"/>
        <v>2110.8333333333335</v>
      </c>
      <c r="J16" s="73">
        <f t="shared" si="2"/>
        <v>1.0502499999999999</v>
      </c>
      <c r="K16" s="73">
        <f t="shared" si="2"/>
        <v>0.15841666666666665</v>
      </c>
      <c r="L16" s="74">
        <f t="shared" si="2"/>
        <v>1.2045000000000001</v>
      </c>
      <c r="M16" s="38">
        <f t="shared" si="2"/>
        <v>1042.3333333333333</v>
      </c>
      <c r="N16" s="74">
        <f t="shared" si="2"/>
        <v>2.0391666666666666</v>
      </c>
      <c r="O16" s="75">
        <f t="shared" si="2"/>
        <v>1.3241666666666669E-3</v>
      </c>
      <c r="P16" s="73">
        <f t="shared" si="2"/>
        <v>6.8916666666666654E-2</v>
      </c>
    </row>
    <row r="17" spans="1:16">
      <c r="A17" s="70"/>
      <c r="B17" s="37" t="s">
        <v>90</v>
      </c>
      <c r="C17" s="38">
        <f t="shared" ref="C17:P17" si="3">_xlfn.STDEV.P(C2:C13)</f>
        <v>2.7810407678103135</v>
      </c>
      <c r="D17" s="38">
        <f t="shared" si="3"/>
        <v>600.88592002882615</v>
      </c>
      <c r="E17" s="38">
        <f t="shared" si="3"/>
        <v>160.02812252851061</v>
      </c>
      <c r="F17" s="74">
        <f t="shared" si="3"/>
        <v>0.22462777853348614</v>
      </c>
      <c r="G17" s="74">
        <f t="shared" si="3"/>
        <v>2.3538353749194445</v>
      </c>
      <c r="H17" s="74">
        <f t="shared" si="3"/>
        <v>0.42469842241289285</v>
      </c>
      <c r="I17" s="38">
        <f t="shared" si="3"/>
        <v>466.34140450484938</v>
      </c>
      <c r="J17" s="73">
        <f t="shared" si="3"/>
        <v>0.20717509703951814</v>
      </c>
      <c r="K17" s="73">
        <f t="shared" si="3"/>
        <v>9.4931956626253616E-2</v>
      </c>
      <c r="L17" s="74">
        <f t="shared" si="3"/>
        <v>0.24286089983088402</v>
      </c>
      <c r="M17" s="38">
        <f t="shared" si="3"/>
        <v>285.63272843908408</v>
      </c>
      <c r="N17" s="74">
        <f t="shared" si="3"/>
        <v>0.37776664607782506</v>
      </c>
      <c r="O17" s="75">
        <f t="shared" si="3"/>
        <v>9.6025568065084724E-4</v>
      </c>
      <c r="P17" s="73">
        <f t="shared" si="3"/>
        <v>2.52898475457819E-2</v>
      </c>
    </row>
    <row r="18" spans="1:16" s="9" customFormat="1">
      <c r="A18" s="71"/>
      <c r="B18" s="222" t="s">
        <v>114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123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>
      <c r="A22" s="62"/>
    </row>
  </sheetData>
  <mergeCells count="4">
    <mergeCell ref="B18:P18"/>
    <mergeCell ref="B19:P19"/>
    <mergeCell ref="B20:P20"/>
    <mergeCell ref="B21:P21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41 - W5_WELL Data&amp;R&amp;"Times New Roman,Regular"&amp;8Annual Report, 2016</oddHead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1:CG23"/>
  <sheetViews>
    <sheetView topLeftCell="A8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8.86328125" style="40" bestFit="1" customWidth="1"/>
    <col min="4" max="5" width="7.73046875" style="40" bestFit="1" customWidth="1"/>
    <col min="6" max="6" width="6.3984375" style="7" bestFit="1" customWidth="1"/>
    <col min="7" max="7" width="6.3984375" style="41" bestFit="1" customWidth="1"/>
    <col min="8" max="8" width="6.59765625" style="7" bestFit="1" customWidth="1"/>
    <col min="9" max="9" width="7.73046875" style="40" bestFit="1" customWidth="1"/>
    <col min="10" max="10" width="6.3984375" style="7" bestFit="1" customWidth="1"/>
    <col min="11" max="11" width="6.59765625" style="7" bestFit="1" customWidth="1"/>
    <col min="12" max="12" width="6.3984375" style="7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5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28" t="s">
        <v>42</v>
      </c>
      <c r="H1" s="5" t="s">
        <v>43</v>
      </c>
      <c r="I1" s="30" t="s">
        <v>45</v>
      </c>
      <c r="J1" s="5" t="s">
        <v>86</v>
      </c>
      <c r="K1" s="5" t="s">
        <v>46</v>
      </c>
      <c r="L1" s="5" t="s">
        <v>47</v>
      </c>
      <c r="M1" s="30" t="s">
        <v>48</v>
      </c>
      <c r="N1" s="5" t="s">
        <v>71</v>
      </c>
      <c r="O1" s="16" t="s">
        <v>72</v>
      </c>
      <c r="P1" s="13" t="s">
        <v>73</v>
      </c>
    </row>
    <row r="2" spans="1:85" ht="15.75">
      <c r="A2" s="53" t="s">
        <v>16</v>
      </c>
      <c r="B2" s="1">
        <v>42374</v>
      </c>
      <c r="C2" s="33" t="s">
        <v>95</v>
      </c>
      <c r="D2" s="31">
        <v>5860</v>
      </c>
      <c r="E2" s="31">
        <v>1630</v>
      </c>
      <c r="F2" s="2">
        <v>7.42</v>
      </c>
      <c r="G2" s="29">
        <v>11.5</v>
      </c>
      <c r="H2" s="49">
        <f t="shared" ref="H2:H13" si="0">0.25</f>
        <v>0.25</v>
      </c>
      <c r="I2" s="31">
        <v>2280</v>
      </c>
      <c r="J2" s="2">
        <v>1.6800000000000002</v>
      </c>
      <c r="K2" s="2">
        <v>0.17</v>
      </c>
      <c r="L2" s="2">
        <v>1.85</v>
      </c>
      <c r="M2" s="31">
        <v>1140</v>
      </c>
      <c r="N2" s="2">
        <v>2.29</v>
      </c>
      <c r="O2" s="50">
        <f>0.001</f>
        <v>1E-3</v>
      </c>
      <c r="P2" s="51">
        <f>0.09</f>
        <v>0.09</v>
      </c>
      <c r="CC2" s="36"/>
      <c r="CD2" s="36"/>
      <c r="CE2" s="36"/>
      <c r="CF2" s="36"/>
      <c r="CG2" s="36"/>
    </row>
    <row r="3" spans="1:85" ht="15.75">
      <c r="A3" s="53" t="s">
        <v>16</v>
      </c>
      <c r="B3" s="1">
        <v>42402</v>
      </c>
      <c r="C3" s="33" t="s">
        <v>95</v>
      </c>
      <c r="D3" s="31">
        <v>6130</v>
      </c>
      <c r="E3" s="33" t="s">
        <v>95</v>
      </c>
      <c r="F3" s="2">
        <v>7.7</v>
      </c>
      <c r="G3" s="29">
        <v>11.9</v>
      </c>
      <c r="H3" s="49">
        <f t="shared" si="0"/>
        <v>0.25</v>
      </c>
      <c r="I3" s="31">
        <v>2330</v>
      </c>
      <c r="J3" s="2">
        <v>1.45</v>
      </c>
      <c r="K3" s="2">
        <v>0.23</v>
      </c>
      <c r="L3" s="2">
        <v>1.68</v>
      </c>
      <c r="M3" s="31">
        <v>1110</v>
      </c>
      <c r="N3" s="2">
        <v>2.2400000000000002</v>
      </c>
      <c r="O3" s="50">
        <f>0.001</f>
        <v>1E-3</v>
      </c>
      <c r="P3" s="14">
        <v>7.5999999999999998E-2</v>
      </c>
    </row>
    <row r="4" spans="1:85" ht="15.75">
      <c r="A4" s="53" t="s">
        <v>16</v>
      </c>
      <c r="B4" s="1">
        <v>42430</v>
      </c>
      <c r="C4" s="33" t="s">
        <v>95</v>
      </c>
      <c r="D4" s="31">
        <v>5990</v>
      </c>
      <c r="E4" s="31">
        <v>1680</v>
      </c>
      <c r="F4" s="2">
        <v>7.49</v>
      </c>
      <c r="G4" s="29">
        <v>11.7</v>
      </c>
      <c r="H4" s="49">
        <f t="shared" si="0"/>
        <v>0.25</v>
      </c>
      <c r="I4" s="31">
        <v>2220</v>
      </c>
      <c r="J4" s="2">
        <v>1.57</v>
      </c>
      <c r="K4" s="49">
        <f>0.1</f>
        <v>0.1</v>
      </c>
      <c r="L4" s="2">
        <v>1.57</v>
      </c>
      <c r="M4" s="31">
        <v>1150</v>
      </c>
      <c r="N4" s="2">
        <v>2.6</v>
      </c>
      <c r="O4" s="17">
        <v>1.9E-3</v>
      </c>
      <c r="P4" s="51">
        <f t="shared" ref="P4:P12" si="1">0.06</f>
        <v>0.06</v>
      </c>
    </row>
    <row r="5" spans="1:85" ht="15.75">
      <c r="A5" s="53" t="s">
        <v>16</v>
      </c>
      <c r="B5" s="1">
        <v>42465</v>
      </c>
      <c r="C5" s="33" t="s">
        <v>95</v>
      </c>
      <c r="D5" s="31">
        <v>5460</v>
      </c>
      <c r="E5" s="31">
        <v>1410</v>
      </c>
      <c r="F5" s="2">
        <v>7.71</v>
      </c>
      <c r="G5" s="29">
        <v>11.3</v>
      </c>
      <c r="H5" s="49">
        <f t="shared" si="0"/>
        <v>0.25</v>
      </c>
      <c r="I5" s="31">
        <v>2070</v>
      </c>
      <c r="J5" s="2">
        <v>0.46</v>
      </c>
      <c r="K5" s="49">
        <f>0.1</f>
        <v>0.1</v>
      </c>
      <c r="L5" s="2">
        <v>0.46</v>
      </c>
      <c r="M5" s="31">
        <v>1000</v>
      </c>
      <c r="N5" s="2">
        <v>1.94</v>
      </c>
      <c r="O5" s="50">
        <f t="shared" ref="O5:O13" si="2">0.001</f>
        <v>1E-3</v>
      </c>
      <c r="P5" s="51">
        <f t="shared" si="1"/>
        <v>0.06</v>
      </c>
    </row>
    <row r="6" spans="1:85" ht="15.75">
      <c r="A6" s="53" t="s">
        <v>16</v>
      </c>
      <c r="B6" s="1">
        <v>42494</v>
      </c>
      <c r="C6" s="33" t="s">
        <v>95</v>
      </c>
      <c r="D6" s="31">
        <v>5660</v>
      </c>
      <c r="E6" s="31">
        <v>1580</v>
      </c>
      <c r="F6" s="2">
        <v>7.57</v>
      </c>
      <c r="G6" s="29">
        <v>12.2</v>
      </c>
      <c r="H6" s="49">
        <f t="shared" si="0"/>
        <v>0.25</v>
      </c>
      <c r="I6" s="31">
        <v>2260</v>
      </c>
      <c r="J6" s="2">
        <v>1.54</v>
      </c>
      <c r="K6" s="2">
        <v>0.25</v>
      </c>
      <c r="L6" s="2">
        <v>1.79</v>
      </c>
      <c r="M6" s="31">
        <v>1060</v>
      </c>
      <c r="N6" s="2">
        <v>2.14</v>
      </c>
      <c r="O6" s="50">
        <f t="shared" si="2"/>
        <v>1E-3</v>
      </c>
      <c r="P6" s="51">
        <f t="shared" si="1"/>
        <v>0.06</v>
      </c>
    </row>
    <row r="7" spans="1:85" ht="15.75">
      <c r="A7" s="53" t="s">
        <v>16</v>
      </c>
      <c r="B7" s="1">
        <v>42528</v>
      </c>
      <c r="C7" s="33" t="s">
        <v>95</v>
      </c>
      <c r="D7" s="31">
        <v>5510</v>
      </c>
      <c r="E7" s="31">
        <v>1610</v>
      </c>
      <c r="F7" s="2">
        <v>7.36</v>
      </c>
      <c r="G7" s="29">
        <v>12.3</v>
      </c>
      <c r="H7" s="49">
        <f t="shared" si="0"/>
        <v>0.25</v>
      </c>
      <c r="I7" s="31">
        <v>2280</v>
      </c>
      <c r="J7" s="2">
        <v>1.2</v>
      </c>
      <c r="K7" s="2">
        <v>0.28000000000000003</v>
      </c>
      <c r="L7" s="2">
        <v>1.48</v>
      </c>
      <c r="M7" s="31">
        <v>1100</v>
      </c>
      <c r="N7" s="2">
        <v>2.14</v>
      </c>
      <c r="O7" s="50">
        <f t="shared" si="2"/>
        <v>1E-3</v>
      </c>
      <c r="P7" s="51">
        <f t="shared" si="1"/>
        <v>0.06</v>
      </c>
    </row>
    <row r="8" spans="1:85" ht="15.75">
      <c r="A8" s="53" t="s">
        <v>16</v>
      </c>
      <c r="B8" s="1">
        <v>42556</v>
      </c>
      <c r="C8" s="33" t="s">
        <v>95</v>
      </c>
      <c r="D8" s="31">
        <v>5660</v>
      </c>
      <c r="E8" s="33" t="s">
        <v>95</v>
      </c>
      <c r="F8" s="2">
        <v>7.3</v>
      </c>
      <c r="G8" s="29">
        <v>12.9</v>
      </c>
      <c r="H8" s="49">
        <f t="shared" si="0"/>
        <v>0.25</v>
      </c>
      <c r="I8" s="31">
        <v>2180</v>
      </c>
      <c r="J8" s="2">
        <v>1.37</v>
      </c>
      <c r="K8" s="2">
        <v>0.13</v>
      </c>
      <c r="L8" s="2">
        <v>1.5</v>
      </c>
      <c r="M8" s="31">
        <v>1130</v>
      </c>
      <c r="N8" s="2">
        <v>2.11</v>
      </c>
      <c r="O8" s="50">
        <f t="shared" si="2"/>
        <v>1E-3</v>
      </c>
      <c r="P8" s="51">
        <f t="shared" si="1"/>
        <v>0.06</v>
      </c>
    </row>
    <row r="9" spans="1:85" ht="15.75">
      <c r="A9" s="53" t="s">
        <v>16</v>
      </c>
      <c r="B9" s="1">
        <v>42584</v>
      </c>
      <c r="C9" s="33" t="s">
        <v>95</v>
      </c>
      <c r="D9" s="31">
        <v>5940</v>
      </c>
      <c r="E9" s="31">
        <v>1520</v>
      </c>
      <c r="F9" s="2">
        <v>7.48</v>
      </c>
      <c r="G9" s="29">
        <v>12.4</v>
      </c>
      <c r="H9" s="49">
        <f t="shared" si="0"/>
        <v>0.25</v>
      </c>
      <c r="I9" s="31">
        <v>2260</v>
      </c>
      <c r="J9" s="2">
        <v>1.42</v>
      </c>
      <c r="K9" s="49">
        <f>0.1</f>
        <v>0.1</v>
      </c>
      <c r="L9" s="2">
        <v>1.42</v>
      </c>
      <c r="M9" s="31">
        <v>1110</v>
      </c>
      <c r="N9" s="2">
        <v>2.06</v>
      </c>
      <c r="O9" s="50">
        <f t="shared" si="2"/>
        <v>1E-3</v>
      </c>
      <c r="P9" s="51">
        <f t="shared" si="1"/>
        <v>0.06</v>
      </c>
    </row>
    <row r="10" spans="1:85" ht="15.75">
      <c r="A10" s="53" t="s">
        <v>16</v>
      </c>
      <c r="B10" s="1">
        <v>42619</v>
      </c>
      <c r="C10" s="33" t="s">
        <v>95</v>
      </c>
      <c r="D10" s="31">
        <v>5820</v>
      </c>
      <c r="E10" s="31">
        <v>1570</v>
      </c>
      <c r="F10" s="2">
        <v>7.46</v>
      </c>
      <c r="G10" s="29">
        <v>13.4</v>
      </c>
      <c r="H10" s="49">
        <f t="shared" si="0"/>
        <v>0.25</v>
      </c>
      <c r="I10" s="31">
        <v>2340</v>
      </c>
      <c r="J10" s="2">
        <v>1.0999999999999999</v>
      </c>
      <c r="K10" s="2">
        <v>0.28000000000000003</v>
      </c>
      <c r="L10" s="2">
        <v>1.38</v>
      </c>
      <c r="M10" s="31">
        <v>1110</v>
      </c>
      <c r="N10" s="2">
        <v>2.38</v>
      </c>
      <c r="O10" s="50">
        <f t="shared" si="2"/>
        <v>1E-3</v>
      </c>
      <c r="P10" s="51">
        <f t="shared" si="1"/>
        <v>0.06</v>
      </c>
    </row>
    <row r="11" spans="1:85" ht="15.75">
      <c r="A11" s="53" t="s">
        <v>16</v>
      </c>
      <c r="B11" s="1">
        <v>42655</v>
      </c>
      <c r="C11" s="33" t="s">
        <v>95</v>
      </c>
      <c r="D11" s="31">
        <v>5820</v>
      </c>
      <c r="E11" s="31">
        <v>1570</v>
      </c>
      <c r="F11" s="2">
        <v>7.2</v>
      </c>
      <c r="G11" s="29">
        <v>13</v>
      </c>
      <c r="H11" s="49">
        <f t="shared" si="0"/>
        <v>0.25</v>
      </c>
      <c r="I11" s="31">
        <v>2410</v>
      </c>
      <c r="J11" s="2">
        <v>1.06</v>
      </c>
      <c r="K11" s="2">
        <v>0.46</v>
      </c>
      <c r="L11" s="2">
        <v>1.52</v>
      </c>
      <c r="M11" s="31">
        <v>1130</v>
      </c>
      <c r="N11" s="2">
        <v>2.25</v>
      </c>
      <c r="O11" s="50">
        <f t="shared" si="2"/>
        <v>1E-3</v>
      </c>
      <c r="P11" s="51">
        <f t="shared" si="1"/>
        <v>0.06</v>
      </c>
    </row>
    <row r="12" spans="1:85" ht="15.75">
      <c r="A12" s="53" t="s">
        <v>16</v>
      </c>
      <c r="B12" s="1">
        <v>42675</v>
      </c>
      <c r="C12" s="33" t="s">
        <v>95</v>
      </c>
      <c r="D12" s="31">
        <v>4880</v>
      </c>
      <c r="E12" s="31">
        <v>1680</v>
      </c>
      <c r="F12" s="2">
        <v>7.79</v>
      </c>
      <c r="G12" s="29">
        <v>14.5</v>
      </c>
      <c r="H12" s="49">
        <f t="shared" si="0"/>
        <v>0.25</v>
      </c>
      <c r="I12" s="31">
        <v>2160</v>
      </c>
      <c r="J12" s="2">
        <v>1.03</v>
      </c>
      <c r="K12" s="49">
        <f>0.1</f>
        <v>0.1</v>
      </c>
      <c r="L12" s="2">
        <v>1.03</v>
      </c>
      <c r="M12" s="31">
        <v>1120</v>
      </c>
      <c r="N12" s="2">
        <v>2.0699999999999998</v>
      </c>
      <c r="O12" s="50">
        <f t="shared" si="2"/>
        <v>1E-3</v>
      </c>
      <c r="P12" s="51">
        <f t="shared" si="1"/>
        <v>0.06</v>
      </c>
    </row>
    <row r="13" spans="1:85" ht="15.75">
      <c r="A13" s="53" t="s">
        <v>16</v>
      </c>
      <c r="B13" s="1">
        <v>42710</v>
      </c>
      <c r="C13" s="33" t="s">
        <v>95</v>
      </c>
      <c r="D13" s="31">
        <v>5500</v>
      </c>
      <c r="E13" s="31">
        <v>1710</v>
      </c>
      <c r="F13" s="2">
        <v>7.77</v>
      </c>
      <c r="G13" s="29">
        <v>11.5</v>
      </c>
      <c r="H13" s="49">
        <f t="shared" si="0"/>
        <v>0.25</v>
      </c>
      <c r="I13" s="31">
        <v>2380</v>
      </c>
      <c r="J13" s="2">
        <v>0.75</v>
      </c>
      <c r="K13" s="49">
        <f>0.1</f>
        <v>0.1</v>
      </c>
      <c r="L13" s="2">
        <v>0.75</v>
      </c>
      <c r="M13" s="31">
        <v>1050</v>
      </c>
      <c r="N13" s="2">
        <v>2.12</v>
      </c>
      <c r="O13" s="50">
        <f t="shared" si="2"/>
        <v>1E-3</v>
      </c>
      <c r="P13" s="51">
        <f>0.09</f>
        <v>0.09</v>
      </c>
    </row>
    <row r="14" spans="1:85">
      <c r="A14" s="12"/>
      <c r="B14" s="37" t="s">
        <v>87</v>
      </c>
      <c r="C14" s="38">
        <f t="shared" ref="C14:P14" si="3">MIN(C2:C13)</f>
        <v>0</v>
      </c>
      <c r="D14" s="38">
        <f t="shared" si="3"/>
        <v>4880</v>
      </c>
      <c r="E14" s="38">
        <f t="shared" si="3"/>
        <v>1410</v>
      </c>
      <c r="F14" s="74">
        <f t="shared" si="3"/>
        <v>7.2</v>
      </c>
      <c r="G14" s="60">
        <f t="shared" si="3"/>
        <v>11.3</v>
      </c>
      <c r="H14" s="74">
        <f t="shared" si="3"/>
        <v>0.25</v>
      </c>
      <c r="I14" s="38">
        <f t="shared" si="3"/>
        <v>2070</v>
      </c>
      <c r="J14" s="74">
        <f t="shared" si="3"/>
        <v>0.46</v>
      </c>
      <c r="K14" s="74">
        <f t="shared" si="3"/>
        <v>0.1</v>
      </c>
      <c r="L14" s="74">
        <f t="shared" si="3"/>
        <v>0.46</v>
      </c>
      <c r="M14" s="38">
        <f t="shared" si="3"/>
        <v>1000</v>
      </c>
      <c r="N14" s="74">
        <f t="shared" si="3"/>
        <v>1.94</v>
      </c>
      <c r="O14" s="76">
        <f t="shared" si="3"/>
        <v>1E-3</v>
      </c>
      <c r="P14" s="73">
        <f t="shared" si="3"/>
        <v>0.06</v>
      </c>
    </row>
    <row r="15" spans="1:85">
      <c r="A15" s="12"/>
      <c r="B15" s="37" t="s">
        <v>88</v>
      </c>
      <c r="C15" s="38">
        <f t="shared" ref="C15:P15" si="4">MAX(C2:C13)</f>
        <v>0</v>
      </c>
      <c r="D15" s="38">
        <f t="shared" si="4"/>
        <v>6130</v>
      </c>
      <c r="E15" s="38">
        <f t="shared" si="4"/>
        <v>1710</v>
      </c>
      <c r="F15" s="74">
        <f t="shared" si="4"/>
        <v>7.79</v>
      </c>
      <c r="G15" s="60">
        <f t="shared" si="4"/>
        <v>14.5</v>
      </c>
      <c r="H15" s="74">
        <f t="shared" si="4"/>
        <v>0.25</v>
      </c>
      <c r="I15" s="38">
        <f t="shared" si="4"/>
        <v>2410</v>
      </c>
      <c r="J15" s="74">
        <f t="shared" si="4"/>
        <v>1.6800000000000002</v>
      </c>
      <c r="K15" s="74">
        <f t="shared" si="4"/>
        <v>0.46</v>
      </c>
      <c r="L15" s="74">
        <f t="shared" si="4"/>
        <v>1.85</v>
      </c>
      <c r="M15" s="38">
        <f t="shared" si="4"/>
        <v>1150</v>
      </c>
      <c r="N15" s="74">
        <f t="shared" si="4"/>
        <v>2.6</v>
      </c>
      <c r="O15" s="76">
        <f t="shared" si="4"/>
        <v>1.9E-3</v>
      </c>
      <c r="P15" s="73">
        <f t="shared" si="4"/>
        <v>0.09</v>
      </c>
    </row>
    <row r="16" spans="1:85">
      <c r="A16" s="12"/>
      <c r="B16" s="37" t="s">
        <v>89</v>
      </c>
      <c r="C16" s="38" t="e">
        <f t="shared" ref="C16:P16" si="5">AVERAGE(C2:C13)</f>
        <v>#DIV/0!</v>
      </c>
      <c r="D16" s="38">
        <f t="shared" si="5"/>
        <v>5685.833333333333</v>
      </c>
      <c r="E16" s="38">
        <f t="shared" si="5"/>
        <v>1596</v>
      </c>
      <c r="F16" s="74">
        <f t="shared" si="5"/>
        <v>7.520833333333333</v>
      </c>
      <c r="G16" s="60">
        <f t="shared" si="5"/>
        <v>12.383333333333335</v>
      </c>
      <c r="H16" s="74">
        <f t="shared" si="5"/>
        <v>0.25</v>
      </c>
      <c r="I16" s="38">
        <f t="shared" si="5"/>
        <v>2264.1666666666665</v>
      </c>
      <c r="J16" s="74">
        <f t="shared" si="5"/>
        <v>1.2191666666666665</v>
      </c>
      <c r="K16" s="74">
        <f t="shared" si="5"/>
        <v>0.19166666666666668</v>
      </c>
      <c r="L16" s="74">
        <f t="shared" si="5"/>
        <v>1.3691666666666666</v>
      </c>
      <c r="M16" s="38">
        <f t="shared" si="5"/>
        <v>1100.8333333333333</v>
      </c>
      <c r="N16" s="74">
        <f t="shared" si="5"/>
        <v>2.1949999999999998</v>
      </c>
      <c r="O16" s="76">
        <f t="shared" si="5"/>
        <v>1.0750000000000004E-3</v>
      </c>
      <c r="P16" s="73">
        <f t="shared" si="5"/>
        <v>6.6333333333333341E-2</v>
      </c>
    </row>
    <row r="17" spans="1:16">
      <c r="A17" s="70"/>
      <c r="B17" s="37" t="s">
        <v>90</v>
      </c>
      <c r="C17" s="38" t="e">
        <f t="shared" ref="C17:P17" si="6">_xlfn.STDEV.P(C2:C13)</f>
        <v>#DIV/0!</v>
      </c>
      <c r="D17" s="38">
        <f t="shared" si="6"/>
        <v>314.62830804335175</v>
      </c>
      <c r="E17" s="38">
        <f t="shared" si="6"/>
        <v>83.928541033429141</v>
      </c>
      <c r="F17" s="74">
        <f t="shared" si="6"/>
        <v>0.18232106905736978</v>
      </c>
      <c r="G17" s="60">
        <f t="shared" si="6"/>
        <v>0.89613367058467097</v>
      </c>
      <c r="H17" s="74">
        <f t="shared" si="6"/>
        <v>0</v>
      </c>
      <c r="I17" s="38">
        <f t="shared" si="6"/>
        <v>92.597546163791804</v>
      </c>
      <c r="J17" s="74">
        <f t="shared" si="6"/>
        <v>0.34482986948477817</v>
      </c>
      <c r="K17" s="74">
        <f t="shared" si="6"/>
        <v>0.10753552384625693</v>
      </c>
      <c r="L17" s="74">
        <f t="shared" si="6"/>
        <v>0.40053003077866128</v>
      </c>
      <c r="M17" s="38">
        <f t="shared" si="6"/>
        <v>41.524758344336632</v>
      </c>
      <c r="N17" s="74">
        <f t="shared" si="6"/>
        <v>0.16585636355995911</v>
      </c>
      <c r="O17" s="76">
        <f t="shared" si="6"/>
        <v>2.4874685927665498E-4</v>
      </c>
      <c r="P17" s="73">
        <f t="shared" si="6"/>
        <v>1.1455226851626294E-2</v>
      </c>
    </row>
    <row r="18" spans="1:16" s="9" customFormat="1">
      <c r="A18" s="71"/>
      <c r="B18" s="222" t="s">
        <v>114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137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 s="9" customFormat="1">
      <c r="A22" s="72"/>
      <c r="B22" s="215" t="s">
        <v>138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>
      <c r="A23" s="62"/>
    </row>
  </sheetData>
  <mergeCells count="5">
    <mergeCell ref="B18:P18"/>
    <mergeCell ref="B19:P19"/>
    <mergeCell ref="B20:P20"/>
    <mergeCell ref="B21:P21"/>
    <mergeCell ref="B22:P22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42 - W6_WELL Data&amp;R&amp;"Times New Roman,Regular"&amp;8Annual Report, 2016</oddHead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CJ22"/>
  <sheetViews>
    <sheetView topLeftCell="A5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4.59765625" style="40" bestFit="1" customWidth="1"/>
    <col min="4" max="5" width="7.73046875" style="40" bestFit="1" customWidth="1"/>
    <col min="6" max="6" width="6.3984375" style="7" bestFit="1" customWidth="1"/>
    <col min="7" max="7" width="7.73046875" style="7" bestFit="1" customWidth="1"/>
    <col min="8" max="8" width="6.59765625" style="7" bestFit="1" customWidth="1"/>
    <col min="9" max="9" width="7.73046875" style="40" bestFit="1" customWidth="1"/>
    <col min="10" max="10" width="6.3984375" style="7" bestFit="1" customWidth="1"/>
    <col min="11" max="11" width="6.59765625" style="7" bestFit="1" customWidth="1"/>
    <col min="12" max="12" width="6.3984375" style="7" bestFit="1" customWidth="1"/>
    <col min="13" max="13" width="7.73046875" style="40" bestFit="1" customWidth="1"/>
    <col min="14" max="14" width="6.3984375" style="7" bestFit="1" customWidth="1"/>
    <col min="15" max="15" width="9" style="43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5" t="s">
        <v>42</v>
      </c>
      <c r="H1" s="5" t="s">
        <v>43</v>
      </c>
      <c r="I1" s="30" t="s">
        <v>45</v>
      </c>
      <c r="J1" s="5" t="s">
        <v>86</v>
      </c>
      <c r="K1" s="5" t="s">
        <v>46</v>
      </c>
      <c r="L1" s="5" t="s">
        <v>47</v>
      </c>
      <c r="M1" s="30" t="s">
        <v>48</v>
      </c>
      <c r="N1" s="5" t="s">
        <v>71</v>
      </c>
      <c r="O1" s="16" t="s">
        <v>72</v>
      </c>
      <c r="P1" s="13" t="s">
        <v>73</v>
      </c>
    </row>
    <row r="2" spans="1:88" ht="15.75">
      <c r="A2" s="53" t="s">
        <v>17</v>
      </c>
      <c r="B2" s="1">
        <v>42374</v>
      </c>
      <c r="C2" s="33">
        <v>17.42614</v>
      </c>
      <c r="D2" s="31">
        <v>5770</v>
      </c>
      <c r="E2" s="31">
        <v>1680</v>
      </c>
      <c r="F2" s="2">
        <v>7.39</v>
      </c>
      <c r="G2" s="2">
        <v>7.23</v>
      </c>
      <c r="H2" s="49">
        <f>0.25</f>
        <v>0.25</v>
      </c>
      <c r="I2" s="31">
        <v>2320</v>
      </c>
      <c r="J2" s="2">
        <v>1.54</v>
      </c>
      <c r="K2" s="2">
        <v>0.3</v>
      </c>
      <c r="L2" s="2">
        <v>1.84</v>
      </c>
      <c r="M2" s="31">
        <v>1120</v>
      </c>
      <c r="N2" s="2">
        <v>2.09</v>
      </c>
      <c r="O2" s="50">
        <f>0.001</f>
        <v>1E-3</v>
      </c>
      <c r="P2" s="14">
        <v>0.33800000000000002</v>
      </c>
      <c r="CJ2" s="36"/>
    </row>
    <row r="3" spans="1:88" ht="15.75">
      <c r="A3" s="53" t="s">
        <v>17</v>
      </c>
      <c r="B3" s="1">
        <v>42402</v>
      </c>
      <c r="C3" s="33">
        <v>18.186925000000002</v>
      </c>
      <c r="D3" s="31">
        <v>5760</v>
      </c>
      <c r="E3" s="33" t="s">
        <v>95</v>
      </c>
      <c r="F3" s="2">
        <v>7.95</v>
      </c>
      <c r="G3" s="2">
        <v>9.6300000000000008</v>
      </c>
      <c r="H3" s="49">
        <f>0.25</f>
        <v>0.25</v>
      </c>
      <c r="I3" s="31">
        <v>2260</v>
      </c>
      <c r="J3" s="2">
        <v>1.27</v>
      </c>
      <c r="K3" s="2">
        <v>0.18</v>
      </c>
      <c r="L3" s="2">
        <v>1.45</v>
      </c>
      <c r="M3" s="31">
        <v>989</v>
      </c>
      <c r="N3" s="2">
        <v>2.0499999999999998</v>
      </c>
      <c r="O3" s="50">
        <f>0.001</f>
        <v>1E-3</v>
      </c>
      <c r="P3" s="14">
        <v>0.11</v>
      </c>
    </row>
    <row r="4" spans="1:88" ht="15.75">
      <c r="A4" s="53" t="s">
        <v>17</v>
      </c>
      <c r="B4" s="1">
        <v>42430</v>
      </c>
      <c r="C4" s="33">
        <v>18.326969999999999</v>
      </c>
      <c r="D4" s="31">
        <v>5600</v>
      </c>
      <c r="E4" s="31">
        <v>1730</v>
      </c>
      <c r="F4" s="2">
        <v>7.92</v>
      </c>
      <c r="G4" s="2">
        <v>10</v>
      </c>
      <c r="H4" s="2">
        <v>0.49</v>
      </c>
      <c r="I4" s="31">
        <v>2350</v>
      </c>
      <c r="J4" s="2">
        <v>1.3</v>
      </c>
      <c r="K4" s="49">
        <f>0.1</f>
        <v>0.1</v>
      </c>
      <c r="L4" s="2">
        <v>1.3</v>
      </c>
      <c r="M4" s="31">
        <v>947</v>
      </c>
      <c r="N4" s="2">
        <v>2.29</v>
      </c>
      <c r="O4" s="17">
        <v>1.6999999999999999E-3</v>
      </c>
      <c r="P4" s="51">
        <f>0.06</f>
        <v>0.06</v>
      </c>
    </row>
    <row r="5" spans="1:88" ht="15.75">
      <c r="A5" s="53" t="s">
        <v>17</v>
      </c>
      <c r="B5" s="1">
        <v>42465</v>
      </c>
      <c r="C5" s="33">
        <v>20.18919</v>
      </c>
      <c r="D5" s="31">
        <v>5810</v>
      </c>
      <c r="E5" s="31">
        <v>1650</v>
      </c>
      <c r="F5" s="2">
        <v>7.89</v>
      </c>
      <c r="G5" s="2">
        <v>9.6300000000000008</v>
      </c>
      <c r="H5" s="49">
        <f>0.25</f>
        <v>0.25</v>
      </c>
      <c r="I5" s="31">
        <v>2260</v>
      </c>
      <c r="J5" s="2">
        <v>0.44</v>
      </c>
      <c r="K5" s="49">
        <f>0.1</f>
        <v>0.1</v>
      </c>
      <c r="L5" s="2">
        <v>0.44</v>
      </c>
      <c r="M5" s="31">
        <v>993</v>
      </c>
      <c r="N5" s="2">
        <v>2.0099999999999998</v>
      </c>
      <c r="O5" s="50">
        <f>0.001</f>
        <v>1E-3</v>
      </c>
      <c r="P5" s="51">
        <f>0.06</f>
        <v>0.06</v>
      </c>
      <c r="CC5" s="10"/>
      <c r="CD5" s="10"/>
      <c r="CE5" s="10"/>
      <c r="CF5" s="10"/>
      <c r="CG5" s="10"/>
    </row>
    <row r="6" spans="1:88" ht="15.75">
      <c r="A6" s="53" t="s">
        <v>17</v>
      </c>
      <c r="B6" s="1">
        <v>42494</v>
      </c>
      <c r="C6" s="33">
        <v>19.068830000000002</v>
      </c>
      <c r="D6" s="31">
        <v>5900</v>
      </c>
      <c r="E6" s="31">
        <v>1750</v>
      </c>
      <c r="F6" s="2">
        <v>7.5</v>
      </c>
      <c r="G6" s="2">
        <v>6.86</v>
      </c>
      <c r="H6" s="49">
        <f>0.25</f>
        <v>0.25</v>
      </c>
      <c r="I6" s="31">
        <v>2360</v>
      </c>
      <c r="J6" s="2">
        <v>3.25</v>
      </c>
      <c r="K6" s="49">
        <f>0.5</f>
        <v>0.5</v>
      </c>
      <c r="L6" s="2">
        <v>3.25</v>
      </c>
      <c r="M6" s="31">
        <v>1100</v>
      </c>
      <c r="N6" s="2">
        <v>2.2200000000000002</v>
      </c>
      <c r="O6" s="50">
        <f>0.001</f>
        <v>1E-3</v>
      </c>
      <c r="P6" s="14">
        <v>9.6000000000000002E-2</v>
      </c>
    </row>
    <row r="7" spans="1:88" ht="15.75">
      <c r="A7" s="53" t="s">
        <v>17</v>
      </c>
      <c r="B7" s="1">
        <v>42528</v>
      </c>
      <c r="C7" s="33">
        <v>19.935594999999999</v>
      </c>
      <c r="D7" s="31">
        <v>5550</v>
      </c>
      <c r="E7" s="31">
        <v>1690</v>
      </c>
      <c r="F7" s="2">
        <v>7.28</v>
      </c>
      <c r="G7" s="2">
        <v>8.11</v>
      </c>
      <c r="H7" s="49">
        <f>0.25</f>
        <v>0.25</v>
      </c>
      <c r="I7" s="31">
        <v>2460</v>
      </c>
      <c r="J7" s="2">
        <v>1.27</v>
      </c>
      <c r="K7" s="2">
        <v>0.27</v>
      </c>
      <c r="L7" s="2">
        <v>1.54</v>
      </c>
      <c r="M7" s="31">
        <v>1090</v>
      </c>
      <c r="N7" s="2">
        <v>2.19</v>
      </c>
      <c r="O7" s="50">
        <f>0.001</f>
        <v>1E-3</v>
      </c>
      <c r="P7" s="14">
        <v>0.20499999999999999</v>
      </c>
    </row>
    <row r="8" spans="1:88" ht="15.75">
      <c r="A8" s="53" t="s">
        <v>17</v>
      </c>
      <c r="B8" s="1">
        <v>42556</v>
      </c>
      <c r="C8" s="33">
        <v>18.546500000000002</v>
      </c>
      <c r="D8" s="31">
        <v>5570</v>
      </c>
      <c r="E8" s="33" t="s">
        <v>95</v>
      </c>
      <c r="F8" s="2">
        <v>7.6</v>
      </c>
      <c r="G8" s="2">
        <v>9.9499999999999993</v>
      </c>
      <c r="H8" s="49">
        <f>0.25</f>
        <v>0.25</v>
      </c>
      <c r="I8" s="31">
        <v>2150</v>
      </c>
      <c r="J8" s="2">
        <v>2.77</v>
      </c>
      <c r="K8" s="49">
        <f>0.5</f>
        <v>0.5</v>
      </c>
      <c r="L8" s="2">
        <v>2.77</v>
      </c>
      <c r="M8" s="31">
        <v>1070</v>
      </c>
      <c r="N8" s="2">
        <v>2.12</v>
      </c>
      <c r="O8" s="50">
        <f>0.001</f>
        <v>1E-3</v>
      </c>
      <c r="P8" s="51">
        <f>0.06</f>
        <v>0.06</v>
      </c>
    </row>
    <row r="9" spans="1:88" ht="15.75">
      <c r="A9" s="53" t="s">
        <v>17</v>
      </c>
      <c r="B9" s="1">
        <v>42584</v>
      </c>
      <c r="C9" s="33">
        <v>18.546500000000002</v>
      </c>
      <c r="D9" s="31">
        <v>5870</v>
      </c>
      <c r="E9" s="31">
        <v>1620</v>
      </c>
      <c r="F9" s="2">
        <v>7.23</v>
      </c>
      <c r="G9" s="2">
        <v>8.1199999999999992</v>
      </c>
      <c r="H9" s="49">
        <f>0.25</f>
        <v>0.25</v>
      </c>
      <c r="I9" s="31">
        <v>2140</v>
      </c>
      <c r="J9" s="2">
        <v>1.35</v>
      </c>
      <c r="K9" s="2">
        <v>0.24</v>
      </c>
      <c r="L9" s="2">
        <v>1.59</v>
      </c>
      <c r="M9" s="31">
        <v>1090</v>
      </c>
      <c r="N9" s="2">
        <v>2.0699999999999998</v>
      </c>
      <c r="O9" s="50">
        <f>0.001</f>
        <v>1E-3</v>
      </c>
      <c r="P9" s="14">
        <v>0.70899999999999996</v>
      </c>
    </row>
    <row r="10" spans="1:88" ht="15.75">
      <c r="A10" s="53" t="s">
        <v>17</v>
      </c>
      <c r="B10" s="1">
        <v>42619</v>
      </c>
      <c r="C10" s="33">
        <v>16.654</v>
      </c>
      <c r="D10" s="31">
        <v>5700</v>
      </c>
      <c r="E10" s="31">
        <v>1630</v>
      </c>
      <c r="F10" s="2">
        <v>7.75</v>
      </c>
      <c r="G10" s="2">
        <v>9.26</v>
      </c>
      <c r="H10" s="49">
        <f>0.5</f>
        <v>0.5</v>
      </c>
      <c r="I10" s="31">
        <v>2280</v>
      </c>
      <c r="J10" s="2">
        <v>2.2000000000000002</v>
      </c>
      <c r="K10" s="49">
        <f>0.5</f>
        <v>0.5</v>
      </c>
      <c r="L10" s="2">
        <v>2.2000000000000002</v>
      </c>
      <c r="M10" s="31">
        <v>1030</v>
      </c>
      <c r="N10" s="2">
        <v>2.25</v>
      </c>
      <c r="O10" s="17">
        <v>2.8E-3</v>
      </c>
      <c r="P10" s="51">
        <f>0.06</f>
        <v>0.06</v>
      </c>
    </row>
    <row r="11" spans="1:88" ht="15.75">
      <c r="A11" s="53" t="s">
        <v>17</v>
      </c>
      <c r="B11" s="1">
        <v>42655</v>
      </c>
      <c r="C11" s="33">
        <v>16.654</v>
      </c>
      <c r="D11" s="31">
        <v>5730</v>
      </c>
      <c r="E11" s="31">
        <v>1680</v>
      </c>
      <c r="F11" s="2">
        <v>7.09</v>
      </c>
      <c r="G11" s="2">
        <v>8.1</v>
      </c>
      <c r="H11" s="49">
        <f>0.25</f>
        <v>0.25</v>
      </c>
      <c r="I11" s="31">
        <v>2370</v>
      </c>
      <c r="J11" s="2">
        <v>3.07</v>
      </c>
      <c r="K11" s="49">
        <f>0.5</f>
        <v>0.5</v>
      </c>
      <c r="L11" s="2">
        <v>3.07</v>
      </c>
      <c r="M11" s="31">
        <v>1080</v>
      </c>
      <c r="N11" s="2">
        <v>2.13</v>
      </c>
      <c r="O11" s="50">
        <f>0.001</f>
        <v>1E-3</v>
      </c>
      <c r="P11" s="14">
        <v>1.07</v>
      </c>
    </row>
    <row r="12" spans="1:88" ht="15.75">
      <c r="A12" s="53" t="s">
        <v>17</v>
      </c>
      <c r="B12" s="1">
        <v>42675</v>
      </c>
      <c r="C12" s="33">
        <v>16.654</v>
      </c>
      <c r="D12" s="31">
        <v>4760</v>
      </c>
      <c r="E12" s="31">
        <v>1720</v>
      </c>
      <c r="F12" s="2">
        <v>7.58</v>
      </c>
      <c r="G12" s="2">
        <v>8.07</v>
      </c>
      <c r="H12" s="49">
        <f>0.25</f>
        <v>0.25</v>
      </c>
      <c r="I12" s="31">
        <v>2110</v>
      </c>
      <c r="J12" s="2">
        <v>0.78</v>
      </c>
      <c r="K12" s="2">
        <v>0.3</v>
      </c>
      <c r="L12" s="2">
        <v>1.08</v>
      </c>
      <c r="M12" s="31">
        <v>1100</v>
      </c>
      <c r="N12" s="2">
        <v>2.14</v>
      </c>
      <c r="O12" s="50">
        <f>0.001</f>
        <v>1E-3</v>
      </c>
      <c r="P12" s="14">
        <v>0.90500000000000003</v>
      </c>
    </row>
    <row r="13" spans="1:88" ht="15.75">
      <c r="A13" s="53" t="s">
        <v>17</v>
      </c>
      <c r="B13" s="1">
        <v>42710</v>
      </c>
      <c r="C13" s="33">
        <v>24.01961</v>
      </c>
      <c r="D13" s="31">
        <v>5590</v>
      </c>
      <c r="E13" s="31">
        <v>1770</v>
      </c>
      <c r="F13" s="2">
        <v>7.94</v>
      </c>
      <c r="G13" s="2">
        <v>9.86</v>
      </c>
      <c r="H13" s="49">
        <f>0.25</f>
        <v>0.25</v>
      </c>
      <c r="I13" s="31">
        <v>2320</v>
      </c>
      <c r="J13" s="2">
        <v>0.98</v>
      </c>
      <c r="K13" s="49">
        <f>0.5</f>
        <v>0.5</v>
      </c>
      <c r="L13" s="2">
        <v>0.98</v>
      </c>
      <c r="M13" s="31">
        <v>1030</v>
      </c>
      <c r="N13" s="2">
        <v>2.13</v>
      </c>
      <c r="O13" s="17">
        <v>5.7000000000000002E-3</v>
      </c>
      <c r="P13" s="51">
        <f>0.09</f>
        <v>0.09</v>
      </c>
    </row>
    <row r="14" spans="1:88">
      <c r="A14" s="12"/>
      <c r="B14" s="37" t="s">
        <v>87</v>
      </c>
      <c r="C14" s="38">
        <f t="shared" ref="C14:P14" si="0">MIN(C2:C13)</f>
        <v>16.654</v>
      </c>
      <c r="D14" s="38">
        <f t="shared" si="0"/>
        <v>4760</v>
      </c>
      <c r="E14" s="38">
        <f t="shared" si="0"/>
        <v>1620</v>
      </c>
      <c r="F14" s="74">
        <f t="shared" si="0"/>
        <v>7.09</v>
      </c>
      <c r="G14" s="74">
        <f t="shared" si="0"/>
        <v>6.86</v>
      </c>
      <c r="H14" s="74">
        <f t="shared" si="0"/>
        <v>0.25</v>
      </c>
      <c r="I14" s="38">
        <f t="shared" si="0"/>
        <v>2110</v>
      </c>
      <c r="J14" s="74">
        <f t="shared" si="0"/>
        <v>0.44</v>
      </c>
      <c r="K14" s="74">
        <f t="shared" si="0"/>
        <v>0.1</v>
      </c>
      <c r="L14" s="74">
        <f t="shared" si="0"/>
        <v>0.44</v>
      </c>
      <c r="M14" s="38">
        <f t="shared" si="0"/>
        <v>947</v>
      </c>
      <c r="N14" s="74">
        <f t="shared" si="0"/>
        <v>2.0099999999999998</v>
      </c>
      <c r="O14" s="76">
        <f t="shared" si="0"/>
        <v>1E-3</v>
      </c>
      <c r="P14" s="73">
        <f t="shared" si="0"/>
        <v>0.06</v>
      </c>
    </row>
    <row r="15" spans="1:88">
      <c r="A15" s="12"/>
      <c r="B15" s="37" t="s">
        <v>88</v>
      </c>
      <c r="C15" s="38">
        <f t="shared" ref="C15:P15" si="1">MAX(C2:C13)</f>
        <v>24.01961</v>
      </c>
      <c r="D15" s="38">
        <f t="shared" si="1"/>
        <v>5900</v>
      </c>
      <c r="E15" s="38">
        <f t="shared" si="1"/>
        <v>1770</v>
      </c>
      <c r="F15" s="74">
        <f t="shared" si="1"/>
        <v>7.95</v>
      </c>
      <c r="G15" s="74">
        <f t="shared" si="1"/>
        <v>10</v>
      </c>
      <c r="H15" s="74">
        <f t="shared" si="1"/>
        <v>0.5</v>
      </c>
      <c r="I15" s="38">
        <f t="shared" si="1"/>
        <v>2460</v>
      </c>
      <c r="J15" s="74">
        <f t="shared" si="1"/>
        <v>3.25</v>
      </c>
      <c r="K15" s="74">
        <f t="shared" si="1"/>
        <v>0.5</v>
      </c>
      <c r="L15" s="74">
        <f t="shared" si="1"/>
        <v>3.25</v>
      </c>
      <c r="M15" s="38">
        <f t="shared" si="1"/>
        <v>1120</v>
      </c>
      <c r="N15" s="74">
        <f t="shared" si="1"/>
        <v>2.29</v>
      </c>
      <c r="O15" s="76">
        <f t="shared" si="1"/>
        <v>5.7000000000000002E-3</v>
      </c>
      <c r="P15" s="73">
        <f t="shared" si="1"/>
        <v>1.07</v>
      </c>
    </row>
    <row r="16" spans="1:88">
      <c r="A16" s="12"/>
      <c r="B16" s="37" t="s">
        <v>89</v>
      </c>
      <c r="C16" s="38">
        <f t="shared" ref="C16:P16" si="2">AVERAGE(C2:C13)</f>
        <v>18.68402166666667</v>
      </c>
      <c r="D16" s="38">
        <f t="shared" si="2"/>
        <v>5634.166666666667</v>
      </c>
      <c r="E16" s="38">
        <f t="shared" si="2"/>
        <v>1692</v>
      </c>
      <c r="F16" s="74">
        <f t="shared" si="2"/>
        <v>7.5933333333333337</v>
      </c>
      <c r="G16" s="74">
        <f t="shared" si="2"/>
        <v>8.7350000000000012</v>
      </c>
      <c r="H16" s="74">
        <f t="shared" si="2"/>
        <v>0.29083333333333333</v>
      </c>
      <c r="I16" s="38">
        <f t="shared" si="2"/>
        <v>2281.6666666666665</v>
      </c>
      <c r="J16" s="74">
        <f t="shared" si="2"/>
        <v>1.6850000000000003</v>
      </c>
      <c r="K16" s="74">
        <f t="shared" si="2"/>
        <v>0.33249999999999996</v>
      </c>
      <c r="L16" s="74">
        <f t="shared" si="2"/>
        <v>1.7925000000000002</v>
      </c>
      <c r="M16" s="38">
        <f t="shared" si="2"/>
        <v>1053.25</v>
      </c>
      <c r="N16" s="74">
        <f t="shared" si="2"/>
        <v>2.1408333333333331</v>
      </c>
      <c r="O16" s="76">
        <f t="shared" si="2"/>
        <v>1.6000000000000001E-3</v>
      </c>
      <c r="P16" s="73">
        <f t="shared" si="2"/>
        <v>0.31358333333333333</v>
      </c>
    </row>
    <row r="17" spans="1:16">
      <c r="A17" s="70"/>
      <c r="B17" s="37" t="s">
        <v>90</v>
      </c>
      <c r="C17" s="38">
        <f t="shared" ref="C17:P17" si="3">_xlfn.STDEV.P(C2:C13)</f>
        <v>1.974972435073804</v>
      </c>
      <c r="D17" s="38">
        <f t="shared" si="3"/>
        <v>286.28244600200145</v>
      </c>
      <c r="E17" s="38">
        <f t="shared" si="3"/>
        <v>47.707441767506253</v>
      </c>
      <c r="F17" s="74">
        <f t="shared" si="3"/>
        <v>0.28874248426967275</v>
      </c>
      <c r="G17" s="74">
        <f t="shared" si="3"/>
        <v>1.0651564830264744</v>
      </c>
      <c r="H17" s="74">
        <f t="shared" si="3"/>
        <v>9.1328923251192504E-2</v>
      </c>
      <c r="I17" s="38">
        <f t="shared" si="3"/>
        <v>100.48493529988575</v>
      </c>
      <c r="J17" s="74">
        <f t="shared" si="3"/>
        <v>0.88043076578078139</v>
      </c>
      <c r="K17" s="74">
        <f t="shared" si="3"/>
        <v>0.15444119700822495</v>
      </c>
      <c r="L17" s="74">
        <f t="shared" si="3"/>
        <v>0.8337578085591365</v>
      </c>
      <c r="M17" s="38">
        <f t="shared" si="3"/>
        <v>52.163405116358476</v>
      </c>
      <c r="N17" s="74">
        <f t="shared" si="3"/>
        <v>7.9839248215120159E-2</v>
      </c>
      <c r="O17" s="76">
        <f t="shared" si="3"/>
        <v>1.3385315336840841E-3</v>
      </c>
      <c r="P17" s="73">
        <f t="shared" si="3"/>
        <v>0.35197974807587379</v>
      </c>
    </row>
    <row r="18" spans="1:16" s="9" customFormat="1" ht="30" customHeight="1">
      <c r="A18" s="71"/>
      <c r="B18" s="214" t="s">
        <v>115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</row>
    <row r="19" spans="1:16" s="9" customFormat="1">
      <c r="A19" s="71"/>
      <c r="B19" s="215" t="s">
        <v>94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</row>
    <row r="20" spans="1:16" s="9" customFormat="1">
      <c r="A20" s="71"/>
      <c r="B20" s="215" t="s">
        <v>91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 ht="30" customHeight="1">
      <c r="A21" s="72"/>
      <c r="B21" s="224" t="s">
        <v>128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>
      <c r="A22" s="62"/>
    </row>
  </sheetData>
  <mergeCells count="4">
    <mergeCell ref="B18:P18"/>
    <mergeCell ref="B19:P19"/>
    <mergeCell ref="B20:P20"/>
    <mergeCell ref="B21:P21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43 - W7_WELL Data&amp;R&amp;"Times New Roman,Regular"&amp;8Annual Report, 2016</oddHead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1:CJ24"/>
  <sheetViews>
    <sheetView topLeftCell="A7" zoomScaleNormal="100" workbookViewId="0">
      <selection activeCell="B21" sqref="B21"/>
    </sheetView>
  </sheetViews>
  <sheetFormatPr defaultColWidth="11.265625" defaultRowHeight="15"/>
  <cols>
    <col min="1" max="1" width="10.3984375" style="7" bestFit="1" customWidth="1"/>
    <col min="2" max="2" width="11.265625" style="39" bestFit="1" customWidth="1"/>
    <col min="3" max="3" width="8.86328125" style="40" bestFit="1" customWidth="1"/>
    <col min="4" max="5" width="7.73046875" style="40" bestFit="1" customWidth="1"/>
    <col min="6" max="7" width="6.3984375" style="7" bestFit="1" customWidth="1"/>
    <col min="8" max="8" width="5.3984375" style="41" bestFit="1" customWidth="1"/>
    <col min="9" max="9" width="7.73046875" style="40" bestFit="1" customWidth="1"/>
    <col min="10" max="10" width="6.3984375" style="7" bestFit="1" customWidth="1"/>
    <col min="11" max="11" width="6.59765625" style="7" bestFit="1" customWidth="1"/>
    <col min="12" max="12" width="6.3984375" style="7" bestFit="1" customWidth="1"/>
    <col min="13" max="13" width="5.86328125" style="40" bestFit="1" customWidth="1"/>
    <col min="14" max="14" width="7.73046875" style="42" bestFit="1" customWidth="1"/>
    <col min="15" max="15" width="10.265625" style="46" bestFit="1" customWidth="1"/>
    <col min="16" max="16" width="7.73046875" style="42" bestFit="1" customWidth="1"/>
    <col min="17" max="16384" width="11.265625" style="7"/>
  </cols>
  <sheetData>
    <row r="1" spans="1:88" s="6" customFormat="1" ht="129.75">
      <c r="A1" s="34" t="s">
        <v>33</v>
      </c>
      <c r="B1" s="4" t="s">
        <v>34</v>
      </c>
      <c r="C1" s="30" t="s">
        <v>35</v>
      </c>
      <c r="D1" s="30" t="s">
        <v>37</v>
      </c>
      <c r="E1" s="30" t="s">
        <v>38</v>
      </c>
      <c r="F1" s="5" t="s">
        <v>0</v>
      </c>
      <c r="G1" s="5" t="s">
        <v>42</v>
      </c>
      <c r="H1" s="28" t="s">
        <v>43</v>
      </c>
      <c r="I1" s="30" t="s">
        <v>45</v>
      </c>
      <c r="J1" s="5" t="s">
        <v>86</v>
      </c>
      <c r="K1" s="5" t="s">
        <v>46</v>
      </c>
      <c r="L1" s="5" t="s">
        <v>47</v>
      </c>
      <c r="M1" s="30" t="s">
        <v>48</v>
      </c>
      <c r="N1" s="13" t="s">
        <v>71</v>
      </c>
      <c r="O1" s="19" t="s">
        <v>72</v>
      </c>
      <c r="P1" s="13" t="s">
        <v>73</v>
      </c>
    </row>
    <row r="2" spans="1:88" ht="15.75">
      <c r="A2" s="53" t="s">
        <v>18</v>
      </c>
      <c r="B2" s="1">
        <v>42374</v>
      </c>
      <c r="C2" s="33" t="s">
        <v>95</v>
      </c>
      <c r="D2" s="31">
        <v>3910</v>
      </c>
      <c r="E2" s="31">
        <v>1260</v>
      </c>
      <c r="F2" s="2">
        <v>7.62</v>
      </c>
      <c r="G2" s="2">
        <v>4.05</v>
      </c>
      <c r="H2" s="77">
        <f t="shared" ref="H2:H14" si="0">0.1</f>
        <v>0.1</v>
      </c>
      <c r="I2" s="31">
        <v>1660</v>
      </c>
      <c r="J2" s="2">
        <v>0.9</v>
      </c>
      <c r="K2" s="49">
        <f>0.1</f>
        <v>0.1</v>
      </c>
      <c r="L2" s="2">
        <v>0.9</v>
      </c>
      <c r="M2" s="31">
        <v>459</v>
      </c>
      <c r="N2" s="14">
        <v>0.91800000000000004</v>
      </c>
      <c r="O2" s="47">
        <f>0.0004</f>
        <v>4.0000000000000002E-4</v>
      </c>
      <c r="P2" s="51">
        <f t="shared" ref="P2:P10" si="1">0.03</f>
        <v>0.03</v>
      </c>
      <c r="CJ2" s="36"/>
    </row>
    <row r="3" spans="1:88" ht="15.75">
      <c r="A3" s="53" t="s">
        <v>18</v>
      </c>
      <c r="B3" s="1">
        <v>42374</v>
      </c>
      <c r="C3" s="33" t="s">
        <v>95</v>
      </c>
      <c r="D3" s="31">
        <v>3910</v>
      </c>
      <c r="E3" s="31">
        <v>1260</v>
      </c>
      <c r="F3" s="2">
        <v>7.62</v>
      </c>
      <c r="G3" s="2">
        <v>4.05</v>
      </c>
      <c r="H3" s="77">
        <f t="shared" si="0"/>
        <v>0.1</v>
      </c>
      <c r="I3" s="31">
        <v>1660</v>
      </c>
      <c r="J3" s="2">
        <v>0.9</v>
      </c>
      <c r="K3" s="49">
        <f>0.1</f>
        <v>0.1</v>
      </c>
      <c r="L3" s="2">
        <v>0.9</v>
      </c>
      <c r="M3" s="31">
        <v>459</v>
      </c>
      <c r="N3" s="14">
        <v>0.91800000000000004</v>
      </c>
      <c r="O3" s="47">
        <f>0.0004</f>
        <v>4.0000000000000002E-4</v>
      </c>
      <c r="P3" s="51">
        <f t="shared" si="1"/>
        <v>0.03</v>
      </c>
      <c r="CJ3" s="36"/>
    </row>
    <row r="4" spans="1:88" ht="15.75">
      <c r="A4" s="53" t="s">
        <v>18</v>
      </c>
      <c r="B4" s="1">
        <v>42402</v>
      </c>
      <c r="C4" s="33" t="s">
        <v>95</v>
      </c>
      <c r="D4" s="31">
        <v>4140</v>
      </c>
      <c r="E4" s="33" t="s">
        <v>95</v>
      </c>
      <c r="F4" s="2">
        <v>7.85</v>
      </c>
      <c r="G4" s="2">
        <v>5.42</v>
      </c>
      <c r="H4" s="77">
        <f t="shared" si="0"/>
        <v>0.1</v>
      </c>
      <c r="I4" s="31">
        <v>1750</v>
      </c>
      <c r="J4" s="2">
        <v>0.86</v>
      </c>
      <c r="K4" s="2">
        <v>0.12</v>
      </c>
      <c r="L4" s="2">
        <v>0.98</v>
      </c>
      <c r="M4" s="31">
        <v>502</v>
      </c>
      <c r="N4" s="14">
        <v>1.02</v>
      </c>
      <c r="O4" s="47">
        <f>0.0004</f>
        <v>4.0000000000000002E-4</v>
      </c>
      <c r="P4" s="51">
        <f t="shared" si="1"/>
        <v>0.03</v>
      </c>
    </row>
    <row r="5" spans="1:88" ht="15.75">
      <c r="A5" s="53" t="s">
        <v>18</v>
      </c>
      <c r="B5" s="1">
        <v>42430</v>
      </c>
      <c r="C5" s="33" t="s">
        <v>95</v>
      </c>
      <c r="D5" s="31">
        <v>4370</v>
      </c>
      <c r="E5" s="31">
        <v>1400</v>
      </c>
      <c r="F5" s="2">
        <v>7.68</v>
      </c>
      <c r="G5" s="2">
        <v>5.39</v>
      </c>
      <c r="H5" s="77">
        <f t="shared" si="0"/>
        <v>0.1</v>
      </c>
      <c r="I5" s="31">
        <v>1920</v>
      </c>
      <c r="J5" s="2">
        <v>1.08</v>
      </c>
      <c r="K5" s="49">
        <f>0.1</f>
        <v>0.1</v>
      </c>
      <c r="L5" s="2">
        <v>1.08</v>
      </c>
      <c r="M5" s="31">
        <v>561</v>
      </c>
      <c r="N5" s="14">
        <v>1.1100000000000001</v>
      </c>
      <c r="O5" s="47">
        <f>0.001</f>
        <v>1E-3</v>
      </c>
      <c r="P5" s="51">
        <f t="shared" si="1"/>
        <v>0.03</v>
      </c>
    </row>
    <row r="6" spans="1:88" ht="15.75">
      <c r="A6" s="53" t="s">
        <v>18</v>
      </c>
      <c r="B6" s="1">
        <v>42465</v>
      </c>
      <c r="C6" s="33" t="s">
        <v>95</v>
      </c>
      <c r="D6" s="31">
        <v>4410</v>
      </c>
      <c r="E6" s="31">
        <v>1270</v>
      </c>
      <c r="F6" s="2">
        <v>7.78</v>
      </c>
      <c r="G6" s="2">
        <v>5.34</v>
      </c>
      <c r="H6" s="77">
        <f t="shared" si="0"/>
        <v>0.1</v>
      </c>
      <c r="I6" s="31">
        <v>1850</v>
      </c>
      <c r="J6" s="2">
        <v>0.32</v>
      </c>
      <c r="K6" s="49">
        <f>0.1</f>
        <v>0.1</v>
      </c>
      <c r="L6" s="2">
        <v>0.32</v>
      </c>
      <c r="M6" s="31">
        <v>544</v>
      </c>
      <c r="N6" s="14">
        <v>1.06</v>
      </c>
      <c r="O6" s="20">
        <v>5.1000000000000004E-4</v>
      </c>
      <c r="P6" s="51">
        <f t="shared" si="1"/>
        <v>0.03</v>
      </c>
      <c r="CC6" s="10"/>
      <c r="CD6" s="10"/>
      <c r="CE6" s="10"/>
      <c r="CF6" s="10"/>
      <c r="CG6" s="10"/>
    </row>
    <row r="7" spans="1:88" ht="15.75">
      <c r="A7" s="53" t="s">
        <v>18</v>
      </c>
      <c r="B7" s="1">
        <v>42494</v>
      </c>
      <c r="C7" s="33" t="s">
        <v>95</v>
      </c>
      <c r="D7" s="31">
        <v>4230</v>
      </c>
      <c r="E7" s="31">
        <v>1360</v>
      </c>
      <c r="F7" s="2">
        <v>7.79</v>
      </c>
      <c r="G7" s="2">
        <v>4.99</v>
      </c>
      <c r="H7" s="77">
        <f t="shared" si="0"/>
        <v>0.1</v>
      </c>
      <c r="I7" s="31">
        <v>1840</v>
      </c>
      <c r="J7" s="2">
        <v>2.29</v>
      </c>
      <c r="K7" s="49">
        <f>0.5</f>
        <v>0.5</v>
      </c>
      <c r="L7" s="2">
        <v>2.29</v>
      </c>
      <c r="M7" s="31">
        <v>541</v>
      </c>
      <c r="N7" s="14">
        <v>2.61</v>
      </c>
      <c r="O7" s="47">
        <f>0.001</f>
        <v>1E-3</v>
      </c>
      <c r="P7" s="51">
        <f t="shared" si="1"/>
        <v>0.03</v>
      </c>
    </row>
    <row r="8" spans="1:88" ht="15.75">
      <c r="A8" s="53" t="s">
        <v>18</v>
      </c>
      <c r="B8" s="1">
        <v>42528</v>
      </c>
      <c r="C8" s="33" t="s">
        <v>95</v>
      </c>
      <c r="D8" s="31">
        <v>3750</v>
      </c>
      <c r="E8" s="31">
        <v>1230</v>
      </c>
      <c r="F8" s="2">
        <v>7.44</v>
      </c>
      <c r="G8" s="2">
        <v>4.59</v>
      </c>
      <c r="H8" s="77">
        <f t="shared" si="0"/>
        <v>0.1</v>
      </c>
      <c r="I8" s="31">
        <v>1850</v>
      </c>
      <c r="J8" s="2">
        <v>0.75</v>
      </c>
      <c r="K8" s="2">
        <v>0.15</v>
      </c>
      <c r="L8" s="2">
        <v>0.9</v>
      </c>
      <c r="M8" s="31">
        <v>540</v>
      </c>
      <c r="N8" s="14">
        <v>0.92500000000000004</v>
      </c>
      <c r="O8" s="47">
        <f t="shared" ref="O8:O13" si="2">0.0004</f>
        <v>4.0000000000000002E-4</v>
      </c>
      <c r="P8" s="51">
        <f t="shared" si="1"/>
        <v>0.03</v>
      </c>
      <c r="CJ8" s="8"/>
    </row>
    <row r="9" spans="1:88" ht="15.75">
      <c r="A9" s="53" t="s">
        <v>18</v>
      </c>
      <c r="B9" s="1">
        <v>42556</v>
      </c>
      <c r="C9" s="33" t="s">
        <v>95</v>
      </c>
      <c r="D9" s="31">
        <v>4010</v>
      </c>
      <c r="E9" s="33" t="s">
        <v>95</v>
      </c>
      <c r="F9" s="2">
        <v>7.53</v>
      </c>
      <c r="G9" s="2">
        <v>5.46</v>
      </c>
      <c r="H9" s="77">
        <f t="shared" si="0"/>
        <v>0.1</v>
      </c>
      <c r="I9" s="31">
        <v>1770</v>
      </c>
      <c r="J9" s="2">
        <v>0.31</v>
      </c>
      <c r="K9" s="49">
        <f>0.1</f>
        <v>0.1</v>
      </c>
      <c r="L9" s="2">
        <v>0.31</v>
      </c>
      <c r="M9" s="31">
        <v>499</v>
      </c>
      <c r="N9" s="14">
        <v>1.01</v>
      </c>
      <c r="O9" s="47">
        <f t="shared" si="2"/>
        <v>4.0000000000000002E-4</v>
      </c>
      <c r="P9" s="51">
        <f t="shared" si="1"/>
        <v>0.03</v>
      </c>
    </row>
    <row r="10" spans="1:88" ht="15.75">
      <c r="A10" s="53" t="s">
        <v>18</v>
      </c>
      <c r="B10" s="1">
        <v>42584</v>
      </c>
      <c r="C10" s="33" t="s">
        <v>95</v>
      </c>
      <c r="D10" s="31">
        <v>3990</v>
      </c>
      <c r="E10" s="31">
        <v>1250</v>
      </c>
      <c r="F10" s="2">
        <v>7.47</v>
      </c>
      <c r="G10" s="2">
        <v>4.54</v>
      </c>
      <c r="H10" s="77">
        <f t="shared" si="0"/>
        <v>0.1</v>
      </c>
      <c r="I10" s="31">
        <v>1690</v>
      </c>
      <c r="J10" s="2">
        <v>0.65</v>
      </c>
      <c r="K10" s="49">
        <f>0.1</f>
        <v>0.1</v>
      </c>
      <c r="L10" s="2">
        <v>0.65</v>
      </c>
      <c r="M10" s="31">
        <v>468</v>
      </c>
      <c r="N10" s="14">
        <v>0.85</v>
      </c>
      <c r="O10" s="47">
        <f t="shared" si="2"/>
        <v>4.0000000000000002E-4</v>
      </c>
      <c r="P10" s="51">
        <f t="shared" si="1"/>
        <v>0.03</v>
      </c>
    </row>
    <row r="11" spans="1:88" ht="15.75">
      <c r="A11" s="53" t="s">
        <v>18</v>
      </c>
      <c r="B11" s="1">
        <v>42619</v>
      </c>
      <c r="C11" s="33" t="s">
        <v>95</v>
      </c>
      <c r="D11" s="31">
        <v>4090</v>
      </c>
      <c r="E11" s="31">
        <v>1290</v>
      </c>
      <c r="F11" s="2">
        <v>7.5</v>
      </c>
      <c r="G11" s="2">
        <v>6.77</v>
      </c>
      <c r="H11" s="77">
        <f t="shared" si="0"/>
        <v>0.1</v>
      </c>
      <c r="I11" s="31">
        <v>1790</v>
      </c>
      <c r="J11" s="2">
        <v>0.66</v>
      </c>
      <c r="K11" s="2">
        <v>0.15</v>
      </c>
      <c r="L11" s="2">
        <v>0.81</v>
      </c>
      <c r="M11" s="31">
        <v>481</v>
      </c>
      <c r="N11" s="14">
        <v>1.01</v>
      </c>
      <c r="O11" s="47">
        <f t="shared" si="2"/>
        <v>4.0000000000000002E-4</v>
      </c>
      <c r="P11" s="14">
        <v>3.5999999999999997E-2</v>
      </c>
    </row>
    <row r="12" spans="1:88" ht="15.75">
      <c r="A12" s="53" t="s">
        <v>18</v>
      </c>
      <c r="B12" s="1">
        <v>42655</v>
      </c>
      <c r="C12" s="33" t="s">
        <v>95</v>
      </c>
      <c r="D12" s="31">
        <v>4180</v>
      </c>
      <c r="E12" s="31">
        <v>1350</v>
      </c>
      <c r="F12" s="2">
        <v>7.39</v>
      </c>
      <c r="G12" s="2">
        <v>4.67</v>
      </c>
      <c r="H12" s="77">
        <f t="shared" si="0"/>
        <v>0.1</v>
      </c>
      <c r="I12" s="31">
        <v>1870</v>
      </c>
      <c r="J12" s="2">
        <v>1.82</v>
      </c>
      <c r="K12" s="49">
        <f>0.5</f>
        <v>0.5</v>
      </c>
      <c r="L12" s="2">
        <v>1.82</v>
      </c>
      <c r="M12" s="31">
        <v>452</v>
      </c>
      <c r="N12" s="14">
        <v>0.97599999999999998</v>
      </c>
      <c r="O12" s="47">
        <f t="shared" si="2"/>
        <v>4.0000000000000002E-4</v>
      </c>
      <c r="P12" s="51">
        <f>0.03</f>
        <v>0.03</v>
      </c>
    </row>
    <row r="13" spans="1:88" ht="15.75">
      <c r="A13" s="53" t="s">
        <v>18</v>
      </c>
      <c r="B13" s="1">
        <v>42675</v>
      </c>
      <c r="C13" s="33" t="s">
        <v>95</v>
      </c>
      <c r="D13" s="31">
        <v>3340</v>
      </c>
      <c r="E13" s="31">
        <v>1350</v>
      </c>
      <c r="F13" s="2">
        <v>7.74</v>
      </c>
      <c r="G13" s="2">
        <v>4.8499999999999996</v>
      </c>
      <c r="H13" s="77">
        <f t="shared" si="0"/>
        <v>0.1</v>
      </c>
      <c r="I13" s="31">
        <v>1810</v>
      </c>
      <c r="J13" s="2">
        <v>0.56000000000000005</v>
      </c>
      <c r="K13" s="49">
        <f>0.1</f>
        <v>0.1</v>
      </c>
      <c r="L13" s="2">
        <v>0.56000000000000005</v>
      </c>
      <c r="M13" s="31">
        <v>473</v>
      </c>
      <c r="N13" s="14">
        <v>0.99</v>
      </c>
      <c r="O13" s="47">
        <f t="shared" si="2"/>
        <v>4.0000000000000002E-4</v>
      </c>
      <c r="P13" s="51">
        <f>0.03</f>
        <v>0.03</v>
      </c>
    </row>
    <row r="14" spans="1:88" s="8" customFormat="1" ht="15.75">
      <c r="A14" s="53" t="s">
        <v>18</v>
      </c>
      <c r="B14" s="1">
        <v>42710</v>
      </c>
      <c r="C14" s="33" t="s">
        <v>95</v>
      </c>
      <c r="D14" s="31">
        <v>3860</v>
      </c>
      <c r="E14" s="31">
        <v>1340</v>
      </c>
      <c r="F14" s="2">
        <v>7.78</v>
      </c>
      <c r="G14" s="2">
        <v>4.5599999999999996</v>
      </c>
      <c r="H14" s="77">
        <f t="shared" si="0"/>
        <v>0.1</v>
      </c>
      <c r="I14" s="31">
        <v>1810</v>
      </c>
      <c r="J14" s="2">
        <v>0.38</v>
      </c>
      <c r="K14" s="49">
        <f>0.1</f>
        <v>0.1</v>
      </c>
      <c r="L14" s="2">
        <v>0.38</v>
      </c>
      <c r="M14" s="31">
        <v>497</v>
      </c>
      <c r="N14" s="14">
        <v>0.92200000000000004</v>
      </c>
      <c r="O14" s="20">
        <v>1.32E-3</v>
      </c>
      <c r="P14" s="51">
        <f>0.03</f>
        <v>0.03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</row>
    <row r="15" spans="1:88">
      <c r="A15" s="12"/>
      <c r="B15" s="37" t="s">
        <v>87</v>
      </c>
      <c r="C15" s="38">
        <f t="shared" ref="C15:P15" si="3">MIN(C2:C14)</f>
        <v>0</v>
      </c>
      <c r="D15" s="38">
        <f t="shared" si="3"/>
        <v>3340</v>
      </c>
      <c r="E15" s="38">
        <f t="shared" si="3"/>
        <v>1230</v>
      </c>
      <c r="F15" s="74">
        <f t="shared" si="3"/>
        <v>7.39</v>
      </c>
      <c r="G15" s="74">
        <f t="shared" si="3"/>
        <v>4.05</v>
      </c>
      <c r="H15" s="60">
        <f t="shared" si="3"/>
        <v>0.1</v>
      </c>
      <c r="I15" s="38">
        <f t="shared" si="3"/>
        <v>1660</v>
      </c>
      <c r="J15" s="74">
        <f t="shared" si="3"/>
        <v>0.31</v>
      </c>
      <c r="K15" s="74">
        <f t="shared" si="3"/>
        <v>0.1</v>
      </c>
      <c r="L15" s="74">
        <f t="shared" si="3"/>
        <v>0.31</v>
      </c>
      <c r="M15" s="38">
        <f t="shared" si="3"/>
        <v>452</v>
      </c>
      <c r="N15" s="73">
        <f t="shared" si="3"/>
        <v>0.85</v>
      </c>
      <c r="O15" s="75">
        <f t="shared" si="3"/>
        <v>4.0000000000000002E-4</v>
      </c>
      <c r="P15" s="73">
        <f t="shared" si="3"/>
        <v>0.03</v>
      </c>
    </row>
    <row r="16" spans="1:88">
      <c r="A16" s="12"/>
      <c r="B16" s="37" t="s">
        <v>88</v>
      </c>
      <c r="C16" s="38">
        <f t="shared" ref="C16:P16" si="4">MAX(C2:C14)</f>
        <v>0</v>
      </c>
      <c r="D16" s="38">
        <f t="shared" si="4"/>
        <v>4410</v>
      </c>
      <c r="E16" s="38">
        <f t="shared" si="4"/>
        <v>1400</v>
      </c>
      <c r="F16" s="74">
        <f t="shared" si="4"/>
        <v>7.85</v>
      </c>
      <c r="G16" s="74">
        <f t="shared" si="4"/>
        <v>6.77</v>
      </c>
      <c r="H16" s="60">
        <f t="shared" si="4"/>
        <v>0.1</v>
      </c>
      <c r="I16" s="38">
        <f t="shared" si="4"/>
        <v>1920</v>
      </c>
      <c r="J16" s="74">
        <f t="shared" si="4"/>
        <v>2.29</v>
      </c>
      <c r="K16" s="74">
        <f t="shared" si="4"/>
        <v>0.5</v>
      </c>
      <c r="L16" s="74">
        <f t="shared" si="4"/>
        <v>2.29</v>
      </c>
      <c r="M16" s="38">
        <f t="shared" si="4"/>
        <v>561</v>
      </c>
      <c r="N16" s="73">
        <f t="shared" si="4"/>
        <v>2.61</v>
      </c>
      <c r="O16" s="75">
        <f t="shared" si="4"/>
        <v>1.32E-3</v>
      </c>
      <c r="P16" s="73">
        <f t="shared" si="4"/>
        <v>3.5999999999999997E-2</v>
      </c>
    </row>
    <row r="17" spans="1:16">
      <c r="A17" s="12"/>
      <c r="B17" s="37" t="s">
        <v>89</v>
      </c>
      <c r="C17" s="38" t="e">
        <f t="shared" ref="C17:P17" si="5">AVERAGE(C2:C14)</f>
        <v>#DIV/0!</v>
      </c>
      <c r="D17" s="38">
        <f t="shared" si="5"/>
        <v>4014.6153846153848</v>
      </c>
      <c r="E17" s="38">
        <f t="shared" si="5"/>
        <v>1305.4545454545455</v>
      </c>
      <c r="F17" s="74">
        <f t="shared" si="5"/>
        <v>7.63</v>
      </c>
      <c r="G17" s="74">
        <f t="shared" si="5"/>
        <v>4.9753846153846144</v>
      </c>
      <c r="H17" s="60">
        <f t="shared" si="5"/>
        <v>0.1</v>
      </c>
      <c r="I17" s="38">
        <f t="shared" si="5"/>
        <v>1790</v>
      </c>
      <c r="J17" s="74">
        <f t="shared" si="5"/>
        <v>0.8830769230769232</v>
      </c>
      <c r="K17" s="74">
        <f t="shared" si="5"/>
        <v>0.17076923076923078</v>
      </c>
      <c r="L17" s="74">
        <f t="shared" si="5"/>
        <v>0.91538461538461557</v>
      </c>
      <c r="M17" s="38">
        <f t="shared" si="5"/>
        <v>498.15384615384613</v>
      </c>
      <c r="N17" s="73">
        <f t="shared" si="5"/>
        <v>1.1014615384615385</v>
      </c>
      <c r="O17" s="75">
        <f t="shared" si="5"/>
        <v>5.7153846153846165E-4</v>
      </c>
      <c r="P17" s="73">
        <f t="shared" si="5"/>
        <v>3.0461538461538464E-2</v>
      </c>
    </row>
    <row r="18" spans="1:16">
      <c r="A18" s="70"/>
      <c r="B18" s="37" t="s">
        <v>90</v>
      </c>
      <c r="C18" s="38" t="e">
        <f t="shared" ref="C18:P18" si="6">_xlfn.STDEV.P(C2:C14)</f>
        <v>#DIV/0!</v>
      </c>
      <c r="D18" s="38">
        <f t="shared" si="6"/>
        <v>270.23110862927297</v>
      </c>
      <c r="E18" s="38">
        <f t="shared" si="6"/>
        <v>53.489784303111449</v>
      </c>
      <c r="F18" s="74">
        <f t="shared" si="6"/>
        <v>0.14675987714106856</v>
      </c>
      <c r="G18" s="74">
        <f t="shared" si="6"/>
        <v>0.69561942938114341</v>
      </c>
      <c r="H18" s="60">
        <f t="shared" si="6"/>
        <v>0</v>
      </c>
      <c r="I18" s="38">
        <f t="shared" si="6"/>
        <v>78.250092160181651</v>
      </c>
      <c r="J18" s="74">
        <f t="shared" si="6"/>
        <v>0.55621501951043506</v>
      </c>
      <c r="K18" s="74">
        <f t="shared" si="6"/>
        <v>0.14150083111805595</v>
      </c>
      <c r="L18" s="74">
        <f t="shared" si="6"/>
        <v>0.55159371035371219</v>
      </c>
      <c r="M18" s="38">
        <f t="shared" si="6"/>
        <v>35.828321744860652</v>
      </c>
      <c r="N18" s="73">
        <f t="shared" si="6"/>
        <v>0.4405333507648363</v>
      </c>
      <c r="O18" s="75">
        <f t="shared" si="6"/>
        <v>3.0331111607736149E-4</v>
      </c>
      <c r="P18" s="73">
        <f t="shared" si="6"/>
        <v>1.5988161300635789E-3</v>
      </c>
    </row>
    <row r="19" spans="1:16" s="9" customFormat="1">
      <c r="A19" s="71"/>
      <c r="B19" s="222" t="s">
        <v>114</v>
      </c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</row>
    <row r="20" spans="1:16" s="9" customFormat="1">
      <c r="A20" s="71"/>
      <c r="B20" s="215" t="s">
        <v>94</v>
      </c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 s="9" customFormat="1">
      <c r="A21" s="71"/>
      <c r="B21" s="215" t="s">
        <v>91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 s="9" customFormat="1" ht="30" customHeight="1">
      <c r="A22" s="72"/>
      <c r="B22" s="224" t="s">
        <v>139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 s="9" customFormat="1">
      <c r="A23" s="72"/>
      <c r="B23" s="215" t="s">
        <v>127</v>
      </c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</row>
    <row r="24" spans="1:16">
      <c r="A24" s="62"/>
    </row>
  </sheetData>
  <mergeCells count="5">
    <mergeCell ref="B19:P19"/>
    <mergeCell ref="B20:P20"/>
    <mergeCell ref="B21:P21"/>
    <mergeCell ref="B22:P22"/>
    <mergeCell ref="B23:P23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44 - W8_WELL Data&amp;R&amp;"Times New Roman,Regular"&amp;8Annual Report, 2016</oddHead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A1:BO19"/>
  <sheetViews>
    <sheetView zoomScaleNormal="100" workbookViewId="0">
      <selection activeCell="B21" sqref="B21"/>
    </sheetView>
  </sheetViews>
  <sheetFormatPr defaultColWidth="11.265625" defaultRowHeight="15"/>
  <cols>
    <col min="1" max="1" width="30.265625" style="7" bestFit="1" customWidth="1"/>
    <col min="2" max="2" width="33.1328125" style="39" customWidth="1"/>
    <col min="3" max="3" width="33.1328125" style="40" customWidth="1"/>
    <col min="4" max="16384" width="11.265625" style="7"/>
  </cols>
  <sheetData>
    <row r="1" spans="1:67" s="6" customFormat="1" ht="62.65">
      <c r="A1" s="34" t="s">
        <v>33</v>
      </c>
      <c r="B1" s="4" t="s">
        <v>34</v>
      </c>
      <c r="C1" s="30" t="s">
        <v>107</v>
      </c>
    </row>
    <row r="2" spans="1:67" ht="15.75">
      <c r="A2" s="53"/>
      <c r="B2" s="58">
        <v>42374</v>
      </c>
      <c r="C2" s="54">
        <v>4376.67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ht="15.75">
      <c r="A3" s="53"/>
      <c r="B3" s="58">
        <v>42402</v>
      </c>
      <c r="C3" s="54">
        <v>4376.97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 spans="1:67" ht="15.75">
      <c r="A4" s="53"/>
      <c r="B4" s="58">
        <v>42431</v>
      </c>
      <c r="C4" s="54">
        <v>4377.2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ht="15.75">
      <c r="A5" s="53"/>
      <c r="B5" s="58">
        <v>42465</v>
      </c>
      <c r="C5" s="54">
        <v>4377.3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ht="15.75">
      <c r="A6" s="53"/>
      <c r="B6" s="58">
        <v>42494</v>
      </c>
      <c r="C6" s="54">
        <v>4377.3999999999996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ht="15.75">
      <c r="A7" s="53"/>
      <c r="B7" s="58">
        <v>42528</v>
      </c>
      <c r="C7" s="54">
        <v>4377.63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15.75">
      <c r="A8" s="53"/>
      <c r="B8" s="58">
        <v>42556</v>
      </c>
      <c r="C8" s="54">
        <v>4378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15.75">
      <c r="A9" s="53"/>
      <c r="B9" s="58">
        <v>42584</v>
      </c>
      <c r="C9" s="54">
        <v>4378.8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15.75">
      <c r="A10" s="53"/>
      <c r="B10" s="58">
        <v>42619</v>
      </c>
      <c r="C10" s="54">
        <v>4378.3999999999996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15.75">
      <c r="A11" s="53"/>
      <c r="B11" s="58">
        <v>42655</v>
      </c>
      <c r="C11" s="54">
        <v>4378.5139199999994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ht="15.75">
      <c r="A12" s="53"/>
      <c r="B12" s="58">
        <v>42675</v>
      </c>
      <c r="C12" s="54">
        <v>4378.64516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15.75">
      <c r="A13" s="53"/>
      <c r="B13" s="58">
        <v>42710</v>
      </c>
      <c r="C13" s="54">
        <v>4378.7107799999994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>
      <c r="A14" s="12"/>
      <c r="B14" s="37" t="s">
        <v>87</v>
      </c>
      <c r="C14" s="38">
        <f>MIN(C2:C13)</f>
        <v>4376.67</v>
      </c>
    </row>
    <row r="15" spans="1:67">
      <c r="A15" s="12"/>
      <c r="B15" s="37" t="s">
        <v>88</v>
      </c>
      <c r="C15" s="38">
        <f>MAX(C2:C13)</f>
        <v>4378.8</v>
      </c>
    </row>
    <row r="16" spans="1:67">
      <c r="A16" s="12"/>
      <c r="B16" s="37" t="s">
        <v>89</v>
      </c>
      <c r="C16" s="38">
        <f>AVERAGE(C2:C13)</f>
        <v>4377.8533216666665</v>
      </c>
    </row>
    <row r="17" spans="1:3">
      <c r="A17" s="70"/>
      <c r="B17" s="37" t="s">
        <v>90</v>
      </c>
      <c r="C17" s="38">
        <f>_xlfn.STDEV.P(C2:C13)</f>
        <v>0.71787179674626989</v>
      </c>
    </row>
    <row r="18" spans="1:3" s="9" customFormat="1" ht="30" customHeight="1">
      <c r="A18" s="71"/>
      <c r="B18" s="214" t="s">
        <v>129</v>
      </c>
      <c r="C18" s="222"/>
    </row>
    <row r="19" spans="1:3">
      <c r="A19" s="62"/>
    </row>
  </sheetData>
  <mergeCells count="1">
    <mergeCell ref="B18:C18"/>
  </mergeCells>
  <printOptions horizontalCentered="1"/>
  <pageMargins left="0.7" right="0.7" top="1.125" bottom="0.75" header="0.3" footer="0.3"/>
  <pageSetup orientation="landscape" horizontalDpi="1200" verticalDpi="1200" r:id="rId1"/>
  <headerFooter>
    <oddHeader>&amp;L&amp;8Barrick Gold Inc., Nickel Plate Mine&amp;C&amp;"Times New Roman,Bold"&amp;16
Table 45 - W1100 Data&amp;R&amp;"Times New Roman,Regular"&amp;8Annual Report, 2016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A1:BF373"/>
  <sheetViews>
    <sheetView tabSelected="1" topLeftCell="A76" zoomScaleNormal="100" workbookViewId="0">
      <selection activeCell="D224" sqref="D224"/>
    </sheetView>
  </sheetViews>
  <sheetFormatPr defaultColWidth="11.265625" defaultRowHeight="15"/>
  <cols>
    <col min="1" max="1" width="11" style="39" bestFit="1" customWidth="1"/>
    <col min="2" max="4" width="9" style="40" bestFit="1" customWidth="1"/>
    <col min="5" max="5" width="5.86328125" style="40" bestFit="1" customWidth="1"/>
    <col min="6" max="6" width="9" style="40" bestFit="1" customWidth="1"/>
    <col min="7" max="16384" width="11.265625" style="7"/>
  </cols>
  <sheetData>
    <row r="1" spans="1:58" ht="62.25">
      <c r="A1" s="56"/>
      <c r="B1" s="59" t="s">
        <v>2</v>
      </c>
      <c r="C1" s="59" t="s">
        <v>3</v>
      </c>
      <c r="D1" s="59" t="s">
        <v>4</v>
      </c>
      <c r="E1" s="59" t="s">
        <v>7</v>
      </c>
      <c r="F1" s="59" t="s">
        <v>10</v>
      </c>
    </row>
    <row r="2" spans="1:58" s="35" customFormat="1" ht="15.75">
      <c r="A2" s="57" t="s">
        <v>34</v>
      </c>
      <c r="B2" s="236" t="s">
        <v>35</v>
      </c>
      <c r="C2" s="237"/>
      <c r="D2" s="237"/>
      <c r="E2" s="237"/>
      <c r="F2" s="237"/>
    </row>
    <row r="3" spans="1:58" ht="15.75">
      <c r="A3" s="58">
        <v>42370</v>
      </c>
      <c r="B3" s="54">
        <v>1447.7837325664</v>
      </c>
      <c r="C3" s="55">
        <v>1172.5085876318999</v>
      </c>
      <c r="D3" s="55">
        <v>364.67142962610001</v>
      </c>
      <c r="E3" s="55">
        <v>100.84336992649999</v>
      </c>
      <c r="F3" s="55">
        <v>614.32690760629998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</row>
    <row r="4" spans="1:58" ht="15.75">
      <c r="A4" s="58">
        <v>42373</v>
      </c>
      <c r="B4" s="54">
        <v>1106.5515727069999</v>
      </c>
      <c r="C4" s="55">
        <v>1090.1985938</v>
      </c>
      <c r="D4" s="55">
        <v>243.22330627677997</v>
      </c>
      <c r="E4" s="55">
        <v>98.11787344199999</v>
      </c>
      <c r="F4" s="55">
        <v>446.98142345799999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</row>
    <row r="5" spans="1:58" ht="15.75">
      <c r="A5" s="58">
        <v>42375</v>
      </c>
      <c r="B5" s="54">
        <v>1106.5515727069999</v>
      </c>
      <c r="C5" s="55">
        <v>1199.2184531799999</v>
      </c>
      <c r="D5" s="55">
        <v>239.84369063599999</v>
      </c>
      <c r="E5" s="55">
        <v>147.176810163</v>
      </c>
      <c r="F5" s="55">
        <v>506.94234611699994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</row>
    <row r="6" spans="1:58" ht="15.75">
      <c r="A6" s="58">
        <v>42376</v>
      </c>
      <c r="B6" s="54">
        <v>1106.5515727069999</v>
      </c>
      <c r="C6" s="55">
        <v>1199.2184531799999</v>
      </c>
      <c r="D6" s="55">
        <v>239.84369063599999</v>
      </c>
      <c r="E6" s="55">
        <v>147.176810163</v>
      </c>
      <c r="F6" s="55">
        <v>506.94234611699994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</row>
    <row r="7" spans="1:58" ht="15.75">
      <c r="A7" s="58">
        <v>42377</v>
      </c>
      <c r="B7" s="54">
        <v>1271.7166596677</v>
      </c>
      <c r="C7" s="55">
        <v>814.37834956860002</v>
      </c>
      <c r="D7" s="55">
        <v>311.25169852990001</v>
      </c>
      <c r="E7" s="55">
        <v>147.176810163</v>
      </c>
      <c r="F7" s="55">
        <v>541.61066139983996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</row>
    <row r="8" spans="1:58" ht="15.75">
      <c r="A8" s="58">
        <v>42380</v>
      </c>
      <c r="B8" s="54">
        <v>1106.5515727069999</v>
      </c>
      <c r="C8" s="55">
        <v>975.72774145099993</v>
      </c>
      <c r="D8" s="55">
        <v>242.56918712049998</v>
      </c>
      <c r="E8" s="55">
        <v>93.211979769899997</v>
      </c>
      <c r="F8" s="55">
        <v>506.94234611699994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</row>
    <row r="9" spans="1:58" ht="15.75">
      <c r="A9" s="58">
        <v>42382</v>
      </c>
      <c r="B9" s="54">
        <v>957.73946465329982</v>
      </c>
      <c r="C9" s="55">
        <v>1090.1985938</v>
      </c>
      <c r="D9" s="55">
        <v>230.57700258869997</v>
      </c>
      <c r="E9" s="55">
        <v>93.211979769899997</v>
      </c>
      <c r="F9" s="55">
        <v>381.56950782999996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</row>
    <row r="10" spans="1:58" ht="15.75">
      <c r="A10" s="58">
        <v>42383</v>
      </c>
      <c r="B10" s="54">
        <v>1362.74824225</v>
      </c>
      <c r="C10" s="55">
        <v>975.72774145099993</v>
      </c>
      <c r="D10" s="55">
        <v>348.86355001599998</v>
      </c>
      <c r="E10" s="55">
        <v>93.211979769899997</v>
      </c>
      <c r="F10" s="55">
        <v>599.60922658999993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</row>
    <row r="11" spans="1:58" ht="15.75">
      <c r="A11" s="58">
        <v>42384</v>
      </c>
      <c r="B11" s="54">
        <v>1328.9520858421999</v>
      </c>
      <c r="C11" s="55">
        <v>708.62908597000001</v>
      </c>
      <c r="D11" s="55">
        <v>348.86355001599998</v>
      </c>
      <c r="E11" s="55">
        <v>93.211979769899997</v>
      </c>
      <c r="F11" s="55">
        <v>599.60922658999993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</row>
    <row r="12" spans="1:58" ht="15.75">
      <c r="A12" s="58">
        <v>42387</v>
      </c>
      <c r="B12" s="54">
        <v>1106.5515727069999</v>
      </c>
      <c r="C12" s="55">
        <v>681.37412112499999</v>
      </c>
      <c r="D12" s="55">
        <v>243.1142864174</v>
      </c>
      <c r="E12" s="55">
        <v>134.6395263343</v>
      </c>
      <c r="F12" s="55">
        <v>446.98142345799999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</row>
    <row r="13" spans="1:58" ht="15.75">
      <c r="A13" s="58">
        <v>42388</v>
      </c>
      <c r="B13" s="54">
        <v>1106.5515727069999</v>
      </c>
      <c r="C13" s="55">
        <v>681.37412112499999</v>
      </c>
      <c r="D13" s="55">
        <v>243.1142864174</v>
      </c>
      <c r="E13" s="55">
        <v>134.6395263343</v>
      </c>
      <c r="F13" s="55">
        <v>446.98142345799999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</row>
    <row r="14" spans="1:58" ht="15.75">
      <c r="A14" s="58">
        <v>42390</v>
      </c>
      <c r="B14" s="54">
        <v>1090.1985938</v>
      </c>
      <c r="C14" s="55">
        <v>981.17873441999996</v>
      </c>
      <c r="D14" s="55">
        <v>218.03971875999997</v>
      </c>
      <c r="E14" s="55">
        <v>134.6395263343</v>
      </c>
      <c r="F14" s="55">
        <v>351.58904650049999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</row>
    <row r="15" spans="1:58" ht="15.75">
      <c r="A15" s="58">
        <v>42391</v>
      </c>
      <c r="B15" s="54">
        <v>1106.5515727069999</v>
      </c>
      <c r="C15" s="55">
        <v>981.17873441999996</v>
      </c>
      <c r="D15" s="55">
        <v>245.29468360499999</v>
      </c>
      <c r="E15" s="55">
        <v>136.274824225</v>
      </c>
      <c r="F15" s="55">
        <v>446.98142345799999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</row>
    <row r="16" spans="1:58" ht="15.75">
      <c r="A16" s="58">
        <v>42394</v>
      </c>
      <c r="B16" s="54">
        <v>1161.6066016938998</v>
      </c>
      <c r="C16" s="55">
        <v>980.08853582619997</v>
      </c>
      <c r="D16" s="55">
        <v>311.25169852990001</v>
      </c>
      <c r="E16" s="55">
        <v>104.65906500479998</v>
      </c>
      <c r="F16" s="55">
        <v>506.99685604668997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</row>
    <row r="17" spans="1:58" ht="15.75">
      <c r="A17" s="58">
        <v>42396</v>
      </c>
      <c r="B17" s="54">
        <v>1035.68866411</v>
      </c>
      <c r="C17" s="55">
        <v>975.72774145099993</v>
      </c>
      <c r="D17" s="55">
        <v>243.1142864174</v>
      </c>
      <c r="E17" s="55">
        <v>112.8355544583</v>
      </c>
      <c r="F17" s="55">
        <v>446.98142345799999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</row>
    <row r="18" spans="1:58" ht="15.75">
      <c r="A18" s="58">
        <v>42397</v>
      </c>
      <c r="B18" s="54">
        <v>959.37476254399996</v>
      </c>
      <c r="C18" s="55">
        <v>975.72774145099993</v>
      </c>
      <c r="D18" s="55">
        <v>218.03971875999997</v>
      </c>
      <c r="E18" s="55">
        <v>112.8355544583</v>
      </c>
      <c r="F18" s="55">
        <v>381.56950782999996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</row>
    <row r="19" spans="1:58" ht="15.75">
      <c r="A19" s="58">
        <v>42398</v>
      </c>
      <c r="B19" s="54">
        <v>1171.963488335</v>
      </c>
      <c r="C19" s="55">
        <v>975.72774145099993</v>
      </c>
      <c r="D19" s="55">
        <v>256.19666954299998</v>
      </c>
      <c r="E19" s="55">
        <v>134.6395263343</v>
      </c>
      <c r="F19" s="55">
        <v>473.63677907640999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</row>
    <row r="20" spans="1:58" ht="15.75">
      <c r="A20" s="58">
        <v>42036</v>
      </c>
      <c r="B20" s="54">
        <v>1328.9520858421999</v>
      </c>
      <c r="C20" s="55">
        <v>980.08853582619997</v>
      </c>
      <c r="D20" s="55">
        <v>348.86355001599998</v>
      </c>
      <c r="E20" s="55">
        <v>109.01985937999999</v>
      </c>
      <c r="F20" s="55">
        <v>541.61066139983996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</row>
    <row r="21" spans="1:58" ht="15.75">
      <c r="A21" s="58">
        <v>42403</v>
      </c>
      <c r="B21" s="54">
        <v>1215.5714320869999</v>
      </c>
      <c r="C21" s="55">
        <v>812.19795238099994</v>
      </c>
      <c r="D21" s="55">
        <v>310.70659923299996</v>
      </c>
      <c r="E21" s="55">
        <v>100.84336992649999</v>
      </c>
      <c r="F21" s="55">
        <v>446.98142345799999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</row>
    <row r="22" spans="1:58" ht="15.75">
      <c r="A22" s="58">
        <v>42404</v>
      </c>
      <c r="B22" s="54">
        <v>1188.3164672419998</v>
      </c>
      <c r="C22" s="55">
        <v>812.19795238099994</v>
      </c>
      <c r="D22" s="55">
        <v>242.56918712049998</v>
      </c>
      <c r="E22" s="55">
        <v>100.84336992649999</v>
      </c>
      <c r="F22" s="55">
        <v>408.82447267499998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</row>
    <row r="23" spans="1:58" ht="15.75">
      <c r="A23" s="58">
        <v>42405</v>
      </c>
      <c r="B23" s="54">
        <v>1117.4535586449999</v>
      </c>
      <c r="C23" s="55">
        <v>681.37412112499999</v>
      </c>
      <c r="D23" s="55">
        <v>243.1142864174</v>
      </c>
      <c r="E23" s="55">
        <v>134.6395263343</v>
      </c>
      <c r="F23" s="55">
        <v>408.82447267499998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</row>
    <row r="24" spans="1:58" ht="15.75">
      <c r="A24" s="58">
        <v>42408</v>
      </c>
      <c r="B24" s="54">
        <v>1106.5515727069999</v>
      </c>
      <c r="C24" s="55">
        <v>981.17873441999996</v>
      </c>
      <c r="D24" s="55">
        <v>212.58872579099997</v>
      </c>
      <c r="E24" s="55">
        <v>134.6395263343</v>
      </c>
      <c r="F24" s="55">
        <v>392.47149376799996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</row>
    <row r="25" spans="1:58" ht="15.75">
      <c r="A25" s="58">
        <v>42410</v>
      </c>
      <c r="B25" s="54">
        <v>1271.7166596677</v>
      </c>
      <c r="C25" s="55">
        <v>980.08853582619997</v>
      </c>
      <c r="D25" s="55">
        <v>311.25169852990001</v>
      </c>
      <c r="E25" s="55">
        <v>86.125688910199997</v>
      </c>
      <c r="F25" s="55">
        <v>473.63677907640999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</row>
    <row r="26" spans="1:58" ht="15.75">
      <c r="A26" s="58">
        <v>42411</v>
      </c>
      <c r="B26" s="54">
        <v>1271.7166596677</v>
      </c>
      <c r="C26" s="55">
        <v>980.08853582619997</v>
      </c>
      <c r="D26" s="55">
        <v>276.3653435283</v>
      </c>
      <c r="E26" s="55">
        <v>75.768802269099993</v>
      </c>
      <c r="F26" s="55">
        <v>446.98142345799999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</row>
    <row r="27" spans="1:58" ht="15.75">
      <c r="A27" s="58">
        <v>42412</v>
      </c>
      <c r="B27" s="54">
        <v>1346.3952633429999</v>
      </c>
      <c r="C27" s="55">
        <v>926.66880472999992</v>
      </c>
      <c r="D27" s="55">
        <v>256.19666954299998</v>
      </c>
      <c r="E27" s="55">
        <v>75.768802269099993</v>
      </c>
      <c r="F27" s="55">
        <v>430.62844455099997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</row>
    <row r="28" spans="1:58" ht="15.75">
      <c r="A28" s="58">
        <v>42415</v>
      </c>
      <c r="B28" s="54">
        <v>1346.3952633429999</v>
      </c>
      <c r="C28" s="55">
        <v>1580.7879610099999</v>
      </c>
      <c r="D28" s="55">
        <v>267.09865548099998</v>
      </c>
      <c r="E28" s="55">
        <v>114.470852349</v>
      </c>
      <c r="F28" s="55">
        <v>506.94234611699994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</row>
    <row r="29" spans="1:58" ht="15.75">
      <c r="A29" s="58">
        <v>42417</v>
      </c>
      <c r="B29" s="54">
        <v>1508.8348538191999</v>
      </c>
      <c r="C29" s="55">
        <v>980.08853582619997</v>
      </c>
      <c r="D29" s="55">
        <v>311.25169852990001</v>
      </c>
      <c r="E29" s="55">
        <v>75.768802269099993</v>
      </c>
      <c r="F29" s="55">
        <v>506.99685604668997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</row>
    <row r="30" spans="1:58" ht="15.75">
      <c r="A30" s="58">
        <v>42418</v>
      </c>
      <c r="B30" s="54">
        <v>1572.0663722595998</v>
      </c>
      <c r="C30" s="55">
        <v>1172.5085876318999</v>
      </c>
      <c r="D30" s="55">
        <v>311.25169852990001</v>
      </c>
      <c r="E30" s="55">
        <v>82.309993831899988</v>
      </c>
      <c r="F30" s="55">
        <v>541.61066139983996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</row>
    <row r="31" spans="1:58" ht="15.75">
      <c r="A31" s="58">
        <v>42419</v>
      </c>
      <c r="B31" s="54">
        <v>1569.8859750719998</v>
      </c>
      <c r="C31" s="55">
        <v>1171.963488335</v>
      </c>
      <c r="D31" s="55">
        <v>311.25169852990001</v>
      </c>
      <c r="E31" s="55">
        <v>82.309993831899988</v>
      </c>
      <c r="F31" s="55">
        <v>550.55028986899993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</row>
    <row r="32" spans="1:58" ht="15.75">
      <c r="A32" s="58">
        <v>42422</v>
      </c>
      <c r="B32" s="54">
        <v>1508.8348538191999</v>
      </c>
      <c r="C32" s="55">
        <v>1090.1985938</v>
      </c>
      <c r="D32" s="55">
        <v>262.62884124642</v>
      </c>
      <c r="E32" s="55">
        <v>76.313901565999998</v>
      </c>
      <c r="F32" s="55">
        <v>556.00128283799995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</row>
    <row r="33" spans="1:58" ht="15.75">
      <c r="A33" s="58">
        <v>42424</v>
      </c>
      <c r="B33" s="54">
        <v>1346.3952633429999</v>
      </c>
      <c r="C33" s="55">
        <v>981.17873441999996</v>
      </c>
      <c r="D33" s="55">
        <v>245.29468360499999</v>
      </c>
      <c r="E33" s="55">
        <v>256.19666954299998</v>
      </c>
      <c r="F33" s="55">
        <v>506.94234611699994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</row>
    <row r="34" spans="1:58" ht="15.75">
      <c r="A34" s="58">
        <v>42425</v>
      </c>
      <c r="B34" s="54">
        <v>1508.8348538191999</v>
      </c>
      <c r="C34" s="55">
        <v>980.08853582619997</v>
      </c>
      <c r="D34" s="55">
        <v>304.16540767019995</v>
      </c>
      <c r="E34" s="55">
        <v>92.666880472999992</v>
      </c>
      <c r="F34" s="55">
        <v>473.63677907640999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</row>
    <row r="35" spans="1:58" ht="15.75">
      <c r="A35" s="58">
        <v>42426</v>
      </c>
      <c r="B35" s="54">
        <v>1447.7837325664</v>
      </c>
      <c r="C35" s="55">
        <v>980.08853582619997</v>
      </c>
      <c r="D35" s="55">
        <v>311.25169852990001</v>
      </c>
      <c r="E35" s="55">
        <v>93.211979769899997</v>
      </c>
      <c r="F35" s="55">
        <v>541.61066139983996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</row>
    <row r="36" spans="1:58" ht="15.75">
      <c r="A36" s="58">
        <v>42429</v>
      </c>
      <c r="B36" s="54">
        <v>1471.7681016299998</v>
      </c>
      <c r="C36" s="55">
        <v>981.17873441999996</v>
      </c>
      <c r="D36" s="55">
        <v>262.62884124642</v>
      </c>
      <c r="E36" s="55">
        <v>92.666880472999992</v>
      </c>
      <c r="F36" s="55">
        <v>506.99685604668997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</row>
    <row r="37" spans="1:58" ht="15.75">
      <c r="A37" s="58">
        <v>42431</v>
      </c>
      <c r="B37" s="54">
        <v>1471.7681016299998</v>
      </c>
      <c r="C37" s="55">
        <v>981.17873441999996</v>
      </c>
      <c r="D37" s="55">
        <v>245.29468360499999</v>
      </c>
      <c r="E37" s="55">
        <v>256.19666954299998</v>
      </c>
      <c r="F37" s="55">
        <v>506.94234611699994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</row>
    <row r="38" spans="1:58" ht="15.75">
      <c r="A38" s="58">
        <v>42432</v>
      </c>
      <c r="B38" s="54">
        <v>1471.7681016299998</v>
      </c>
      <c r="C38" s="55">
        <v>981.17873441999996</v>
      </c>
      <c r="D38" s="55">
        <v>272.54964845000001</v>
      </c>
      <c r="E38" s="55">
        <v>256.19666954299998</v>
      </c>
      <c r="F38" s="55">
        <v>452.43241642699996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</row>
    <row r="39" spans="1:58" ht="15.75">
      <c r="A39" s="58">
        <v>42433</v>
      </c>
      <c r="B39" s="54">
        <v>1636.3880892937998</v>
      </c>
      <c r="C39" s="55">
        <v>980.08853582619997</v>
      </c>
      <c r="D39" s="55">
        <v>311.25169852990001</v>
      </c>
      <c r="E39" s="55">
        <v>93.757079066799989</v>
      </c>
      <c r="F39" s="55">
        <v>506.99685604668997</v>
      </c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</row>
    <row r="40" spans="1:58" ht="15.75">
      <c r="A40" s="58">
        <v>42436</v>
      </c>
      <c r="B40" s="54">
        <v>1836.984630553</v>
      </c>
      <c r="C40" s="55">
        <v>975.72774145099993</v>
      </c>
      <c r="D40" s="55">
        <v>243.1142864174</v>
      </c>
      <c r="E40" s="55">
        <v>112.8355544583</v>
      </c>
      <c r="F40" s="55">
        <v>506.94234611699994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</row>
    <row r="41" spans="1:58" ht="15.75">
      <c r="A41" s="58">
        <v>42438</v>
      </c>
      <c r="B41" s="54">
        <v>1880.592574305</v>
      </c>
      <c r="C41" s="55">
        <v>981.17873441999996</v>
      </c>
      <c r="D41" s="55">
        <v>276.3653435283</v>
      </c>
      <c r="E41" s="55">
        <v>163.52978906999999</v>
      </c>
      <c r="F41" s="55">
        <v>517.844332055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</row>
    <row r="42" spans="1:58" ht="15.75">
      <c r="A42" s="58">
        <v>42439</v>
      </c>
      <c r="B42" s="54">
        <v>1569.8859750719998</v>
      </c>
      <c r="C42" s="55">
        <v>981.17873441999996</v>
      </c>
      <c r="D42" s="55">
        <v>272.54964845000001</v>
      </c>
      <c r="E42" s="55">
        <v>114.470852349</v>
      </c>
      <c r="F42" s="55">
        <v>463.33440236499996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</row>
    <row r="43" spans="1:58" ht="15.75">
      <c r="A43" s="58">
        <v>42440</v>
      </c>
      <c r="B43" s="54">
        <v>1569.8859750719998</v>
      </c>
      <c r="C43" s="55">
        <v>981.17873441999996</v>
      </c>
      <c r="D43" s="55">
        <v>272.54964845000001</v>
      </c>
      <c r="E43" s="55">
        <v>114.470852349</v>
      </c>
      <c r="F43" s="55">
        <v>446.98142345799999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</row>
    <row r="44" spans="1:58" ht="15.75">
      <c r="A44" s="58">
        <v>42443</v>
      </c>
      <c r="B44" s="54">
        <v>1526.2780313199999</v>
      </c>
      <c r="C44" s="55">
        <v>812.19795238099994</v>
      </c>
      <c r="D44" s="55">
        <v>238.75349204219998</v>
      </c>
      <c r="E44" s="55">
        <v>93.211979769899997</v>
      </c>
      <c r="F44" s="55">
        <v>452.43241642699996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</row>
    <row r="45" spans="1:58" ht="15.75">
      <c r="A45" s="58">
        <v>42445</v>
      </c>
      <c r="B45" s="54">
        <v>1771.5727149249999</v>
      </c>
      <c r="C45" s="55">
        <v>681.37412112499999</v>
      </c>
      <c r="D45" s="55">
        <v>276.3653435283</v>
      </c>
      <c r="E45" s="55">
        <v>136.274824225</v>
      </c>
      <c r="F45" s="55">
        <v>506.94234611699994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</row>
    <row r="46" spans="1:58" ht="15.75">
      <c r="A46" s="58">
        <v>42446</v>
      </c>
      <c r="B46" s="54">
        <v>2005.9654125919999</v>
      </c>
      <c r="C46" s="55">
        <v>752.23702972199999</v>
      </c>
      <c r="D46" s="55">
        <v>276.3653435283</v>
      </c>
      <c r="E46" s="55">
        <v>136.274824225</v>
      </c>
      <c r="F46" s="55">
        <v>506.94234611699994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</row>
    <row r="47" spans="1:58" ht="15.75">
      <c r="A47" s="58">
        <v>42447</v>
      </c>
      <c r="B47" s="54">
        <v>1875.1415813359999</v>
      </c>
      <c r="C47" s="55">
        <v>752.23702972199999</v>
      </c>
      <c r="D47" s="55">
        <v>276.3653435283</v>
      </c>
      <c r="E47" s="55">
        <v>112.8355544583</v>
      </c>
      <c r="F47" s="55">
        <v>506.94234611699994</v>
      </c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</row>
    <row r="48" spans="1:58" ht="15.75">
      <c r="A48" s="58">
        <v>42450</v>
      </c>
      <c r="B48" s="54">
        <v>1769.3923177373999</v>
      </c>
      <c r="C48" s="55">
        <v>1172.5085876318999</v>
      </c>
      <c r="D48" s="55">
        <v>364.67142962610001</v>
      </c>
      <c r="E48" s="55">
        <v>112.8355544583</v>
      </c>
      <c r="F48" s="55">
        <v>506.99685604668997</v>
      </c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</row>
    <row r="49" spans="1:58" ht="15.75">
      <c r="A49" s="58">
        <v>42452</v>
      </c>
      <c r="B49" s="54">
        <v>1662.5528555449998</v>
      </c>
      <c r="C49" s="55">
        <v>681.37412112499999</v>
      </c>
      <c r="D49" s="55">
        <v>276.3653435283</v>
      </c>
      <c r="E49" s="55">
        <v>139.00032070949999</v>
      </c>
      <c r="F49" s="55">
        <v>446.98142345799999</v>
      </c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</row>
    <row r="50" spans="1:58" ht="15.75">
      <c r="A50" s="58">
        <v>42453</v>
      </c>
      <c r="B50" s="54">
        <v>1907.8475391499999</v>
      </c>
      <c r="C50" s="55">
        <v>806.74695941199991</v>
      </c>
      <c r="D50" s="55">
        <v>297.07911681049995</v>
      </c>
      <c r="E50" s="55">
        <v>139.00032070949999</v>
      </c>
      <c r="F50" s="55">
        <v>446.98142345799999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  <row r="51" spans="1:58" ht="15.75">
      <c r="A51" s="58">
        <v>42454</v>
      </c>
      <c r="B51" s="54">
        <v>1962.3574688399999</v>
      </c>
      <c r="C51" s="55">
        <v>1035.68866411</v>
      </c>
      <c r="D51" s="55">
        <v>311.25169852990001</v>
      </c>
      <c r="E51" s="55">
        <v>188.60435672739999</v>
      </c>
      <c r="F51" s="55">
        <v>577.80525471399994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</row>
    <row r="52" spans="1:58" ht="15.75">
      <c r="A52" s="58">
        <v>42457</v>
      </c>
      <c r="B52" s="54">
        <v>1979.8006463407999</v>
      </c>
      <c r="C52" s="55">
        <v>1364.9286394375999</v>
      </c>
      <c r="D52" s="55">
        <v>381.02440853310003</v>
      </c>
      <c r="E52" s="55">
        <v>143.90621438159999</v>
      </c>
      <c r="F52" s="55">
        <v>577.26015541710001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</row>
    <row r="53" spans="1:58" ht="15.75">
      <c r="A53" s="58">
        <v>42459</v>
      </c>
      <c r="B53" s="54">
        <v>2360.2799555769998</v>
      </c>
      <c r="C53" s="55">
        <v>1362.74824225</v>
      </c>
      <c r="D53" s="55">
        <v>283.451634388</v>
      </c>
      <c r="E53" s="55">
        <v>158.62389539789999</v>
      </c>
      <c r="F53" s="55">
        <v>730.433057846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</row>
    <row r="54" spans="1:58" ht="15.75">
      <c r="A54" s="58">
        <v>42460</v>
      </c>
      <c r="B54" s="54">
        <v>2867.2223016939997</v>
      </c>
      <c r="C54" s="55">
        <v>1580.7879610099999</v>
      </c>
      <c r="D54" s="55">
        <v>311.25169852990001</v>
      </c>
      <c r="E54" s="55">
        <v>158.62389539789999</v>
      </c>
      <c r="F54" s="55">
        <v>790.39398050499994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</row>
    <row r="55" spans="1:58" ht="15.75">
      <c r="A55" s="58">
        <v>42461</v>
      </c>
      <c r="B55" s="54">
        <v>4851.3837424099993</v>
      </c>
      <c r="C55" s="55">
        <v>2725.4964845</v>
      </c>
      <c r="D55" s="55">
        <v>389.20089798660001</v>
      </c>
      <c r="E55" s="55">
        <v>158.62389539789999</v>
      </c>
      <c r="F55" s="55">
        <v>910.31582582299995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</row>
    <row r="56" spans="1:58" ht="15.75">
      <c r="A56" s="58">
        <v>42464</v>
      </c>
      <c r="B56" s="54">
        <v>13954.542000639998</v>
      </c>
      <c r="C56" s="55">
        <v>13736.502281879999</v>
      </c>
      <c r="D56" s="55">
        <v>430.62844455099997</v>
      </c>
      <c r="E56" s="55">
        <v>239.84369063599999</v>
      </c>
      <c r="F56" s="55">
        <v>2943.5362032599996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</row>
    <row r="57" spans="1:58" ht="15.75">
      <c r="A57" s="58">
        <v>42466</v>
      </c>
      <c r="B57" s="54">
        <v>10493.161465325</v>
      </c>
      <c r="C57" s="55">
        <v>7042.6829159479994</v>
      </c>
      <c r="D57" s="55">
        <v>662.84074503039994</v>
      </c>
      <c r="E57" s="55">
        <v>184.24356235219997</v>
      </c>
      <c r="F57" s="55">
        <v>3048.1952682648002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</row>
    <row r="58" spans="1:58" ht="15.75">
      <c r="A58" s="58">
        <v>42467</v>
      </c>
      <c r="B58" s="54">
        <v>16271.214012465</v>
      </c>
      <c r="C58" s="55">
        <v>13791.01221157</v>
      </c>
      <c r="D58" s="55">
        <v>681.37412112499999</v>
      </c>
      <c r="E58" s="55">
        <v>184.24356235219997</v>
      </c>
      <c r="F58" s="55">
        <v>4159.1076353469998</v>
      </c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</row>
    <row r="59" spans="1:58" ht="15.75">
      <c r="A59" s="58">
        <v>42468</v>
      </c>
      <c r="B59" s="54">
        <v>23630.054520614998</v>
      </c>
      <c r="C59" s="55">
        <v>11692.379918504999</v>
      </c>
      <c r="D59" s="55">
        <v>681.37412112499999</v>
      </c>
      <c r="E59" s="55">
        <v>184.24356235219997</v>
      </c>
      <c r="F59" s="55">
        <v>5232.9532502399998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</row>
    <row r="60" spans="1:58" ht="15.75">
      <c r="A60" s="58">
        <v>42471</v>
      </c>
      <c r="B60" s="54">
        <v>34286.74577501</v>
      </c>
      <c r="C60" s="55">
        <v>26704.414555130999</v>
      </c>
      <c r="D60" s="55">
        <v>1084.747600831</v>
      </c>
      <c r="E60" s="55">
        <v>190.78475391499998</v>
      </c>
      <c r="F60" s="55">
        <v>13305.873837329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</row>
    <row r="61" spans="1:58" ht="15.75">
      <c r="A61" s="58">
        <v>42473</v>
      </c>
      <c r="B61" s="54">
        <v>30574.619563120999</v>
      </c>
      <c r="C61" s="55">
        <v>12439.165955257999</v>
      </c>
      <c r="D61" s="55">
        <v>1774.2982114094998</v>
      </c>
      <c r="E61" s="55">
        <v>190.78475391499998</v>
      </c>
      <c r="F61" s="55">
        <v>12253.832194311999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</row>
    <row r="62" spans="1:58" ht="15.75">
      <c r="A62" s="58">
        <v>42474</v>
      </c>
      <c r="B62" s="54">
        <v>27129.592006712999</v>
      </c>
      <c r="C62" s="55">
        <v>19672.633625120998</v>
      </c>
      <c r="D62" s="55">
        <v>2005.9654125919999</v>
      </c>
      <c r="E62" s="55">
        <v>212.58872579099997</v>
      </c>
      <c r="F62" s="55">
        <v>13087.834118568999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</row>
    <row r="63" spans="1:58" ht="15.75">
      <c r="A63" s="58">
        <v>42475</v>
      </c>
      <c r="B63" s="54">
        <v>22430.836067434997</v>
      </c>
      <c r="C63" s="55">
        <v>13763.757246724999</v>
      </c>
      <c r="D63" s="55">
        <v>1777.0237078939999</v>
      </c>
      <c r="E63" s="55">
        <v>212.58872579099997</v>
      </c>
      <c r="F63" s="55">
        <v>6988.1729862579996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</row>
    <row r="64" spans="1:58" ht="15.75">
      <c r="A64" s="58">
        <v>42478</v>
      </c>
      <c r="B64" s="54">
        <v>51479.177599235998</v>
      </c>
      <c r="C64" s="55">
        <v>17988.2767977</v>
      </c>
      <c r="D64" s="55">
        <v>3297.8507462449998</v>
      </c>
      <c r="E64" s="55">
        <v>212.58872579099997</v>
      </c>
      <c r="F64" s="55">
        <v>20152.321006392998</v>
      </c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</row>
    <row r="65" spans="1:58" ht="15.75">
      <c r="A65" s="58">
        <v>42480</v>
      </c>
      <c r="B65" s="54">
        <v>64921.326260789996</v>
      </c>
      <c r="C65" s="55">
        <v>30525.560626399998</v>
      </c>
      <c r="D65" s="55">
        <v>3297.8507462449998</v>
      </c>
      <c r="E65" s="55">
        <v>185.33376094599998</v>
      </c>
      <c r="F65" s="55">
        <v>29860.539484181998</v>
      </c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</row>
    <row r="66" spans="1:58" ht="15.75">
      <c r="A66" s="58">
        <v>42481</v>
      </c>
      <c r="B66" s="54">
        <v>75158.291056571994</v>
      </c>
      <c r="C66" s="55">
        <v>41400.291599554999</v>
      </c>
      <c r="D66" s="55">
        <v>4099.1467126879998</v>
      </c>
      <c r="E66" s="55">
        <v>190.78475391499998</v>
      </c>
      <c r="F66" s="55">
        <v>38271.421635348997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</row>
    <row r="67" spans="1:58" ht="15.75">
      <c r="A67" s="58">
        <v>42482</v>
      </c>
      <c r="B67" s="54">
        <v>75158.291056571994</v>
      </c>
      <c r="C67" s="55">
        <v>29925.951399809997</v>
      </c>
      <c r="D67" s="55">
        <v>4813.2267916269993</v>
      </c>
      <c r="E67" s="55">
        <v>212.58872579099997</v>
      </c>
      <c r="F67" s="55">
        <v>36641.574737618001</v>
      </c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</row>
    <row r="68" spans="1:58" ht="15.75">
      <c r="A68" s="58">
        <v>42485</v>
      </c>
      <c r="B68" s="54">
        <v>42545.000123045</v>
      </c>
      <c r="C68" s="55">
        <v>17317.804662512997</v>
      </c>
      <c r="D68" s="55">
        <v>4268.1274947269994</v>
      </c>
      <c r="E68" s="55">
        <v>212.58872579099997</v>
      </c>
      <c r="F68" s="55">
        <v>23711.819415149999</v>
      </c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</row>
    <row r="69" spans="1:58" ht="15.75">
      <c r="A69" s="58">
        <v>42487</v>
      </c>
      <c r="B69" s="54">
        <v>36521.652892300001</v>
      </c>
      <c r="C69" s="55">
        <v>27789.162155962</v>
      </c>
      <c r="D69" s="55">
        <v>4813.2267916269993</v>
      </c>
      <c r="E69" s="55">
        <v>184.24356235219997</v>
      </c>
      <c r="F69" s="55">
        <v>20152.321006392998</v>
      </c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</row>
    <row r="70" spans="1:58" ht="15.75">
      <c r="A70" s="58">
        <v>42488</v>
      </c>
      <c r="B70" s="54">
        <v>35845.729764143995</v>
      </c>
      <c r="C70" s="55">
        <v>26159.315258230999</v>
      </c>
      <c r="D70" s="55">
        <v>4268.1274947269994</v>
      </c>
      <c r="E70" s="55">
        <v>185.33376094599998</v>
      </c>
      <c r="F70" s="55">
        <v>16761.803379674999</v>
      </c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</row>
    <row r="71" spans="1:58" ht="15.75">
      <c r="A71" s="58">
        <v>42489</v>
      </c>
      <c r="B71" s="54">
        <v>32765.918736658998</v>
      </c>
      <c r="C71" s="55">
        <v>21564.128185363999</v>
      </c>
      <c r="D71" s="55">
        <v>3995.5778462769999</v>
      </c>
      <c r="E71" s="55">
        <v>201.14164055609999</v>
      </c>
      <c r="F71" s="55">
        <v>17007.098063279998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</row>
    <row r="72" spans="1:58" ht="15.75">
      <c r="A72" s="58">
        <v>42492</v>
      </c>
      <c r="B72" s="54">
        <v>28819.399827103</v>
      </c>
      <c r="C72" s="55">
        <v>24120.643887824997</v>
      </c>
      <c r="D72" s="55">
        <v>2867.2223016939997</v>
      </c>
      <c r="E72" s="55">
        <v>185.33376094599998</v>
      </c>
      <c r="F72" s="55">
        <v>11256.300480984999</v>
      </c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</row>
    <row r="73" spans="1:58" ht="15.75">
      <c r="A73" s="58">
        <v>42493</v>
      </c>
      <c r="B73" s="54">
        <v>28819.399827103</v>
      </c>
      <c r="C73" s="55">
        <v>24120.643887824997</v>
      </c>
      <c r="D73" s="55">
        <v>2807.2613790349997</v>
      </c>
      <c r="E73" s="55">
        <v>184.24356235219997</v>
      </c>
      <c r="F73" s="55">
        <v>11256.300480984999</v>
      </c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</row>
    <row r="74" spans="1:58" ht="15.75">
      <c r="A74" s="58">
        <v>42129</v>
      </c>
      <c r="B74" s="54">
        <v>27794.613148930999</v>
      </c>
      <c r="C74" s="55">
        <v>27789.162155962</v>
      </c>
      <c r="D74" s="55">
        <v>2736.398470438</v>
      </c>
      <c r="E74" s="55">
        <v>185.33376094599998</v>
      </c>
      <c r="F74" s="55">
        <v>13305.873837329</v>
      </c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</row>
    <row r="75" spans="1:58" ht="15.75">
      <c r="A75" s="58">
        <v>42496</v>
      </c>
      <c r="B75" s="54">
        <v>24867.429924577998</v>
      </c>
      <c r="C75" s="55">
        <v>26159.315258230999</v>
      </c>
      <c r="D75" s="55">
        <v>2736.398470438</v>
      </c>
      <c r="E75" s="55">
        <v>185.33376094599998</v>
      </c>
      <c r="F75" s="55">
        <v>12460.969927134</v>
      </c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</row>
    <row r="76" spans="1:58" ht="15.75">
      <c r="A76" s="58">
        <v>42499</v>
      </c>
      <c r="B76" s="54">
        <v>21275.225558006998</v>
      </c>
      <c r="C76" s="55">
        <v>18206.31651646</v>
      </c>
      <c r="D76" s="55">
        <v>2736.398470438</v>
      </c>
      <c r="E76" s="55">
        <v>256.19666954299998</v>
      </c>
      <c r="F76" s="55">
        <v>8966.8834340049998</v>
      </c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</row>
    <row r="77" spans="1:58" ht="15.75">
      <c r="A77" s="58">
        <v>42501</v>
      </c>
      <c r="B77" s="54">
        <v>18533.3760946</v>
      </c>
      <c r="C77" s="55">
        <v>8857.8635746250002</v>
      </c>
      <c r="D77" s="55">
        <v>2474.7508079259997</v>
      </c>
      <c r="E77" s="55">
        <v>238.75349204219998</v>
      </c>
      <c r="F77" s="55">
        <v>7440.6054026849997</v>
      </c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</row>
    <row r="78" spans="1:58" ht="15.75">
      <c r="A78" s="58">
        <v>42502</v>
      </c>
      <c r="B78" s="54">
        <v>20152.321006392998</v>
      </c>
      <c r="C78" s="55">
        <v>7631.3901565999995</v>
      </c>
      <c r="D78" s="55">
        <v>2474.7508079259997</v>
      </c>
      <c r="E78" s="55">
        <v>258.9221660275</v>
      </c>
      <c r="F78" s="55">
        <v>6988.1729862579996</v>
      </c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</row>
    <row r="79" spans="1:58" ht="15.75">
      <c r="A79" s="58">
        <v>42503</v>
      </c>
      <c r="B79" s="54">
        <v>17007.098063279998</v>
      </c>
      <c r="C79" s="55">
        <v>16625.528555450001</v>
      </c>
      <c r="D79" s="55">
        <v>2142.2402368169996</v>
      </c>
      <c r="E79" s="55">
        <v>245.29468360499999</v>
      </c>
      <c r="F79" s="55">
        <v>4851.3837424099993</v>
      </c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</row>
    <row r="80" spans="1:58" ht="15.75">
      <c r="A80" s="58">
        <v>42506</v>
      </c>
      <c r="B80" s="54">
        <v>15791.526631192999</v>
      </c>
      <c r="C80" s="55">
        <v>9621.0025902849993</v>
      </c>
      <c r="D80" s="55">
        <v>2234.9071172899999</v>
      </c>
      <c r="E80" s="55">
        <v>218.58481805689999</v>
      </c>
      <c r="F80" s="55">
        <v>6699.2703589009998</v>
      </c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</row>
    <row r="81" spans="1:58" ht="15.75">
      <c r="A81" s="58">
        <v>42508</v>
      </c>
      <c r="B81" s="54">
        <v>13305.873837329</v>
      </c>
      <c r="C81" s="55">
        <v>8721.5887504000002</v>
      </c>
      <c r="D81" s="55">
        <v>1793.3766868009998</v>
      </c>
      <c r="E81" s="55">
        <v>185.33376094599998</v>
      </c>
      <c r="F81" s="55">
        <v>5232.9532502399998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</row>
    <row r="82" spans="1:58" ht="15.75">
      <c r="A82" s="58">
        <v>42509</v>
      </c>
      <c r="B82" s="54">
        <v>13354.932774049999</v>
      </c>
      <c r="C82" s="55">
        <v>8721.5887504000002</v>
      </c>
      <c r="D82" s="55">
        <v>2120.436264941</v>
      </c>
      <c r="E82" s="55">
        <v>185.33376094599998</v>
      </c>
      <c r="F82" s="55">
        <v>4851.3837424099993</v>
      </c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</row>
    <row r="83" spans="1:58" ht="15.75">
      <c r="A83" s="58">
        <v>42510</v>
      </c>
      <c r="B83" s="54">
        <v>14063.56186002</v>
      </c>
      <c r="C83" s="55">
        <v>8830.6086097799998</v>
      </c>
      <c r="D83" s="55">
        <v>2005.9654125919999</v>
      </c>
      <c r="E83" s="55">
        <v>185.33376094599998</v>
      </c>
      <c r="F83" s="55">
        <v>4497.0691994250001</v>
      </c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</row>
    <row r="84" spans="1:58" ht="15.75">
      <c r="A84" s="58">
        <v>42513</v>
      </c>
      <c r="B84" s="54">
        <v>21275.225558006998</v>
      </c>
      <c r="C84" s="55">
        <v>12869.794399809</v>
      </c>
      <c r="D84" s="55">
        <v>2005.9654125919999</v>
      </c>
      <c r="E84" s="55">
        <v>212.58872579099997</v>
      </c>
      <c r="F84" s="55">
        <v>6552.0935487379993</v>
      </c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</row>
    <row r="85" spans="1:58" ht="15.75">
      <c r="A85" s="58">
        <v>42515</v>
      </c>
      <c r="B85" s="54">
        <v>15088.348538191998</v>
      </c>
      <c r="C85" s="55">
        <v>12482.773899009999</v>
      </c>
      <c r="D85" s="55">
        <v>1411.807178971</v>
      </c>
      <c r="E85" s="55">
        <v>212.58872579099997</v>
      </c>
      <c r="F85" s="55">
        <v>4497.0691994250001</v>
      </c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</row>
    <row r="86" spans="1:58" ht="15.75">
      <c r="A86" s="58">
        <v>42516</v>
      </c>
      <c r="B86" s="54">
        <v>14178.032712368999</v>
      </c>
      <c r="C86" s="55">
        <v>11212.692537232999</v>
      </c>
      <c r="D86" s="55">
        <v>1411.807178971</v>
      </c>
      <c r="E86" s="55">
        <v>196.23574688399998</v>
      </c>
      <c r="F86" s="55">
        <v>4497.0691994250001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</row>
    <row r="87" spans="1:58" ht="15.75">
      <c r="A87" s="58">
        <v>42517</v>
      </c>
      <c r="B87" s="54">
        <v>15807.879610099999</v>
      </c>
      <c r="C87" s="55">
        <v>9623.728086769499</v>
      </c>
      <c r="D87" s="55">
        <v>1795.0119846917</v>
      </c>
      <c r="E87" s="55">
        <v>212.58872579099997</v>
      </c>
      <c r="F87" s="55">
        <v>4388.0493400449996</v>
      </c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</row>
    <row r="88" spans="1:58" ht="15.75">
      <c r="A88" s="58">
        <v>42520</v>
      </c>
      <c r="B88" s="54">
        <v>13305.873837329</v>
      </c>
      <c r="C88" s="55">
        <v>8639.8238558649991</v>
      </c>
      <c r="D88" s="55">
        <v>1324.591291467</v>
      </c>
      <c r="E88" s="55">
        <v>185.33376094599998</v>
      </c>
      <c r="F88" s="55">
        <v>4306.2844455099994</v>
      </c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</row>
    <row r="89" spans="1:58" ht="15.75">
      <c r="A89" s="58">
        <v>42522</v>
      </c>
      <c r="B89" s="54">
        <v>14178.032712368999</v>
      </c>
      <c r="C89" s="55">
        <v>7762.2139878559992</v>
      </c>
      <c r="D89" s="55">
        <v>1394.9091007671</v>
      </c>
      <c r="E89" s="55">
        <v>212.58872579099997</v>
      </c>
      <c r="F89" s="55">
        <v>3943.2483137745994</v>
      </c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</row>
    <row r="90" spans="1:58" ht="15.75">
      <c r="A90" s="58">
        <v>42523</v>
      </c>
      <c r="B90" s="54">
        <v>11855.909707575</v>
      </c>
      <c r="C90" s="55">
        <v>10002.572098114999</v>
      </c>
      <c r="D90" s="55">
        <v>1084.747600831</v>
      </c>
      <c r="E90" s="55">
        <v>212.58872579099997</v>
      </c>
      <c r="F90" s="55">
        <v>3161.5759220199998</v>
      </c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</row>
    <row r="91" spans="1:58" ht="15.75">
      <c r="A91" s="58">
        <v>42524</v>
      </c>
      <c r="B91" s="54">
        <v>7440.6054026849997</v>
      </c>
      <c r="C91" s="55">
        <v>7631.3901565999995</v>
      </c>
      <c r="D91" s="55">
        <v>1325.6814900607999</v>
      </c>
      <c r="E91" s="55">
        <v>201.68673985299998</v>
      </c>
      <c r="F91" s="55">
        <v>3332.1920019496997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</row>
    <row r="92" spans="1:58" ht="15.75">
      <c r="A92" s="58">
        <v>42527</v>
      </c>
      <c r="B92" s="54">
        <v>7909.3907980189997</v>
      </c>
      <c r="C92" s="55">
        <v>7631.3901565999995</v>
      </c>
      <c r="D92" s="55">
        <v>1161.0615023969999</v>
      </c>
      <c r="E92" s="55">
        <v>218.03971875999997</v>
      </c>
      <c r="F92" s="55">
        <v>2605.5746391819998</v>
      </c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</row>
    <row r="93" spans="1:58" ht="15.75">
      <c r="A93" s="58">
        <v>42529</v>
      </c>
      <c r="B93" s="54">
        <v>7909.3907980189997</v>
      </c>
      <c r="C93" s="55">
        <v>7631.3901565999995</v>
      </c>
      <c r="D93" s="55">
        <v>1161.0615023969999</v>
      </c>
      <c r="E93" s="55">
        <v>212.58872579099997</v>
      </c>
      <c r="F93" s="55">
        <v>3139.7719501439997</v>
      </c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</row>
    <row r="94" spans="1:58" ht="15.75">
      <c r="A94" s="58">
        <v>42530</v>
      </c>
      <c r="B94" s="54">
        <v>7909.3907980189997</v>
      </c>
      <c r="C94" s="55">
        <v>10002.572098114999</v>
      </c>
      <c r="D94" s="55">
        <v>1241.7361983382</v>
      </c>
      <c r="E94" s="55">
        <v>212.58872579099997</v>
      </c>
      <c r="F94" s="55">
        <v>3837.4990501759999</v>
      </c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</row>
    <row r="95" spans="1:58" ht="15.75">
      <c r="A95" s="58">
        <v>42531</v>
      </c>
      <c r="B95" s="54">
        <v>13305.873837329</v>
      </c>
      <c r="C95" s="55">
        <v>8639.8238558649991</v>
      </c>
      <c r="D95" s="55">
        <v>1411.807178971</v>
      </c>
      <c r="E95" s="55">
        <v>212.58872579099997</v>
      </c>
      <c r="F95" s="55">
        <v>4497.0691994250001</v>
      </c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</row>
    <row r="96" spans="1:58" ht="15.75">
      <c r="A96" s="58">
        <v>42534</v>
      </c>
      <c r="B96" s="54">
        <v>9582.8456395019984</v>
      </c>
      <c r="C96" s="55">
        <v>6541.1915627999997</v>
      </c>
      <c r="D96" s="55">
        <v>1411.807178971</v>
      </c>
      <c r="E96" s="55">
        <v>212.58872579099997</v>
      </c>
      <c r="F96" s="55">
        <v>3161.5759220199998</v>
      </c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</row>
    <row r="97" spans="1:58" ht="15.75">
      <c r="A97" s="58">
        <v>42536</v>
      </c>
      <c r="B97" s="54">
        <v>8972.3344269739991</v>
      </c>
      <c r="C97" s="55">
        <v>7576.8802269099997</v>
      </c>
      <c r="D97" s="55">
        <v>1241.7361983382</v>
      </c>
      <c r="E97" s="55">
        <v>212.58872579099997</v>
      </c>
      <c r="F97" s="55">
        <v>3161.5759220199998</v>
      </c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</row>
    <row r="98" spans="1:58" ht="15.75">
      <c r="A98" s="58">
        <v>42537</v>
      </c>
      <c r="B98" s="54">
        <v>12253.832194311999</v>
      </c>
      <c r="C98" s="55">
        <v>6034.2492166829998</v>
      </c>
      <c r="D98" s="55">
        <v>1161.6066016938998</v>
      </c>
      <c r="E98" s="55">
        <v>212.58872579099997</v>
      </c>
      <c r="F98" s="55">
        <v>3139.7719501439997</v>
      </c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</row>
    <row r="99" spans="1:58" ht="15.75">
      <c r="A99" s="58">
        <v>42538</v>
      </c>
      <c r="B99" s="54">
        <v>9408.4138644939994</v>
      </c>
      <c r="C99" s="55">
        <v>6034.2492166829998</v>
      </c>
      <c r="D99" s="55">
        <v>1114.7280621605</v>
      </c>
      <c r="E99" s="55">
        <v>212.58872579099997</v>
      </c>
      <c r="F99" s="55">
        <v>3139.7719501439997</v>
      </c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</row>
    <row r="100" spans="1:58" ht="15.75">
      <c r="A100" s="58">
        <v>42541</v>
      </c>
      <c r="B100" s="54">
        <v>15317.29024289</v>
      </c>
      <c r="C100" s="55">
        <v>10002.572098114999</v>
      </c>
      <c r="D100" s="55">
        <v>1090.1985938</v>
      </c>
      <c r="E100" s="55">
        <v>223.490711729</v>
      </c>
      <c r="F100" s="55">
        <v>4159.1076353469998</v>
      </c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</row>
    <row r="101" spans="1:58" ht="15.75">
      <c r="A101" s="58">
        <v>42543</v>
      </c>
      <c r="B101" s="54">
        <v>11850.458714605998</v>
      </c>
      <c r="C101" s="55">
        <v>10002.572098114999</v>
      </c>
      <c r="D101" s="55">
        <v>937.57079066799997</v>
      </c>
      <c r="E101" s="55">
        <v>239.84369063599999</v>
      </c>
      <c r="F101" s="55">
        <v>4159.1076353469998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</row>
    <row r="102" spans="1:58" ht="15.75">
      <c r="A102" s="58">
        <v>42544</v>
      </c>
      <c r="B102" s="54">
        <v>11850.458714605998</v>
      </c>
      <c r="C102" s="55">
        <v>10411.396570789999</v>
      </c>
      <c r="D102" s="55">
        <v>937.57079066799997</v>
      </c>
      <c r="E102" s="55">
        <v>239.84369063599999</v>
      </c>
      <c r="F102" s="55">
        <v>4497.0691994250001</v>
      </c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</row>
    <row r="103" spans="1:58" ht="15.75">
      <c r="A103" s="58">
        <v>42545</v>
      </c>
      <c r="B103" s="54">
        <v>44790.809226272999</v>
      </c>
      <c r="C103" s="55">
        <v>19198.397236818</v>
      </c>
      <c r="D103" s="55">
        <v>1858.7886024289999</v>
      </c>
      <c r="E103" s="55">
        <v>276.3653435283</v>
      </c>
      <c r="F103" s="55">
        <v>8389.0781792910002</v>
      </c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</row>
    <row r="104" spans="1:58" ht="15.75">
      <c r="A104" s="58">
        <v>42548</v>
      </c>
      <c r="B104" s="54">
        <v>21275.225558006998</v>
      </c>
      <c r="C104" s="55">
        <v>19672.633625120998</v>
      </c>
      <c r="D104" s="55">
        <v>1161.0615023969999</v>
      </c>
      <c r="E104" s="55">
        <v>212.58872579099997</v>
      </c>
      <c r="F104" s="55">
        <v>6988.1729862579996</v>
      </c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</row>
    <row r="105" spans="1:58" ht="15.75">
      <c r="A105" s="58">
        <v>42550</v>
      </c>
      <c r="B105" s="54">
        <v>16761.803379674999</v>
      </c>
      <c r="C105" s="55">
        <v>11215.418033717498</v>
      </c>
      <c r="D105" s="55">
        <v>1241.7361983382</v>
      </c>
      <c r="E105" s="55">
        <v>212.58872579099997</v>
      </c>
      <c r="F105" s="55">
        <v>6988.1729862579996</v>
      </c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</row>
    <row r="106" spans="1:58" ht="15.75">
      <c r="A106" s="58">
        <v>42551</v>
      </c>
      <c r="B106" s="54">
        <v>15317.29024289</v>
      </c>
      <c r="C106" s="55">
        <v>12439.165955257999</v>
      </c>
      <c r="D106" s="55">
        <v>1084.747600831</v>
      </c>
      <c r="E106" s="55">
        <v>223.490711729</v>
      </c>
      <c r="F106" s="55">
        <v>6132.3670901249998</v>
      </c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</row>
    <row r="107" spans="1:58" ht="15.75">
      <c r="A107" s="58">
        <v>42552</v>
      </c>
      <c r="B107" s="54">
        <v>12460.969927134</v>
      </c>
      <c r="C107" s="55">
        <v>12439.165955257999</v>
      </c>
      <c r="D107" s="55">
        <v>953.92376957499994</v>
      </c>
      <c r="E107" s="55">
        <v>223.490711729</v>
      </c>
      <c r="F107" s="55">
        <v>5598.1697791629995</v>
      </c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</row>
    <row r="108" spans="1:58" ht="15.75">
      <c r="A108" s="58">
        <v>42555</v>
      </c>
      <c r="B108" s="54">
        <v>15088.348538191998</v>
      </c>
      <c r="C108" s="55">
        <v>9975.3171332699985</v>
      </c>
      <c r="D108" s="55">
        <v>1079.296607862</v>
      </c>
      <c r="E108" s="55">
        <v>212.58872579099997</v>
      </c>
      <c r="F108" s="55">
        <v>5232.9532502399998</v>
      </c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</row>
    <row r="109" spans="1:58" ht="15.75">
      <c r="A109" s="58">
        <v>42557</v>
      </c>
      <c r="B109" s="54">
        <v>14608.661156919999</v>
      </c>
      <c r="C109" s="55">
        <v>8994.1383988500002</v>
      </c>
      <c r="D109" s="55">
        <v>1324.591291467</v>
      </c>
      <c r="E109" s="55">
        <v>212.58872579099997</v>
      </c>
      <c r="F109" s="55">
        <v>6050.6021955899996</v>
      </c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</row>
    <row r="110" spans="1:58" ht="15.75">
      <c r="A110" s="58">
        <v>42558</v>
      </c>
      <c r="B110" s="54">
        <v>14608.661156919999</v>
      </c>
      <c r="C110" s="55">
        <v>8721.5887504000002</v>
      </c>
      <c r="D110" s="55">
        <v>1324.591291467</v>
      </c>
      <c r="E110" s="55">
        <v>212.58872579099997</v>
      </c>
      <c r="F110" s="55">
        <v>6105.1121252799994</v>
      </c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</row>
    <row r="111" spans="1:58" ht="15.75">
      <c r="A111" s="58">
        <v>42559</v>
      </c>
      <c r="B111" s="54">
        <v>11850.458714605998</v>
      </c>
      <c r="C111" s="55">
        <v>12646.303688079999</v>
      </c>
      <c r="D111" s="55">
        <v>1008.433699265</v>
      </c>
      <c r="E111" s="55">
        <v>245.29468360499999</v>
      </c>
      <c r="F111" s="55">
        <v>5996.0922658999998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</row>
    <row r="112" spans="1:58" ht="15.75">
      <c r="A112" s="58">
        <v>42562</v>
      </c>
      <c r="B112" s="54">
        <v>16080.429258549999</v>
      </c>
      <c r="C112" s="55">
        <v>10002.572098114999</v>
      </c>
      <c r="D112" s="55">
        <v>1591.6899469479999</v>
      </c>
      <c r="E112" s="55">
        <v>212.58872579099997</v>
      </c>
      <c r="F112" s="55">
        <v>6050.6021955899996</v>
      </c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</row>
    <row r="113" spans="1:58" ht="15.75">
      <c r="A113" s="58">
        <v>42564</v>
      </c>
      <c r="B113" s="54">
        <v>12460.969927134</v>
      </c>
      <c r="C113" s="55">
        <v>10493.161465325</v>
      </c>
      <c r="D113" s="55">
        <v>1161.0615023969999</v>
      </c>
      <c r="E113" s="55">
        <v>212.58872579099997</v>
      </c>
      <c r="F113" s="55">
        <v>5232.9532502399998</v>
      </c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</row>
    <row r="114" spans="1:58" ht="15.75">
      <c r="A114" s="58">
        <v>42565</v>
      </c>
      <c r="B114" s="54">
        <v>11256.300480984999</v>
      </c>
      <c r="C114" s="55">
        <v>8130.1560132634995</v>
      </c>
      <c r="D114" s="55">
        <v>1325.6814900607999</v>
      </c>
      <c r="E114" s="55">
        <v>212.58872579099997</v>
      </c>
      <c r="F114" s="55">
        <v>4497.0691994250001</v>
      </c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</row>
    <row r="115" spans="1:58" ht="15.75">
      <c r="A115" s="58">
        <v>42566</v>
      </c>
      <c r="B115" s="54">
        <v>20152.321006392998</v>
      </c>
      <c r="C115" s="55">
        <v>11215.418033717498</v>
      </c>
      <c r="D115" s="55">
        <v>1466.3171086609998</v>
      </c>
      <c r="E115" s="55">
        <v>212.58872579099997</v>
      </c>
      <c r="F115" s="55">
        <v>5614.5227580699993</v>
      </c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</row>
    <row r="116" spans="1:58" ht="15.75">
      <c r="A116" s="58">
        <v>42571</v>
      </c>
      <c r="B116" s="54">
        <v>16789.058344519999</v>
      </c>
      <c r="C116" s="55">
        <v>15262.780313199999</v>
      </c>
      <c r="D116" s="55">
        <v>1241.7361983382</v>
      </c>
      <c r="E116" s="55">
        <v>185.33376094599998</v>
      </c>
      <c r="F116" s="55">
        <v>6050.6021955899996</v>
      </c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</row>
    <row r="117" spans="1:58" ht="15.75">
      <c r="A117" s="58">
        <v>42572</v>
      </c>
      <c r="B117" s="54">
        <v>16789.058344519999</v>
      </c>
      <c r="C117" s="55">
        <v>15262.780313199999</v>
      </c>
      <c r="D117" s="55">
        <v>1242.8263969319999</v>
      </c>
      <c r="E117" s="55">
        <v>185.33376094599998</v>
      </c>
      <c r="F117" s="55">
        <v>6050.6021955899996</v>
      </c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</row>
    <row r="118" spans="1:58" ht="15.75">
      <c r="A118" s="58">
        <v>42573</v>
      </c>
      <c r="B118" s="54">
        <v>20114.164055609999</v>
      </c>
      <c r="C118" s="55">
        <v>11719.63488335</v>
      </c>
      <c r="D118" s="55">
        <v>1411.807178971</v>
      </c>
      <c r="E118" s="55">
        <v>212.58872579099997</v>
      </c>
      <c r="F118" s="55">
        <v>6105.1121252799994</v>
      </c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</row>
    <row r="119" spans="1:58" ht="15.75">
      <c r="A119" s="58">
        <v>42578</v>
      </c>
      <c r="B119" s="54">
        <v>12510.028863854999</v>
      </c>
      <c r="C119" s="55">
        <v>11212.692537232999</v>
      </c>
      <c r="D119" s="55">
        <v>1502.8387615532999</v>
      </c>
      <c r="E119" s="55">
        <v>184.24356235219997</v>
      </c>
      <c r="F119" s="55">
        <v>4849.2033452223995</v>
      </c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</row>
    <row r="120" spans="1:58" ht="15.75">
      <c r="A120" s="58">
        <v>42579</v>
      </c>
      <c r="B120" s="54">
        <v>10683.946219239999</v>
      </c>
      <c r="C120" s="55">
        <v>8803.3536449349995</v>
      </c>
      <c r="D120" s="55">
        <v>1079.296607862</v>
      </c>
      <c r="E120" s="55">
        <v>184.24356235219997</v>
      </c>
      <c r="F120" s="55">
        <v>4497.0691994250001</v>
      </c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</row>
    <row r="121" spans="1:58" ht="15.75">
      <c r="A121" s="58">
        <v>42580</v>
      </c>
      <c r="B121" s="54">
        <v>10683.946219239999</v>
      </c>
      <c r="C121" s="55">
        <v>8803.3536449349995</v>
      </c>
      <c r="D121" s="55">
        <v>1079.296607862</v>
      </c>
      <c r="E121" s="55">
        <v>184.24356235219997</v>
      </c>
      <c r="F121" s="55">
        <v>4497.0691994250001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</row>
    <row r="122" spans="1:58" ht="15.75">
      <c r="A122" s="58">
        <v>42581</v>
      </c>
      <c r="B122" s="54">
        <v>11648.771974752999</v>
      </c>
      <c r="C122" s="55">
        <v>7495.1153323749995</v>
      </c>
      <c r="D122" s="55">
        <v>1412.3522782678999</v>
      </c>
      <c r="E122" s="55">
        <v>184.24356235219997</v>
      </c>
      <c r="F122" s="55">
        <v>7440.6054026849997</v>
      </c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</row>
    <row r="123" spans="1:58" ht="15.75">
      <c r="A123" s="58">
        <v>42583</v>
      </c>
      <c r="B123" s="54">
        <v>8994.1383988500002</v>
      </c>
      <c r="C123" s="55">
        <v>9130.4132230750001</v>
      </c>
      <c r="D123" s="55">
        <v>1411.807178971</v>
      </c>
      <c r="E123" s="55">
        <v>185.33376094599998</v>
      </c>
      <c r="F123" s="55">
        <v>2605.5746391819998</v>
      </c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</row>
    <row r="124" spans="1:58" ht="15.75">
      <c r="A124" s="58">
        <v>42584</v>
      </c>
      <c r="B124" s="54">
        <v>9059.5503144779996</v>
      </c>
      <c r="C124" s="55">
        <v>6699.2703589009998</v>
      </c>
      <c r="D124" s="55">
        <v>1242.8263969319999</v>
      </c>
      <c r="E124" s="55">
        <v>185.33376094599998</v>
      </c>
      <c r="F124" s="55">
        <v>3188.8308868649997</v>
      </c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</row>
    <row r="125" spans="1:58" ht="15.75">
      <c r="A125" s="58">
        <v>42585</v>
      </c>
      <c r="B125" s="54">
        <v>11065.51572707</v>
      </c>
      <c r="C125" s="55">
        <v>6361.3087948229995</v>
      </c>
      <c r="D125" s="55">
        <v>1411.807178971</v>
      </c>
      <c r="E125" s="55">
        <v>239.84369063599999</v>
      </c>
      <c r="F125" s="55">
        <v>3733.9301837649996</v>
      </c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</row>
    <row r="126" spans="1:58" ht="15.75">
      <c r="A126" s="58">
        <v>42586</v>
      </c>
      <c r="B126" s="54">
        <v>10493.161465325</v>
      </c>
      <c r="C126" s="55">
        <v>6034.2492166829998</v>
      </c>
      <c r="D126" s="55">
        <v>1379.1012211569998</v>
      </c>
      <c r="E126" s="55">
        <v>212.58872579099997</v>
      </c>
      <c r="F126" s="55">
        <v>3733.9301837649996</v>
      </c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</row>
    <row r="127" spans="1:58" ht="15.75">
      <c r="A127" s="58">
        <v>42587</v>
      </c>
      <c r="B127" s="54">
        <v>9942.6111754559988</v>
      </c>
      <c r="C127" s="55">
        <v>5377.4045639184997</v>
      </c>
      <c r="D127" s="55">
        <v>1342.5795682646999</v>
      </c>
      <c r="E127" s="55">
        <v>212.58872579099997</v>
      </c>
      <c r="F127" s="55">
        <v>3332.1920019496997</v>
      </c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</row>
    <row r="128" spans="1:58" ht="15.75">
      <c r="A128" s="58">
        <v>42590</v>
      </c>
      <c r="B128" s="54">
        <v>7287.9775995529999</v>
      </c>
      <c r="C128" s="55">
        <v>5047.6194892939993</v>
      </c>
      <c r="D128" s="55">
        <v>1291.8853336529999</v>
      </c>
      <c r="E128" s="55">
        <v>184.24356235219997</v>
      </c>
      <c r="F128" s="55">
        <v>2691.7003280921999</v>
      </c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</row>
    <row r="129" spans="1:58" ht="15.75">
      <c r="A129" s="58">
        <v>42592</v>
      </c>
      <c r="B129" s="54">
        <v>6541.1915627999997</v>
      </c>
      <c r="C129" s="55">
        <v>6541.1915627999997</v>
      </c>
      <c r="D129" s="55">
        <v>1242.8263969319999</v>
      </c>
      <c r="E129" s="55">
        <v>212.58872579099997</v>
      </c>
      <c r="F129" s="55">
        <v>2234.9071172899999</v>
      </c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</row>
    <row r="130" spans="1:58" ht="15.75">
      <c r="A130" s="58">
        <v>42593</v>
      </c>
      <c r="B130" s="54">
        <v>8225.5483902209999</v>
      </c>
      <c r="C130" s="55">
        <v>5707.189638543</v>
      </c>
      <c r="D130" s="55">
        <v>1177.414481304</v>
      </c>
      <c r="E130" s="55">
        <v>212.58872579099997</v>
      </c>
      <c r="F130" s="55">
        <v>2522.7195460531998</v>
      </c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</row>
    <row r="131" spans="1:58" ht="15.75">
      <c r="A131" s="58">
        <v>42594</v>
      </c>
      <c r="B131" s="54">
        <v>7135.3497964209992</v>
      </c>
      <c r="C131" s="55">
        <v>5377.4045639184997</v>
      </c>
      <c r="D131" s="55">
        <v>1161.6066016938998</v>
      </c>
      <c r="E131" s="55">
        <v>212.58872579099997</v>
      </c>
      <c r="F131" s="55">
        <v>2522.7195460531998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</row>
    <row r="132" spans="1:58" ht="15.75">
      <c r="A132" s="58">
        <v>42597</v>
      </c>
      <c r="B132" s="54">
        <v>4497.0691994250001</v>
      </c>
      <c r="C132" s="55">
        <v>4088.2447267499997</v>
      </c>
      <c r="D132" s="55">
        <v>1090.1985938</v>
      </c>
      <c r="E132" s="55">
        <v>185.33376094599998</v>
      </c>
      <c r="F132" s="55">
        <v>2360.2799555769998</v>
      </c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</row>
    <row r="133" spans="1:58" ht="15.75">
      <c r="A133" s="58">
        <v>42599</v>
      </c>
      <c r="B133" s="54">
        <v>4851.3837424099993</v>
      </c>
      <c r="C133" s="55">
        <v>4905.8936721</v>
      </c>
      <c r="D133" s="55">
        <v>937.57079066799997</v>
      </c>
      <c r="E133" s="55">
        <v>212.58872579099997</v>
      </c>
      <c r="F133" s="55">
        <v>1853.3376094599998</v>
      </c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</row>
    <row r="134" spans="1:58" ht="15.75">
      <c r="A134" s="58">
        <v>42600</v>
      </c>
      <c r="B134" s="54">
        <v>4497.0691994250001</v>
      </c>
      <c r="C134" s="55">
        <v>4448.0102627039996</v>
      </c>
      <c r="D134" s="55">
        <v>937.57079066799997</v>
      </c>
      <c r="E134" s="55">
        <v>185.33376094599998</v>
      </c>
      <c r="F134" s="55">
        <v>1853.3376094599998</v>
      </c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</row>
    <row r="135" spans="1:58" ht="15.75">
      <c r="A135" s="58">
        <v>42601</v>
      </c>
      <c r="B135" s="54">
        <v>4497.0691994250001</v>
      </c>
      <c r="C135" s="55">
        <v>3570.4003946949997</v>
      </c>
      <c r="D135" s="55">
        <v>937.57079066799997</v>
      </c>
      <c r="E135" s="55">
        <v>185.33376094599998</v>
      </c>
      <c r="F135" s="55">
        <v>1471.7681016299998</v>
      </c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</row>
    <row r="136" spans="1:58" ht="15.75">
      <c r="A136" s="58">
        <v>42604</v>
      </c>
      <c r="B136" s="54">
        <v>3488.6355001599995</v>
      </c>
      <c r="C136" s="55">
        <v>1798.8276797699998</v>
      </c>
      <c r="D136" s="55">
        <v>741.33504378399994</v>
      </c>
      <c r="E136" s="55">
        <v>185.33376094599998</v>
      </c>
      <c r="F136" s="55">
        <v>959.37476254399996</v>
      </c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</row>
    <row r="137" spans="1:58" ht="15.75">
      <c r="A137" s="58">
        <v>42606</v>
      </c>
      <c r="B137" s="54">
        <v>3325.1057110899997</v>
      </c>
      <c r="C137" s="55">
        <v>2463.8488219880001</v>
      </c>
      <c r="D137" s="55">
        <v>871.06867644620002</v>
      </c>
      <c r="E137" s="55">
        <v>168.98078203899999</v>
      </c>
      <c r="F137" s="55">
        <v>1253.7283828699999</v>
      </c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</row>
    <row r="138" spans="1:58" ht="15.75">
      <c r="A138" s="58">
        <v>42607</v>
      </c>
      <c r="B138" s="54">
        <v>3330.5567040589999</v>
      </c>
      <c r="C138" s="55">
        <v>2758.2024423139997</v>
      </c>
      <c r="D138" s="55">
        <v>806.74695941199991</v>
      </c>
      <c r="E138" s="55">
        <v>212.58872579099997</v>
      </c>
      <c r="F138" s="55">
        <v>1275.532354746</v>
      </c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</row>
    <row r="139" spans="1:58" ht="15.75">
      <c r="A139" s="58">
        <v>42608</v>
      </c>
      <c r="B139" s="54">
        <v>3047.1050696709999</v>
      </c>
      <c r="C139" s="55">
        <v>2758.2024423139997</v>
      </c>
      <c r="D139" s="55">
        <v>806.74695941199991</v>
      </c>
      <c r="E139" s="55">
        <v>179.88276797699999</v>
      </c>
      <c r="F139" s="55">
        <v>1275.532354746</v>
      </c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</row>
    <row r="140" spans="1:58" ht="15.75">
      <c r="A140" s="58">
        <v>42611</v>
      </c>
      <c r="B140" s="54">
        <v>2605.5746391819998</v>
      </c>
      <c r="C140" s="55">
        <v>1907.8475391499999</v>
      </c>
      <c r="D140" s="55">
        <v>741.33504378399994</v>
      </c>
      <c r="E140" s="55">
        <v>212.58872579099997</v>
      </c>
      <c r="F140" s="55">
        <v>953.92376957499994</v>
      </c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</row>
    <row r="141" spans="1:58" ht="15.75">
      <c r="A141" s="58">
        <v>42613</v>
      </c>
      <c r="B141" s="54">
        <v>2605.5746391819998</v>
      </c>
      <c r="C141" s="55">
        <v>1962.3574688399999</v>
      </c>
      <c r="D141" s="55">
        <v>768.59000862899995</v>
      </c>
      <c r="E141" s="55">
        <v>185.33376094599998</v>
      </c>
      <c r="F141" s="55">
        <v>1286.4343406839998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</row>
    <row r="142" spans="1:58" ht="15.75">
      <c r="A142" s="58">
        <v>42614</v>
      </c>
      <c r="B142" s="54">
        <v>2452.94683605</v>
      </c>
      <c r="C142" s="55">
        <v>1962.3574688399999</v>
      </c>
      <c r="D142" s="55">
        <v>708.62908597000001</v>
      </c>
      <c r="E142" s="55">
        <v>185.33376094599998</v>
      </c>
      <c r="F142" s="55">
        <v>1013.8846922339999</v>
      </c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</row>
    <row r="143" spans="1:58" ht="15.75">
      <c r="A143" s="58">
        <v>42615</v>
      </c>
      <c r="B143" s="54">
        <v>3139.7719501439997</v>
      </c>
      <c r="C143" s="55">
        <v>3052.5560626399997</v>
      </c>
      <c r="D143" s="55">
        <v>686.8251140939999</v>
      </c>
      <c r="E143" s="55">
        <v>207.13773282199998</v>
      </c>
      <c r="F143" s="55">
        <v>1270.081361777</v>
      </c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</row>
    <row r="144" spans="1:58" ht="15.75">
      <c r="A144" s="58">
        <v>42618</v>
      </c>
      <c r="B144" s="54">
        <v>4153.6566423779996</v>
      </c>
      <c r="C144" s="55">
        <v>3052.5560626399997</v>
      </c>
      <c r="D144" s="55">
        <v>806.74695941199991</v>
      </c>
      <c r="E144" s="55">
        <v>185.33376094599998</v>
      </c>
      <c r="F144" s="55">
        <v>1177.414481304</v>
      </c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</row>
    <row r="145" spans="1:58" ht="15.75">
      <c r="A145" s="58">
        <v>42620</v>
      </c>
      <c r="B145" s="54">
        <v>3161.5759220199998</v>
      </c>
      <c r="C145" s="55">
        <v>2289.4170469799997</v>
      </c>
      <c r="D145" s="55">
        <v>626.86419143499995</v>
      </c>
      <c r="E145" s="55">
        <v>185.33376094599998</v>
      </c>
      <c r="F145" s="55">
        <v>1035.68866411</v>
      </c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</row>
    <row r="146" spans="1:58" ht="15.75">
      <c r="A146" s="58">
        <v>42621</v>
      </c>
      <c r="B146" s="54">
        <v>3161.5759220199998</v>
      </c>
      <c r="C146" s="55">
        <v>2752.7514493449999</v>
      </c>
      <c r="D146" s="55">
        <v>651.39365979549996</v>
      </c>
      <c r="E146" s="55">
        <v>168.98078203899999</v>
      </c>
      <c r="F146" s="55">
        <v>1101.1005797379999</v>
      </c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</row>
    <row r="147" spans="1:58" ht="15.75">
      <c r="A147" s="58">
        <v>42622</v>
      </c>
      <c r="B147" s="54">
        <v>3188.8308868649997</v>
      </c>
      <c r="C147" s="55">
        <v>2752.7514493449999</v>
      </c>
      <c r="D147" s="55">
        <v>651.39365979549996</v>
      </c>
      <c r="E147" s="55">
        <v>168.98078203899999</v>
      </c>
      <c r="F147" s="55">
        <v>1101.1005797379999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</row>
    <row r="148" spans="1:58" ht="15.75">
      <c r="A148" s="58">
        <v>42625</v>
      </c>
      <c r="B148" s="54">
        <v>2691.7003280921999</v>
      </c>
      <c r="C148" s="55">
        <v>2262.1620821349998</v>
      </c>
      <c r="D148" s="55">
        <v>685.18981620329998</v>
      </c>
      <c r="E148" s="55">
        <v>184.24356235219997</v>
      </c>
      <c r="F148" s="55">
        <v>1006.7984013742998</v>
      </c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</row>
    <row r="149" spans="1:58" ht="15.75">
      <c r="A149" s="58">
        <v>42627</v>
      </c>
      <c r="B149" s="54">
        <v>2605.5746391819998</v>
      </c>
      <c r="C149" s="55">
        <v>1907.8475391499999</v>
      </c>
      <c r="D149" s="55">
        <v>686.8251140939999</v>
      </c>
      <c r="E149" s="55">
        <v>158.07879610099999</v>
      </c>
      <c r="F149" s="55">
        <v>959.37476254399996</v>
      </c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</row>
    <row r="150" spans="1:58" ht="15.75">
      <c r="A150" s="58">
        <v>42628</v>
      </c>
      <c r="B150" s="54">
        <v>2360.2799555769998</v>
      </c>
      <c r="C150" s="55">
        <v>1580.7879610099999</v>
      </c>
      <c r="D150" s="55">
        <v>572.35426174499992</v>
      </c>
      <c r="E150" s="55">
        <v>158.07879610099999</v>
      </c>
      <c r="F150" s="55">
        <v>959.37476254399996</v>
      </c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</row>
    <row r="151" spans="1:58" ht="15.75">
      <c r="A151" s="58">
        <v>42629</v>
      </c>
      <c r="B151" s="54">
        <v>2207.652152445</v>
      </c>
      <c r="C151" s="55">
        <v>1580.7879610099999</v>
      </c>
      <c r="D151" s="55">
        <v>575.62485752639998</v>
      </c>
      <c r="E151" s="55">
        <v>158.07879610099999</v>
      </c>
      <c r="F151" s="55">
        <v>806.74695941199991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</row>
    <row r="152" spans="1:58" ht="15.75">
      <c r="A152" s="58">
        <v>42632</v>
      </c>
      <c r="B152" s="54">
        <v>2725.4964845</v>
      </c>
      <c r="C152" s="55">
        <v>2725.4964845</v>
      </c>
      <c r="D152" s="55">
        <v>685.18981620329998</v>
      </c>
      <c r="E152" s="55">
        <v>168.98078203899999</v>
      </c>
      <c r="F152" s="55">
        <v>1101.1005797379999</v>
      </c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</row>
    <row r="153" spans="1:58" ht="15.75">
      <c r="A153" s="58">
        <v>42634</v>
      </c>
      <c r="B153" s="54">
        <v>3332.1920019496997</v>
      </c>
      <c r="C153" s="55">
        <v>2262.1620821349998</v>
      </c>
      <c r="D153" s="55">
        <v>629.04458862260003</v>
      </c>
      <c r="E153" s="55">
        <v>173.88667571109997</v>
      </c>
      <c r="F153" s="55">
        <v>957.73946465329982</v>
      </c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</row>
    <row r="154" spans="1:58" ht="15.75">
      <c r="A154" s="58">
        <v>42635</v>
      </c>
      <c r="B154" s="54">
        <v>2605.5746391819998</v>
      </c>
      <c r="C154" s="55">
        <v>2262.1620821349998</v>
      </c>
      <c r="D154" s="55">
        <v>572.35426174499992</v>
      </c>
      <c r="E154" s="55">
        <v>147.176810163</v>
      </c>
      <c r="F154" s="55">
        <v>959.37476254399996</v>
      </c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</row>
    <row r="155" spans="1:58" ht="15.75">
      <c r="A155" s="58">
        <v>42636</v>
      </c>
      <c r="B155" s="54">
        <v>2605.5746391819998</v>
      </c>
      <c r="C155" s="55">
        <v>2262.1620821349998</v>
      </c>
      <c r="D155" s="55">
        <v>572.35426174499992</v>
      </c>
      <c r="E155" s="55">
        <v>147.176810163</v>
      </c>
      <c r="F155" s="55">
        <v>959.37476254399996</v>
      </c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</row>
    <row r="156" spans="1:58" ht="15.75">
      <c r="A156" s="58">
        <v>42639</v>
      </c>
      <c r="B156" s="54">
        <v>2774.555421221</v>
      </c>
      <c r="C156" s="55">
        <v>2758.2024423139997</v>
      </c>
      <c r="D156" s="55">
        <v>474.23638830299996</v>
      </c>
      <c r="E156" s="55">
        <v>207.13773282199998</v>
      </c>
      <c r="F156" s="55">
        <v>872.15887503999988</v>
      </c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</row>
    <row r="157" spans="1:58" ht="15.75">
      <c r="A157" s="58">
        <v>42641</v>
      </c>
      <c r="B157" s="54">
        <v>2203.2913580697996</v>
      </c>
      <c r="C157" s="55">
        <v>1796.1021832854999</v>
      </c>
      <c r="D157" s="55">
        <v>586.52684346439992</v>
      </c>
      <c r="E157" s="55">
        <v>158.62389539789999</v>
      </c>
      <c r="F157" s="55">
        <v>819.28424324069999</v>
      </c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</row>
    <row r="158" spans="1:58" ht="15.75">
      <c r="A158" s="58">
        <v>42642</v>
      </c>
      <c r="B158" s="54">
        <v>1979.8006463407999</v>
      </c>
      <c r="C158" s="55">
        <v>1796.1021832854999</v>
      </c>
      <c r="D158" s="55">
        <v>586.52684346439992</v>
      </c>
      <c r="E158" s="55">
        <v>158.62389539789999</v>
      </c>
      <c r="F158" s="55">
        <v>819.28424324069999</v>
      </c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</row>
    <row r="159" spans="1:58" ht="15.75">
      <c r="A159" s="58">
        <v>42643</v>
      </c>
      <c r="B159" s="54">
        <v>1984.1614407159998</v>
      </c>
      <c r="C159" s="55">
        <v>1989.6124336849998</v>
      </c>
      <c r="D159" s="55">
        <v>577.80525471399994</v>
      </c>
      <c r="E159" s="55">
        <v>158.07879610099999</v>
      </c>
      <c r="F159" s="55">
        <v>735.88405081499991</v>
      </c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</row>
    <row r="160" spans="1:58" ht="15.75">
      <c r="A160" s="58">
        <v>42646</v>
      </c>
      <c r="B160" s="54">
        <v>1771.5727149249999</v>
      </c>
      <c r="C160" s="55">
        <v>1580.7879610099999</v>
      </c>
      <c r="D160" s="55">
        <v>575.62485752639998</v>
      </c>
      <c r="E160" s="55">
        <v>158.07879610099999</v>
      </c>
      <c r="F160" s="55">
        <v>654.11915627999997</v>
      </c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</row>
    <row r="161" spans="1:58" ht="15.75">
      <c r="A161" s="58">
        <v>42648</v>
      </c>
      <c r="B161" s="54">
        <v>1635.2978906999999</v>
      </c>
      <c r="C161" s="55">
        <v>1793.3766868009998</v>
      </c>
      <c r="D161" s="55">
        <v>524.93062291469994</v>
      </c>
      <c r="E161" s="55">
        <v>158.07879610099999</v>
      </c>
      <c r="F161" s="55">
        <v>735.88405081499991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</row>
    <row r="162" spans="1:58" ht="15.75">
      <c r="A162" s="58">
        <v>42649</v>
      </c>
      <c r="B162" s="54">
        <v>2127.5225558007</v>
      </c>
      <c r="C162" s="55">
        <v>1580.2428617130997</v>
      </c>
      <c r="D162" s="55">
        <v>535.28750955579994</v>
      </c>
      <c r="E162" s="55">
        <v>158.62389539789999</v>
      </c>
      <c r="F162" s="55">
        <v>653.02895768619999</v>
      </c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</row>
    <row r="163" spans="1:58" ht="15.75">
      <c r="A163" s="58">
        <v>42650</v>
      </c>
      <c r="B163" s="54">
        <v>2360.2799555769998</v>
      </c>
      <c r="C163" s="55">
        <v>1796.1021832854999</v>
      </c>
      <c r="D163" s="55">
        <v>555.45618354110002</v>
      </c>
      <c r="E163" s="55">
        <v>163.52978906999999</v>
      </c>
      <c r="F163" s="55">
        <v>775.67629948870001</v>
      </c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</row>
    <row r="164" spans="1:58" ht="15.75">
      <c r="A164" s="58">
        <v>42653</v>
      </c>
      <c r="B164" s="54">
        <v>2360.2799555769998</v>
      </c>
      <c r="C164" s="55">
        <v>2262.1620821349998</v>
      </c>
      <c r="D164" s="55">
        <v>505.85214752319996</v>
      </c>
      <c r="E164" s="55">
        <v>158.62389539789999</v>
      </c>
      <c r="F164" s="55">
        <v>819.28424324069999</v>
      </c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</row>
    <row r="165" spans="1:58" ht="15.75">
      <c r="A165" s="58">
        <v>42654</v>
      </c>
      <c r="B165" s="54">
        <v>2234.9071172899999</v>
      </c>
      <c r="C165" s="55">
        <v>2262.1620821349998</v>
      </c>
      <c r="D165" s="55">
        <v>474.23638830299996</v>
      </c>
      <c r="E165" s="55">
        <v>158.07879610099999</v>
      </c>
      <c r="F165" s="55">
        <v>665.02114221799991</v>
      </c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</row>
    <row r="166" spans="1:58" ht="15.75">
      <c r="A166" s="58">
        <v>42655</v>
      </c>
      <c r="B166" s="54">
        <v>2234.9071172899999</v>
      </c>
      <c r="C166" s="55">
        <v>2262.1620821349998</v>
      </c>
      <c r="D166" s="55">
        <v>474.23638830299996</v>
      </c>
      <c r="E166" s="55">
        <v>158.07879610099999</v>
      </c>
      <c r="F166" s="55">
        <v>654.11915627999997</v>
      </c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</row>
    <row r="167" spans="1:58" ht="15.75">
      <c r="A167" s="58">
        <v>42656</v>
      </c>
      <c r="B167" s="54">
        <v>2071.37732822</v>
      </c>
      <c r="C167" s="55">
        <v>2262.1620821349998</v>
      </c>
      <c r="D167" s="55">
        <v>474.23638830299996</v>
      </c>
      <c r="E167" s="55">
        <v>158.07879610099999</v>
      </c>
      <c r="F167" s="55">
        <v>795.84497347399997</v>
      </c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</row>
    <row r="168" spans="1:58" ht="15.75">
      <c r="A168" s="58">
        <v>42657</v>
      </c>
      <c r="B168" s="54">
        <v>2605.5746391819998</v>
      </c>
      <c r="C168" s="55">
        <v>1798.8276797699998</v>
      </c>
      <c r="D168" s="55">
        <v>441.53043048899997</v>
      </c>
      <c r="E168" s="55">
        <v>158.07879610099999</v>
      </c>
      <c r="F168" s="55">
        <v>779.49199456699989</v>
      </c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</row>
    <row r="169" spans="1:58" ht="15.75">
      <c r="A169" s="58">
        <v>42660</v>
      </c>
      <c r="B169" s="54">
        <v>3330.5567040589999</v>
      </c>
      <c r="C169" s="55">
        <v>2262.1620821349998</v>
      </c>
      <c r="D169" s="55">
        <v>474.23638830299996</v>
      </c>
      <c r="E169" s="55">
        <v>174.43177500799999</v>
      </c>
      <c r="F169" s="55">
        <v>795.84497347399997</v>
      </c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</row>
    <row r="170" spans="1:58" ht="15.75">
      <c r="A170" s="58">
        <v>42662</v>
      </c>
      <c r="B170" s="54">
        <v>2867.2223016939997</v>
      </c>
      <c r="C170" s="55">
        <v>2016.8673985299999</v>
      </c>
      <c r="D170" s="55">
        <v>476.96188478749997</v>
      </c>
      <c r="E170" s="55">
        <v>184.24356235219997</v>
      </c>
      <c r="F170" s="55">
        <v>806.74695941199991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</row>
    <row r="171" spans="1:58" ht="15.75">
      <c r="A171" s="58">
        <v>42663</v>
      </c>
      <c r="B171" s="54">
        <v>3237.8898235859997</v>
      </c>
      <c r="C171" s="55">
        <v>2758.2024423139997</v>
      </c>
      <c r="D171" s="55">
        <v>523.29532502400002</v>
      </c>
      <c r="E171" s="55">
        <v>179.88276797699999</v>
      </c>
      <c r="F171" s="55">
        <v>1215.5714320869999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</row>
    <row r="172" spans="1:58" ht="15.75">
      <c r="A172" s="58">
        <v>42664</v>
      </c>
      <c r="B172" s="54">
        <v>4159.1076353469998</v>
      </c>
      <c r="C172" s="55">
        <v>4033.7347970599999</v>
      </c>
      <c r="D172" s="55">
        <v>523.29532502400002</v>
      </c>
      <c r="E172" s="55">
        <v>179.88276797699999</v>
      </c>
      <c r="F172" s="55">
        <v>1215.5714320869999</v>
      </c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</row>
    <row r="173" spans="1:58" ht="15.75">
      <c r="A173" s="58">
        <v>42667</v>
      </c>
      <c r="B173" s="54">
        <v>3521.3414579739997</v>
      </c>
      <c r="C173" s="55">
        <v>2725.4964845</v>
      </c>
      <c r="D173" s="55">
        <v>476.96188478749997</v>
      </c>
      <c r="E173" s="55">
        <v>158.62389539789999</v>
      </c>
      <c r="F173" s="55">
        <v>953.92376957499994</v>
      </c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</row>
    <row r="174" spans="1:58" ht="15.75">
      <c r="A174" s="58">
        <v>42669</v>
      </c>
      <c r="B174" s="54">
        <v>3461.3805353149996</v>
      </c>
      <c r="C174" s="55">
        <v>3297.8507462449998</v>
      </c>
      <c r="D174" s="55">
        <v>476.96188478749997</v>
      </c>
      <c r="E174" s="55">
        <v>158.07879610099999</v>
      </c>
      <c r="F174" s="55">
        <v>1008.433699265</v>
      </c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</row>
    <row r="175" spans="1:58" ht="15.75">
      <c r="A175" s="58">
        <v>42670</v>
      </c>
      <c r="B175" s="54">
        <v>3772.0871345479995</v>
      </c>
      <c r="C175" s="55">
        <v>3573.1258911794998</v>
      </c>
      <c r="D175" s="55">
        <v>431.71864314480001</v>
      </c>
      <c r="E175" s="55">
        <v>158.62389539789999</v>
      </c>
      <c r="F175" s="55">
        <v>1008.433699265</v>
      </c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</row>
    <row r="176" spans="1:58" ht="15.75">
      <c r="A176" s="58">
        <v>42671</v>
      </c>
      <c r="B176" s="54">
        <v>3461.3805353149996</v>
      </c>
      <c r="C176" s="55">
        <v>3292.399753276</v>
      </c>
      <c r="D176" s="55">
        <v>476.96188478749997</v>
      </c>
      <c r="E176" s="55">
        <v>158.62389539789999</v>
      </c>
      <c r="F176" s="55">
        <v>1035.68866411</v>
      </c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</row>
    <row r="177" spans="1:58" ht="15.75">
      <c r="A177" s="58">
        <v>42674</v>
      </c>
      <c r="B177" s="54">
        <v>3529.5179474274996</v>
      </c>
      <c r="C177" s="55">
        <v>3573.1258911794998</v>
      </c>
      <c r="D177" s="55">
        <v>389.20089798660001</v>
      </c>
      <c r="E177" s="55">
        <v>168.43568274209997</v>
      </c>
      <c r="F177" s="55">
        <v>1108.7319698946001</v>
      </c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</row>
    <row r="178" spans="1:58" ht="15.75">
      <c r="A178" s="58">
        <v>42676</v>
      </c>
      <c r="B178" s="54">
        <v>3529.5179474274996</v>
      </c>
      <c r="C178" s="55">
        <v>3107.06599233</v>
      </c>
      <c r="D178" s="55">
        <v>389.20089798660001</v>
      </c>
      <c r="E178" s="55">
        <v>158.62389539789999</v>
      </c>
      <c r="F178" s="55">
        <v>1108.7319698946001</v>
      </c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</row>
    <row r="179" spans="1:58" ht="15.75">
      <c r="A179" s="58">
        <v>42677</v>
      </c>
      <c r="B179" s="54">
        <v>3461.3805353149996</v>
      </c>
      <c r="C179" s="55">
        <v>2752.7514493449999</v>
      </c>
      <c r="D179" s="55">
        <v>431.71864314480001</v>
      </c>
      <c r="E179" s="55">
        <v>158.62389539789999</v>
      </c>
      <c r="F179" s="55">
        <v>1008.433699265</v>
      </c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</row>
    <row r="180" spans="1:58" ht="15.75">
      <c r="A180" s="58">
        <v>42678</v>
      </c>
      <c r="B180" s="54">
        <v>3330.5567040589999</v>
      </c>
      <c r="C180" s="55">
        <v>2752.7514493449999</v>
      </c>
      <c r="D180" s="55">
        <v>431.71864314480001</v>
      </c>
      <c r="E180" s="55">
        <v>158.62389539789999</v>
      </c>
      <c r="F180" s="55">
        <v>1035.68866411</v>
      </c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</row>
    <row r="181" spans="1:58" ht="15.75">
      <c r="A181" s="58">
        <v>42681</v>
      </c>
      <c r="B181" s="54">
        <v>3429.7647760947998</v>
      </c>
      <c r="C181" s="55">
        <v>2510.1822622244999</v>
      </c>
      <c r="D181" s="55">
        <v>476.96188478749997</v>
      </c>
      <c r="E181" s="55">
        <v>168.43568274209997</v>
      </c>
      <c r="F181" s="55">
        <v>1056.9475366890999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</row>
    <row r="182" spans="1:58" ht="15.75">
      <c r="A182" s="58">
        <v>42683</v>
      </c>
      <c r="B182" s="54">
        <v>3025.3010977949998</v>
      </c>
      <c r="C182" s="55">
        <v>2752.7514493449999</v>
      </c>
      <c r="D182" s="55">
        <v>389.20089798660001</v>
      </c>
      <c r="E182" s="55">
        <v>134.6395263343</v>
      </c>
      <c r="F182" s="55">
        <v>1108.7319698946001</v>
      </c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</row>
    <row r="183" spans="1:58" ht="15.75">
      <c r="A183" s="58">
        <v>42684</v>
      </c>
      <c r="B183" s="54">
        <v>3025.3010977949998</v>
      </c>
      <c r="C183" s="55">
        <v>2752.7514493449999</v>
      </c>
      <c r="D183" s="55">
        <v>389.20089798660001</v>
      </c>
      <c r="E183" s="55">
        <v>134.6395263343</v>
      </c>
      <c r="F183" s="55">
        <v>1108.7319698946001</v>
      </c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</row>
    <row r="184" spans="1:58" ht="15.75">
      <c r="A184" s="58">
        <v>42685</v>
      </c>
      <c r="B184" s="54">
        <v>3048.1952682648002</v>
      </c>
      <c r="C184" s="55">
        <v>2289.4170469799997</v>
      </c>
      <c r="D184" s="55">
        <v>431.71864314480001</v>
      </c>
      <c r="E184" s="55">
        <v>134.6395263343</v>
      </c>
      <c r="F184" s="55">
        <v>1035.68866411</v>
      </c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</row>
    <row r="185" spans="1:58" ht="15.75">
      <c r="A185" s="58">
        <v>42688</v>
      </c>
      <c r="B185" s="54">
        <v>3161.5759220199998</v>
      </c>
      <c r="C185" s="55">
        <v>3052.5560626399997</v>
      </c>
      <c r="D185" s="55">
        <v>387.02050079899999</v>
      </c>
      <c r="E185" s="55">
        <v>179.88276797699999</v>
      </c>
      <c r="F185" s="55">
        <v>1008.433699265</v>
      </c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</row>
    <row r="186" spans="1:58" ht="15.75">
      <c r="A186" s="58">
        <v>42690</v>
      </c>
      <c r="B186" s="54">
        <v>2956.6185863855999</v>
      </c>
      <c r="C186" s="55">
        <v>2510.1822622244999</v>
      </c>
      <c r="D186" s="55">
        <v>467.69519674019995</v>
      </c>
      <c r="E186" s="55">
        <v>134.6395263343</v>
      </c>
      <c r="F186" s="55">
        <v>1161.6066016938998</v>
      </c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</row>
    <row r="187" spans="1:58" ht="15.75">
      <c r="A187" s="58">
        <v>42691</v>
      </c>
      <c r="B187" s="54">
        <v>3330.5567040589999</v>
      </c>
      <c r="C187" s="55">
        <v>3052.5560626399997</v>
      </c>
      <c r="D187" s="55">
        <v>389.20089798660001</v>
      </c>
      <c r="E187" s="55">
        <v>158.62389539789999</v>
      </c>
      <c r="F187" s="55">
        <v>1108.7319698946001</v>
      </c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</row>
    <row r="188" spans="1:58" ht="15.75">
      <c r="A188" s="58">
        <v>42692</v>
      </c>
      <c r="B188" s="54">
        <v>3161.5759220199998</v>
      </c>
      <c r="C188" s="55">
        <v>2752.7514493449999</v>
      </c>
      <c r="D188" s="55">
        <v>389.20089798660001</v>
      </c>
      <c r="E188" s="55">
        <v>134.6395263343</v>
      </c>
      <c r="F188" s="55">
        <v>953.92376957499994</v>
      </c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</row>
    <row r="189" spans="1:58" ht="15.75">
      <c r="A189" s="58">
        <v>42695</v>
      </c>
      <c r="B189" s="54">
        <v>2725.4964845</v>
      </c>
      <c r="C189" s="55">
        <v>2752.7514493449999</v>
      </c>
      <c r="D189" s="55">
        <v>365.216528923</v>
      </c>
      <c r="E189" s="55">
        <v>158.07879610099999</v>
      </c>
      <c r="F189" s="55">
        <v>1008.433699265</v>
      </c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</row>
    <row r="190" spans="1:58" ht="15.75">
      <c r="A190" s="58">
        <v>42697</v>
      </c>
      <c r="B190" s="54">
        <v>2440.9546515182001</v>
      </c>
      <c r="C190" s="55">
        <v>1796.1021832854999</v>
      </c>
      <c r="D190" s="55">
        <v>467.69519674019995</v>
      </c>
      <c r="E190" s="55">
        <v>153.71800172579998</v>
      </c>
      <c r="F190" s="55">
        <v>1006.7984013742998</v>
      </c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</row>
    <row r="191" spans="1:58" ht="15.75">
      <c r="A191" s="58">
        <v>42698</v>
      </c>
      <c r="B191" s="54">
        <v>2866.6772023970998</v>
      </c>
      <c r="C191" s="55">
        <v>1796.1021832854999</v>
      </c>
      <c r="D191" s="55">
        <v>476.96188478749997</v>
      </c>
      <c r="E191" s="55">
        <v>139.00032070949999</v>
      </c>
      <c r="F191" s="55">
        <v>1006.7984013742998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</row>
    <row r="192" spans="1:58" ht="15.75">
      <c r="A192" s="58">
        <v>42699</v>
      </c>
      <c r="B192" s="54">
        <v>2606.6648377757997</v>
      </c>
      <c r="C192" s="55">
        <v>2725.4964845</v>
      </c>
      <c r="D192" s="55">
        <v>476.96188478749997</v>
      </c>
      <c r="E192" s="55">
        <v>134.6395263343</v>
      </c>
      <c r="F192" s="55">
        <v>953.92376957499994</v>
      </c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</row>
    <row r="193" spans="1:58" ht="15.75">
      <c r="A193" s="58">
        <v>42702</v>
      </c>
      <c r="B193" s="54">
        <v>2180.3971876000001</v>
      </c>
      <c r="C193" s="55">
        <v>1771.5727149249999</v>
      </c>
      <c r="D193" s="55">
        <v>372.84791907959999</v>
      </c>
      <c r="E193" s="55">
        <v>134.6395263343</v>
      </c>
      <c r="F193" s="55">
        <v>910.31582582299995</v>
      </c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</row>
    <row r="194" spans="1:58" ht="15.75">
      <c r="A194" s="58">
        <v>42704</v>
      </c>
      <c r="B194" s="54">
        <v>1771.5727149249999</v>
      </c>
      <c r="C194" s="55">
        <v>1880.592574305</v>
      </c>
      <c r="D194" s="55">
        <v>348.86355001599998</v>
      </c>
      <c r="E194" s="55">
        <v>136.274824225</v>
      </c>
      <c r="F194" s="55">
        <v>784.94298753599992</v>
      </c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</row>
    <row r="195" spans="1:58" ht="15.75">
      <c r="A195" s="58">
        <v>42705</v>
      </c>
      <c r="B195" s="54">
        <v>2440.9546515182001</v>
      </c>
      <c r="C195" s="55">
        <v>1796.1021832854999</v>
      </c>
      <c r="D195" s="55">
        <v>440.98533119209998</v>
      </c>
      <c r="E195" s="55">
        <v>136.274824225</v>
      </c>
      <c r="F195" s="55">
        <v>1056.9475366890999</v>
      </c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</row>
    <row r="196" spans="1:58" ht="15.75">
      <c r="A196" s="58">
        <v>42706</v>
      </c>
      <c r="B196" s="54">
        <v>2522.7195460531998</v>
      </c>
      <c r="C196" s="55">
        <v>1580.2428617130997</v>
      </c>
      <c r="D196" s="55">
        <v>449.70691994249995</v>
      </c>
      <c r="E196" s="55">
        <v>136.274824225</v>
      </c>
      <c r="F196" s="55">
        <v>1006.7984013742998</v>
      </c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</row>
    <row r="197" spans="1:58" ht="15.75">
      <c r="A197" s="58">
        <v>42709</v>
      </c>
      <c r="B197" s="54">
        <v>2071.37732822</v>
      </c>
      <c r="C197" s="55">
        <v>2747.3004563759996</v>
      </c>
      <c r="D197" s="55">
        <v>389.14638805690998</v>
      </c>
      <c r="E197" s="55">
        <v>136.274824225</v>
      </c>
      <c r="F197" s="55">
        <v>866.70788207099997</v>
      </c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</row>
    <row r="198" spans="1:58" ht="15.75">
      <c r="A198" s="58">
        <v>42711</v>
      </c>
      <c r="B198" s="54">
        <v>1569.8859750719998</v>
      </c>
      <c r="C198" s="55">
        <v>2262.1620821349998</v>
      </c>
      <c r="D198" s="55">
        <v>474.23638830299996</v>
      </c>
      <c r="E198" s="55">
        <v>136.274824225</v>
      </c>
      <c r="F198" s="55">
        <v>1280.9833477149998</v>
      </c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</row>
    <row r="199" spans="1:58" ht="15.75">
      <c r="A199" s="58">
        <v>42712</v>
      </c>
      <c r="B199" s="54">
        <v>1357.2972492809999</v>
      </c>
      <c r="C199" s="55">
        <v>2027.7693844679998</v>
      </c>
      <c r="D199" s="55">
        <v>474.23638830299996</v>
      </c>
      <c r="E199" s="55">
        <v>136.274824225</v>
      </c>
      <c r="F199" s="55">
        <v>1106.5515727069999</v>
      </c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</row>
    <row r="200" spans="1:58" ht="15.75">
      <c r="A200" s="58">
        <v>42713</v>
      </c>
      <c r="B200" s="54">
        <v>1979.8006463407999</v>
      </c>
      <c r="C200" s="55">
        <v>3848.4010361139999</v>
      </c>
      <c r="D200" s="55">
        <v>476.96188478749997</v>
      </c>
      <c r="E200" s="55">
        <v>134.6395263343</v>
      </c>
      <c r="F200" s="55">
        <v>957.73946465329982</v>
      </c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</row>
    <row r="201" spans="1:58" ht="15.75">
      <c r="A201" s="58">
        <v>42716</v>
      </c>
      <c r="B201" s="54">
        <v>2071.37732822</v>
      </c>
      <c r="C201" s="55" t="s">
        <v>103</v>
      </c>
      <c r="D201" s="55">
        <v>243.1142864174</v>
      </c>
      <c r="E201" s="55">
        <v>134.6395263343</v>
      </c>
      <c r="F201" s="55">
        <v>681.37412112499999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</row>
    <row r="202" spans="1:58" ht="15.75">
      <c r="A202" s="58">
        <v>42718</v>
      </c>
      <c r="B202" s="54">
        <v>1689.80782039</v>
      </c>
      <c r="C202" s="55" t="s">
        <v>103</v>
      </c>
      <c r="D202" s="55">
        <v>327.05957813999999</v>
      </c>
      <c r="E202" s="55">
        <v>134.6395263343</v>
      </c>
      <c r="F202" s="55">
        <v>697.72710003199995</v>
      </c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</row>
    <row r="203" spans="1:58" ht="15.75">
      <c r="A203" s="58">
        <v>42719</v>
      </c>
      <c r="B203" s="54">
        <v>2125.8872579099998</v>
      </c>
      <c r="C203" s="55" t="s">
        <v>103</v>
      </c>
      <c r="D203" s="55">
        <v>243.1142864174</v>
      </c>
      <c r="E203" s="55">
        <v>134.6395263343</v>
      </c>
      <c r="F203" s="55">
        <v>692.27610706299993</v>
      </c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</row>
    <row r="204" spans="1:58" ht="15.75">
      <c r="A204" s="58">
        <v>42720</v>
      </c>
      <c r="B204" s="54">
        <v>1853.3376094599998</v>
      </c>
      <c r="C204" s="55">
        <v>348.86355001599998</v>
      </c>
      <c r="D204" s="55">
        <v>276.3653435283</v>
      </c>
      <c r="E204" s="55">
        <v>134.6395263343</v>
      </c>
      <c r="F204" s="55">
        <v>681.37412112499999</v>
      </c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</row>
    <row r="205" spans="1:58" ht="15.75">
      <c r="A205" s="58">
        <v>42723</v>
      </c>
      <c r="B205" s="54">
        <v>1471.7681016299998</v>
      </c>
      <c r="C205" s="55" t="s">
        <v>103</v>
      </c>
      <c r="D205" s="55">
        <v>27456.651584853</v>
      </c>
      <c r="E205" s="55">
        <v>134.6395263343</v>
      </c>
      <c r="F205" s="55">
        <v>681.37412112499999</v>
      </c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</row>
    <row r="206" spans="1:58" ht="15.75">
      <c r="A206" s="58">
        <v>42725</v>
      </c>
      <c r="B206" s="54">
        <v>1771.5727149249999</v>
      </c>
      <c r="C206" s="55" t="s">
        <v>103</v>
      </c>
      <c r="D206" s="55">
        <v>311.30620845958998</v>
      </c>
      <c r="E206" s="55">
        <v>134.6395263343</v>
      </c>
      <c r="F206" s="55">
        <v>686.8251140939999</v>
      </c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</row>
    <row r="207" spans="1:58" ht="15.75">
      <c r="A207" s="58">
        <v>42726</v>
      </c>
      <c r="B207" s="54">
        <v>1771.5727149249999</v>
      </c>
      <c r="C207" s="55" t="s">
        <v>103</v>
      </c>
      <c r="D207" s="55">
        <v>311.30620845958998</v>
      </c>
      <c r="E207" s="55">
        <v>134.6395263343</v>
      </c>
      <c r="F207" s="55">
        <v>686.8251140939999</v>
      </c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</row>
    <row r="208" spans="1:58" ht="15.75">
      <c r="A208" s="58">
        <v>42727</v>
      </c>
      <c r="B208" s="54">
        <v>1853.3376094599998</v>
      </c>
      <c r="C208" s="55">
        <v>1580.7879610099999</v>
      </c>
      <c r="D208" s="55">
        <v>310.70659923299996</v>
      </c>
      <c r="E208" s="55">
        <v>114.470852349</v>
      </c>
      <c r="F208" s="55">
        <v>692.27610706299993</v>
      </c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</row>
    <row r="209" spans="1:58" ht="15.75">
      <c r="A209" s="58">
        <v>42730</v>
      </c>
      <c r="B209" s="54">
        <v>1979.8006463407999</v>
      </c>
      <c r="C209" s="55">
        <v>4442.5592697349994</v>
      </c>
      <c r="D209" s="55">
        <v>476.96188478749997</v>
      </c>
      <c r="E209" s="55">
        <v>134.6395263343</v>
      </c>
      <c r="F209" s="55">
        <v>653.02895768619999</v>
      </c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</row>
    <row r="210" spans="1:58" ht="15.75">
      <c r="A210" s="58">
        <v>42732</v>
      </c>
      <c r="B210" s="54">
        <v>1144.7085234899998</v>
      </c>
      <c r="C210" s="55" t="s">
        <v>103</v>
      </c>
      <c r="D210" s="55">
        <v>311.25169852990001</v>
      </c>
      <c r="E210" s="55">
        <v>158.62389539789999</v>
      </c>
      <c r="F210" s="55">
        <v>681.37412112499999</v>
      </c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</row>
    <row r="211" spans="1:58" ht="15.75">
      <c r="A211" s="58">
        <v>42733</v>
      </c>
      <c r="B211" s="54">
        <v>1597.140939917</v>
      </c>
      <c r="C211" s="55">
        <v>1308.2383125599999</v>
      </c>
      <c r="D211" s="55">
        <v>327.05957813999999</v>
      </c>
      <c r="E211" s="55">
        <v>134.6395263343</v>
      </c>
      <c r="F211" s="55">
        <v>610.51121252799999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</row>
    <row r="212" spans="1:58" ht="15.75">
      <c r="A212" s="58">
        <v>42734</v>
      </c>
      <c r="B212" s="54">
        <v>1635.2978906999999</v>
      </c>
      <c r="C212" s="55">
        <v>817.64894534999996</v>
      </c>
      <c r="D212" s="55">
        <v>311.25169852990001</v>
      </c>
      <c r="E212" s="55">
        <v>134.6395263343</v>
      </c>
      <c r="F212" s="55">
        <v>583.25624768299997</v>
      </c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</row>
    <row r="213" spans="1:58" ht="15.75">
      <c r="A213" s="37" t="s">
        <v>87</v>
      </c>
      <c r="B213" s="38">
        <f>MIN(B3:B212)</f>
        <v>957.73946465329982</v>
      </c>
      <c r="C213" s="38">
        <f>MIN(C3:C212)</f>
        <v>348.86355001599998</v>
      </c>
      <c r="D213" s="38">
        <f>MIN(D3:D212)</f>
        <v>212.58872579099997</v>
      </c>
      <c r="E213" s="38">
        <f>MIN(E3:E212)</f>
        <v>75.768802269099993</v>
      </c>
      <c r="F213" s="38">
        <f>MIN(F3:F212)</f>
        <v>351.58904650049999</v>
      </c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</row>
    <row r="214" spans="1:58" ht="15.75">
      <c r="A214" s="37" t="s">
        <v>88</v>
      </c>
      <c r="B214" s="38">
        <f>MAX(B3:B212)</f>
        <v>75158.291056571994</v>
      </c>
      <c r="C214" s="38">
        <f>MAX(C3:C212)</f>
        <v>41400.291599554999</v>
      </c>
      <c r="D214" s="38">
        <f>MAX(D3:D212)</f>
        <v>27456.651584853</v>
      </c>
      <c r="E214" s="38">
        <f>MAX(E3:E212)</f>
        <v>276.3653435283</v>
      </c>
      <c r="F214" s="38">
        <f>MAX(F3:F212)</f>
        <v>38271.421635348997</v>
      </c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</row>
    <row r="215" spans="1:58" ht="15.75">
      <c r="A215" s="37" t="s">
        <v>89</v>
      </c>
      <c r="B215" s="38">
        <f>AVERAGE(B3:B212)</f>
        <v>8435.4583423243766</v>
      </c>
      <c r="C215" s="38">
        <f>AVERAGE(C3:C212)</f>
        <v>6001.7661319805275</v>
      </c>
      <c r="D215" s="38">
        <f>AVERAGE(D3:D212)</f>
        <v>1034.8162456638661</v>
      </c>
      <c r="E215" s="38">
        <f>AVERAGE(E3:E212)</f>
        <v>168.07228321083329</v>
      </c>
      <c r="F215" s="38">
        <f>AVERAGE(F3:F212)</f>
        <v>3270.7349115062548</v>
      </c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</row>
    <row r="216" spans="1:58" ht="15.75">
      <c r="A216" s="37" t="s">
        <v>90</v>
      </c>
      <c r="B216" s="38">
        <f>_xlfn.STDEV.P(B3:B212)</f>
        <v>11832.069286014446</v>
      </c>
      <c r="C216" s="38">
        <f>_xlfn.STDEV.P(C3:C212)</f>
        <v>7001.07710732942</v>
      </c>
      <c r="D216" s="38">
        <f>_xlfn.STDEV.P(D3:D212)</f>
        <v>2026.2333065881517</v>
      </c>
      <c r="E216" s="38">
        <f>_xlfn.STDEV.P(E3:E212)</f>
        <v>43.255002144392606</v>
      </c>
      <c r="F216" s="38">
        <f>_xlfn.STDEV.P(F3:F212)</f>
        <v>5398.5904819342013</v>
      </c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</row>
    <row r="217" spans="1:58" ht="47.25" customHeight="1">
      <c r="A217" s="224" t="s">
        <v>130</v>
      </c>
      <c r="B217" s="215"/>
      <c r="C217" s="215"/>
      <c r="D217" s="215"/>
      <c r="E217" s="215"/>
      <c r="F217" s="215"/>
      <c r="G217" s="61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</row>
    <row r="218" spans="1:58" ht="15.75">
      <c r="A218" s="63"/>
      <c r="B218" s="65"/>
      <c r="C218" s="65"/>
      <c r="D218" s="65"/>
      <c r="E218" s="65"/>
      <c r="F218" s="65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</row>
    <row r="219" spans="1:58" ht="15.75"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</row>
    <row r="220" spans="1:58" ht="15.75"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</row>
    <row r="221" spans="1:58" ht="15.75"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</row>
    <row r="222" spans="1:58" ht="15.75"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</row>
    <row r="223" spans="1:58" ht="15.75"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</row>
    <row r="224" spans="1:58" ht="15.75"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</row>
    <row r="225" spans="8:58" ht="15.75"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</row>
    <row r="226" spans="8:58" ht="15.75"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</row>
    <row r="227" spans="8:58" ht="15.75"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</row>
    <row r="228" spans="8:58" ht="15.75"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</row>
    <row r="229" spans="8:58" ht="15.75"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</row>
    <row r="230" spans="8:58" ht="15.75"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</row>
    <row r="231" spans="8:58" ht="15.75"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</row>
    <row r="232" spans="8:58" ht="15.75"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</row>
    <row r="233" spans="8:58" ht="15.75"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</row>
    <row r="234" spans="8:58" ht="15.75"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</row>
    <row r="235" spans="8:58" ht="15.75"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</row>
    <row r="236" spans="8:58" ht="15.75"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</row>
    <row r="237" spans="8:58" ht="15.75"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</row>
    <row r="238" spans="8:58" ht="15.75"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</row>
    <row r="239" spans="8:58" ht="15.75"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</row>
    <row r="240" spans="8:58" ht="15.75"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</row>
    <row r="241" spans="8:58" ht="15.75"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</row>
    <row r="242" spans="8:58" ht="15.75"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</row>
    <row r="243" spans="8:58" ht="15.75"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</row>
    <row r="244" spans="8:58" ht="15.75"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</row>
    <row r="245" spans="8:58" ht="15.75"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</row>
    <row r="246" spans="8:58" ht="15.75"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</row>
    <row r="247" spans="8:58" ht="15.75"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</row>
    <row r="248" spans="8:58" ht="15.75"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</row>
    <row r="249" spans="8:58" ht="15.75"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</row>
    <row r="250" spans="8:58" ht="15.75"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</row>
    <row r="251" spans="8:58" ht="15.75"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</row>
    <row r="252" spans="8:58" ht="15.75"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</row>
    <row r="253" spans="8:58" ht="15.75"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</row>
    <row r="254" spans="8:58" ht="15.75"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</row>
    <row r="255" spans="8:58" ht="15.75"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</row>
    <row r="256" spans="8:58" ht="15.75"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</row>
    <row r="257" spans="8:58" ht="15.75"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</row>
    <row r="258" spans="8:58" ht="15.75"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</row>
    <row r="259" spans="8:58" ht="15.75"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</row>
    <row r="260" spans="8:58" ht="15.75"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</row>
    <row r="261" spans="8:58" ht="15.75"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</row>
    <row r="262" spans="8:58" ht="15.75"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</row>
    <row r="263" spans="8:58" ht="15.75"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</row>
    <row r="264" spans="8:58" ht="15.75"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</row>
    <row r="265" spans="8:58" ht="15.75"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</row>
    <row r="266" spans="8:58" ht="15.75"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</row>
    <row r="267" spans="8:58" ht="15.75"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</row>
    <row r="268" spans="8:58" ht="15.75"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</row>
    <row r="269" spans="8:58" ht="15.75"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</row>
    <row r="270" spans="8:58" ht="15.75"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</row>
    <row r="271" spans="8:58" ht="15.75"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</row>
    <row r="272" spans="8:58" ht="15.75"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</row>
    <row r="273" spans="8:58" ht="15.75"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</row>
    <row r="274" spans="8:58" ht="15.75"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</row>
    <row r="275" spans="8:58" ht="15.75"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</row>
    <row r="276" spans="8:58" ht="15.75"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</row>
    <row r="277" spans="8:58" ht="15.75"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</row>
    <row r="278" spans="8:58" ht="15.75"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</row>
    <row r="279" spans="8:58" ht="15.75"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</row>
    <row r="280" spans="8:58" ht="15.75"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</row>
    <row r="281" spans="8:58" ht="15.75"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</row>
    <row r="282" spans="8:58" ht="15.75"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</row>
    <row r="283" spans="8:58" ht="15.75"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</row>
    <row r="284" spans="8:58" ht="15.75"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</row>
    <row r="285" spans="8:58" ht="15.75"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</row>
    <row r="286" spans="8:58" ht="15.75"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</row>
    <row r="287" spans="8:58" ht="15.75"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</row>
    <row r="288" spans="8:58" ht="15.75"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</row>
    <row r="289" spans="8:58" ht="15.75"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</row>
    <row r="290" spans="8:58" ht="15.75"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</row>
    <row r="291" spans="8:58" ht="15.75"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</row>
    <row r="292" spans="8:58" ht="15.75"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</row>
    <row r="293" spans="8:58" ht="15.75"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</row>
    <row r="294" spans="8:58" ht="15.75"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</row>
    <row r="295" spans="8:58" ht="15.75"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</row>
    <row r="296" spans="8:58" ht="15.75"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</row>
    <row r="297" spans="8:58" ht="15.75"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</row>
    <row r="298" spans="8:58" ht="15.75"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</row>
    <row r="299" spans="8:58" ht="15.75"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</row>
    <row r="300" spans="8:58" ht="15.75"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</row>
    <row r="301" spans="8:58" ht="15.75"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</row>
    <row r="302" spans="8:58" ht="15.75"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</row>
    <row r="303" spans="8:58" ht="15.75"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</row>
    <row r="304" spans="8:58" ht="15.75"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</row>
    <row r="305" spans="8:58" ht="15.75"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</row>
    <row r="306" spans="8:58" ht="15.75"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</row>
    <row r="307" spans="8:58" ht="15.75"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</row>
    <row r="308" spans="8:58" ht="15.75"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</row>
    <row r="309" spans="8:58" ht="15.75"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</row>
    <row r="310" spans="8:58" ht="15.75"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</row>
    <row r="311" spans="8:58" ht="15.75"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</row>
    <row r="312" spans="8:58" ht="15.75"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</row>
    <row r="313" spans="8:58" ht="15.75"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</row>
    <row r="314" spans="8:58" ht="15.75"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</row>
    <row r="315" spans="8:58" ht="15.75"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</row>
    <row r="316" spans="8:58" ht="15.75"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</row>
    <row r="317" spans="8:58" ht="15.75"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</row>
    <row r="318" spans="8:58" ht="15.75"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</row>
    <row r="319" spans="8:58" ht="15.75"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</row>
    <row r="320" spans="8:58" ht="15.75"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</row>
    <row r="321" spans="8:58" ht="15.75"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</row>
    <row r="322" spans="8:58" ht="15.75"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</row>
    <row r="323" spans="8:58" ht="15.75"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</row>
    <row r="324" spans="8:58" ht="15.75"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</row>
    <row r="325" spans="8:58" ht="15.75"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</row>
    <row r="326" spans="8:58" ht="15.75"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</row>
    <row r="327" spans="8:58" ht="15.75"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</row>
    <row r="328" spans="8:58" ht="15.75"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</row>
    <row r="329" spans="8:58" ht="15.75"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</row>
    <row r="330" spans="8:58" ht="15.75"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</row>
    <row r="331" spans="8:58" ht="15.75"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</row>
    <row r="332" spans="8:58" ht="15.75"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</row>
    <row r="333" spans="8:58" ht="15.75"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</row>
    <row r="334" spans="8:58" ht="15.75"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</row>
    <row r="335" spans="8:58" ht="15.75"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</row>
    <row r="336" spans="8:58" ht="15.75"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</row>
    <row r="337" spans="8:58" ht="15.75"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</row>
    <row r="338" spans="8:58" ht="15.75"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</row>
    <row r="339" spans="8:58" ht="15.75"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</row>
    <row r="340" spans="8:58" ht="15.75"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</row>
    <row r="341" spans="8:58" ht="15.75"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</row>
    <row r="342" spans="8:58" ht="15.75"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</row>
    <row r="343" spans="8:58" ht="15.75"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</row>
    <row r="344" spans="8:58" ht="15.75"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</row>
    <row r="345" spans="8:58" ht="15.75"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</row>
    <row r="346" spans="8:58" ht="15.75"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</row>
    <row r="347" spans="8:58" ht="15.75"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</row>
    <row r="348" spans="8:58" ht="15.75"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</row>
    <row r="349" spans="8:58" ht="15.75"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</row>
    <row r="350" spans="8:58" ht="15.75"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</row>
    <row r="351" spans="8:58" ht="15.75"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</row>
    <row r="352" spans="8:58" ht="15.75"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</row>
    <row r="353" spans="1:58" ht="15.75"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</row>
    <row r="354" spans="1:58" ht="15.75"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</row>
    <row r="355" spans="1:58" ht="15.75"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</row>
    <row r="356" spans="1:58" ht="15.75"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</row>
    <row r="357" spans="1:58" ht="15.75"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</row>
    <row r="358" spans="1:58" ht="15.75"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</row>
    <row r="359" spans="1:58" ht="15.75"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</row>
    <row r="360" spans="1:58" ht="15.75"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</row>
    <row r="361" spans="1:58" ht="15.75"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</row>
    <row r="366" spans="1:58" s="9" customFormat="1">
      <c r="A366" s="39"/>
      <c r="B366" s="40"/>
      <c r="C366" s="40"/>
      <c r="D366" s="40"/>
      <c r="E366" s="40"/>
      <c r="F366" s="40"/>
      <c r="G366" s="7"/>
    </row>
    <row r="367" spans="1:58" s="9" customFormat="1">
      <c r="A367" s="39"/>
      <c r="B367" s="40"/>
      <c r="C367" s="40"/>
      <c r="D367" s="40"/>
      <c r="E367" s="40"/>
      <c r="F367" s="40"/>
      <c r="G367" s="7"/>
    </row>
    <row r="368" spans="1:58" s="9" customFormat="1">
      <c r="A368" s="39"/>
      <c r="B368" s="40"/>
      <c r="C368" s="40"/>
      <c r="D368" s="40"/>
      <c r="E368" s="40"/>
      <c r="F368" s="40"/>
      <c r="G368" s="7"/>
    </row>
    <row r="369" spans="1:7" s="9" customFormat="1">
      <c r="A369" s="39"/>
      <c r="B369" s="40"/>
      <c r="C369" s="40"/>
      <c r="D369" s="40"/>
      <c r="E369" s="40"/>
      <c r="F369" s="40"/>
      <c r="G369" s="7"/>
    </row>
    <row r="370" spans="1:7" s="9" customFormat="1">
      <c r="A370" s="39"/>
      <c r="B370" s="40"/>
      <c r="C370" s="40"/>
      <c r="D370" s="40"/>
      <c r="E370" s="40"/>
      <c r="F370" s="40"/>
      <c r="G370" s="7"/>
    </row>
    <row r="371" spans="1:7" s="9" customFormat="1">
      <c r="A371" s="39"/>
      <c r="B371" s="40"/>
      <c r="C371" s="40"/>
      <c r="D371" s="40"/>
      <c r="E371" s="40"/>
      <c r="F371" s="40"/>
      <c r="G371" s="7"/>
    </row>
    <row r="372" spans="1:7" s="9" customFormat="1">
      <c r="A372" s="39"/>
      <c r="B372" s="40"/>
      <c r="C372" s="40"/>
      <c r="D372" s="40"/>
      <c r="E372" s="40"/>
      <c r="F372" s="40"/>
      <c r="G372" s="7"/>
    </row>
    <row r="373" spans="1:7" s="9" customFormat="1">
      <c r="A373" s="39"/>
      <c r="B373" s="40"/>
      <c r="C373" s="40"/>
      <c r="D373" s="40"/>
      <c r="E373" s="40"/>
      <c r="F373" s="40"/>
      <c r="G373" s="7"/>
    </row>
  </sheetData>
  <mergeCells count="2">
    <mergeCell ref="B2:F2"/>
    <mergeCell ref="A217:F217"/>
  </mergeCells>
  <printOptions horizontalCentered="1"/>
  <pageMargins left="0.7" right="0.7" top="1.125" bottom="0.75" header="0.3" footer="0.3"/>
  <pageSetup orientation="portrait" horizontalDpi="1200" verticalDpi="1200" r:id="rId1"/>
  <headerFooter>
    <oddHeader>&amp;L&amp;8Barrick Gold Inc., Nickel Plate Mine&amp;C&amp;"Times New Roman,Bold"&amp;16
Table 47 - 5 Day/Week Flow&amp;R&amp;"Times New Roman,Regular"&amp;8Annual Report,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86</vt:i4>
      </vt:variant>
    </vt:vector>
  </HeadingPairs>
  <TitlesOfParts>
    <vt:vector size="129" baseType="lpstr">
      <vt:lpstr>BAE</vt:lpstr>
      <vt:lpstr>Barge</vt:lpstr>
      <vt:lpstr>C1</vt:lpstr>
      <vt:lpstr>C2</vt:lpstr>
      <vt:lpstr>C3</vt:lpstr>
      <vt:lpstr>C4</vt:lpstr>
      <vt:lpstr>Centrals</vt:lpstr>
      <vt:lpstr>CPF</vt:lpstr>
      <vt:lpstr>D1</vt:lpstr>
      <vt:lpstr>Disch</vt:lpstr>
      <vt:lpstr>E1</vt:lpstr>
      <vt:lpstr>DS</vt:lpstr>
      <vt:lpstr>US</vt:lpstr>
      <vt:lpstr>NPM</vt:lpstr>
      <vt:lpstr>P16</vt:lpstr>
      <vt:lpstr>P17</vt:lpstr>
      <vt:lpstr>P32</vt:lpstr>
      <vt:lpstr>P33</vt:lpstr>
      <vt:lpstr>P34</vt:lpstr>
      <vt:lpstr>P35</vt:lpstr>
      <vt:lpstr>P36</vt:lpstr>
      <vt:lpstr>P37</vt:lpstr>
      <vt:lpstr>P38</vt:lpstr>
      <vt:lpstr>P40</vt:lpstr>
      <vt:lpstr>P41</vt:lpstr>
      <vt:lpstr>P44</vt:lpstr>
      <vt:lpstr>P43</vt:lpstr>
      <vt:lpstr>RT</vt:lpstr>
      <vt:lpstr>RT E</vt:lpstr>
      <vt:lpstr>RT W</vt:lpstr>
      <vt:lpstr>SUN</vt:lpstr>
      <vt:lpstr>Up SS</vt:lpstr>
      <vt:lpstr>W1</vt:lpstr>
      <vt:lpstr>W1000</vt:lpstr>
      <vt:lpstr>W11</vt:lpstr>
      <vt:lpstr>W3</vt:lpstr>
      <vt:lpstr>W4</vt:lpstr>
      <vt:lpstr>W5</vt:lpstr>
      <vt:lpstr>W6</vt:lpstr>
      <vt:lpstr>W7</vt:lpstr>
      <vt:lpstr>W8</vt:lpstr>
      <vt:lpstr>W1100</vt:lpstr>
      <vt:lpstr>5day</vt:lpstr>
      <vt:lpstr>'5day'!Print_Area</vt:lpstr>
      <vt:lpstr>BAE!Print_Area</vt:lpstr>
      <vt:lpstr>Barge!Print_Area</vt:lpstr>
      <vt:lpstr>'C1'!Print_Area</vt:lpstr>
      <vt:lpstr>'C2'!Print_Area</vt:lpstr>
      <vt:lpstr>'C3'!Print_Area</vt:lpstr>
      <vt:lpstr>'C4'!Print_Area</vt:lpstr>
      <vt:lpstr>Centrals!Print_Area</vt:lpstr>
      <vt:lpstr>CPF!Print_Area</vt:lpstr>
      <vt:lpstr>'D1'!Print_Area</vt:lpstr>
      <vt:lpstr>Disch!Print_Area</vt:lpstr>
      <vt:lpstr>DS!Print_Area</vt:lpstr>
      <vt:lpstr>'E1'!Print_Area</vt:lpstr>
      <vt:lpstr>NPM!Print_Area</vt:lpstr>
      <vt:lpstr>'P16'!Print_Area</vt:lpstr>
      <vt:lpstr>'P17'!Print_Area</vt:lpstr>
      <vt:lpstr>'P32'!Print_Area</vt:lpstr>
      <vt:lpstr>'P33'!Print_Area</vt:lpstr>
      <vt:lpstr>'P34'!Print_Area</vt:lpstr>
      <vt:lpstr>'P35'!Print_Area</vt:lpstr>
      <vt:lpstr>'P36'!Print_Area</vt:lpstr>
      <vt:lpstr>'P37'!Print_Area</vt:lpstr>
      <vt:lpstr>'P38'!Print_Area</vt:lpstr>
      <vt:lpstr>'P40'!Print_Area</vt:lpstr>
      <vt:lpstr>'P41'!Print_Area</vt:lpstr>
      <vt:lpstr>'P43'!Print_Area</vt:lpstr>
      <vt:lpstr>'P44'!Print_Area</vt:lpstr>
      <vt:lpstr>RT!Print_Area</vt:lpstr>
      <vt:lpstr>'RT E'!Print_Area</vt:lpstr>
      <vt:lpstr>'RT W'!Print_Area</vt:lpstr>
      <vt:lpstr>SUN!Print_Area</vt:lpstr>
      <vt:lpstr>'Up SS'!Print_Area</vt:lpstr>
      <vt:lpstr>US!Print_Area</vt:lpstr>
      <vt:lpstr>'W1'!Print_Area</vt:lpstr>
      <vt:lpstr>'W1000'!Print_Area</vt:lpstr>
      <vt:lpstr>'W11'!Print_Area</vt:lpstr>
      <vt:lpstr>'W1100'!Print_Area</vt:lpstr>
      <vt:lpstr>'W3'!Print_Area</vt:lpstr>
      <vt:lpstr>'W4'!Print_Area</vt:lpstr>
      <vt:lpstr>'W5'!Print_Area</vt:lpstr>
      <vt:lpstr>'W6'!Print_Area</vt:lpstr>
      <vt:lpstr>'W7'!Print_Area</vt:lpstr>
      <vt:lpstr>'W8'!Print_Area</vt:lpstr>
      <vt:lpstr>'5day'!Print_Titles</vt:lpstr>
      <vt:lpstr>BAE!Print_Titles</vt:lpstr>
      <vt:lpstr>Barge!Print_Titles</vt:lpstr>
      <vt:lpstr>'C1'!Print_Titles</vt:lpstr>
      <vt:lpstr>'C2'!Print_Titles</vt:lpstr>
      <vt:lpstr>'C3'!Print_Titles</vt:lpstr>
      <vt:lpstr>'C4'!Print_Titles</vt:lpstr>
      <vt:lpstr>Centrals!Print_Titles</vt:lpstr>
      <vt:lpstr>CPF!Print_Titles</vt:lpstr>
      <vt:lpstr>'D1'!Print_Titles</vt:lpstr>
      <vt:lpstr>Disch!Print_Titles</vt:lpstr>
      <vt:lpstr>DS!Print_Titles</vt:lpstr>
      <vt:lpstr>'E1'!Print_Titles</vt:lpstr>
      <vt:lpstr>NPM!Print_Titles</vt:lpstr>
      <vt:lpstr>'P16'!Print_Titles</vt:lpstr>
      <vt:lpstr>'P17'!Print_Titles</vt:lpstr>
      <vt:lpstr>'P32'!Print_Titles</vt:lpstr>
      <vt:lpstr>'P33'!Print_Titles</vt:lpstr>
      <vt:lpstr>'P34'!Print_Titles</vt:lpstr>
      <vt:lpstr>'P35'!Print_Titles</vt:lpstr>
      <vt:lpstr>'P36'!Print_Titles</vt:lpstr>
      <vt:lpstr>'P37'!Print_Titles</vt:lpstr>
      <vt:lpstr>'P38'!Print_Titles</vt:lpstr>
      <vt:lpstr>'P40'!Print_Titles</vt:lpstr>
      <vt:lpstr>'P41'!Print_Titles</vt:lpstr>
      <vt:lpstr>'P43'!Print_Titles</vt:lpstr>
      <vt:lpstr>'P44'!Print_Titles</vt:lpstr>
      <vt:lpstr>RT!Print_Titles</vt:lpstr>
      <vt:lpstr>'RT E'!Print_Titles</vt:lpstr>
      <vt:lpstr>'RT W'!Print_Titles</vt:lpstr>
      <vt:lpstr>SUN!Print_Titles</vt:lpstr>
      <vt:lpstr>'Up SS'!Print_Titles</vt:lpstr>
      <vt:lpstr>US!Print_Titles</vt:lpstr>
      <vt:lpstr>'W1'!Print_Titles</vt:lpstr>
      <vt:lpstr>'W1000'!Print_Titles</vt:lpstr>
      <vt:lpstr>'W11'!Print_Titles</vt:lpstr>
      <vt:lpstr>'W1100'!Print_Titles</vt:lpstr>
      <vt:lpstr>'W3'!Print_Titles</vt:lpstr>
      <vt:lpstr>'W4'!Print_Titles</vt:lpstr>
      <vt:lpstr>'W5'!Print_Titles</vt:lpstr>
      <vt:lpstr>'W6'!Print_Titles</vt:lpstr>
      <vt:lpstr>'W7'!Print_Titles</vt:lpstr>
      <vt:lpstr>'W8'!Print_Titles</vt:lpstr>
    </vt:vector>
  </TitlesOfParts>
  <Company>Barrick Gold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Vanessa (Nickel Plate)</dc:creator>
  <cp:lastModifiedBy>Bell, Vanessa</cp:lastModifiedBy>
  <cp:lastPrinted>2017-02-27T16:58:05Z</cp:lastPrinted>
  <dcterms:created xsi:type="dcterms:W3CDTF">2015-04-13T15:08:06Z</dcterms:created>
  <dcterms:modified xsi:type="dcterms:W3CDTF">2019-07-09T19:10:07Z</dcterms:modified>
</cp:coreProperties>
</file>