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bcgov-my.sharepoint.com/personal/sahil_bhandari_gov_bc_ca/Documents/teamdocs/GitHub/aqs-api/utils/config/ReferenceLists/"/>
    </mc:Choice>
  </mc:AlternateContent>
  <xr:revisionPtr revIDLastSave="3" documentId="8_{65966A0D-CE6A-4F0C-B559-82D02F63EA72}" xr6:coauthVersionLast="47" xr6:coauthVersionMax="47" xr10:uidLastSave="{E4DC289B-EC05-4F75-9A28-426D60F40F6A}"/>
  <bookViews>
    <workbookView xWindow="-19310" yWindow="-110" windowWidth="19420" windowHeight="10420" firstSheet="2" activeTab="2" xr2:uid="{BEB82E07-AA54-4E71-A23C-79CC3F3C1001}"/>
  </bookViews>
  <sheets>
    <sheet name="Sheet1" sheetId="1" r:id="rId1"/>
    <sheet name="Sheet3" sheetId="3" r:id="rId2"/>
    <sheet name="Units" sheetId="4" r:id="rId3"/>
  </sheets>
  <definedNames>
    <definedName name="_xlnm._FilterDatabase" localSheetId="0" hidden="1">Sheet1!$A$1:$M$1</definedName>
    <definedName name="_xlnm._FilterDatabase" localSheetId="1" hidden="1">Sheet3!$A$1:$I$78</definedName>
    <definedName name="_xlnm._FilterDatabase" localSheetId="2" hidden="1">Units!$A$1:$O$116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4" l="1"/>
  <c r="G39" i="4"/>
  <c r="G66" i="4"/>
  <c r="G46" i="4"/>
  <c r="G45" i="4"/>
  <c r="G15" i="4"/>
  <c r="G23" i="4"/>
  <c r="G18" i="4"/>
  <c r="G20" i="4"/>
  <c r="G115" i="4"/>
  <c r="G21" i="4"/>
  <c r="G24" i="4"/>
  <c r="G19" i="4"/>
  <c r="G16" i="4"/>
  <c r="G27" i="4"/>
  <c r="G29" i="4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M2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I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</calcChain>
</file>

<file path=xl/sharedStrings.xml><?xml version="1.0" encoding="utf-8"?>
<sst xmlns="http://schemas.openxmlformats.org/spreadsheetml/2006/main" count="2207" uniqueCount="530">
  <si>
    <t>CODE</t>
  </si>
  <si>
    <t>SHORT_NAME</t>
  </si>
  <si>
    <t>DESCRIPTION</t>
  </si>
  <si>
    <t>ACTIVE_IND</t>
  </si>
  <si>
    <t>MEAS_UNIT_CD</t>
  </si>
  <si>
    <t>Base Unit</t>
  </si>
  <si>
    <t>CONVERSION_FACTOR</t>
  </si>
  <si>
    <t>Results</t>
  </si>
  <si>
    <t>Sample.Unit.Group</t>
  </si>
  <si>
    <t>Samples.Unit.CustomId</t>
  </si>
  <si>
    <t>Samples.Unit.Name</t>
  </si>
  <si>
    <t>Sample.Unit.Short.Name</t>
  </si>
  <si>
    <t>Sample.Unit.Modifier</t>
  </si>
  <si>
    <t>445</t>
  </si>
  <si>
    <t>m3/min W</t>
  </si>
  <si>
    <t>Cubic metres per minute (Water)</t>
  </si>
  <si>
    <t>Y</t>
  </si>
  <si>
    <t>35</t>
  </si>
  <si>
    <t>64</t>
  </si>
  <si>
    <t>% Transmittance</t>
  </si>
  <si>
    <t/>
  </si>
  <si>
    <t>0</t>
  </si>
  <si>
    <t>None</t>
  </si>
  <si>
    <t>No Units</t>
  </si>
  <si>
    <t>1</t>
  </si>
  <si>
    <t>mg/L</t>
  </si>
  <si>
    <t>Milligrams per litre</t>
  </si>
  <si>
    <t>2</t>
  </si>
  <si>
    <t>ug/g</t>
  </si>
  <si>
    <t>Micrograms per gram</t>
  </si>
  <si>
    <t>3</t>
  </si>
  <si>
    <t>mg</t>
  </si>
  <si>
    <t>Milligrams</t>
  </si>
  <si>
    <t>4</t>
  </si>
  <si>
    <t>uS/cm</t>
  </si>
  <si>
    <t>microsiemens per centimetre</t>
  </si>
  <si>
    <t>5</t>
  </si>
  <si>
    <t>pH units</t>
  </si>
  <si>
    <t>6</t>
  </si>
  <si>
    <t>Col. Unit</t>
  </si>
  <si>
    <t>Color units</t>
  </si>
  <si>
    <t>7</t>
  </si>
  <si>
    <t>NTU</t>
  </si>
  <si>
    <t>Nephelometric turbidity units</t>
  </si>
  <si>
    <t>8</t>
  </si>
  <si>
    <t>TAC</t>
  </si>
  <si>
    <t>Total absorbed color units</t>
  </si>
  <si>
    <t>9</t>
  </si>
  <si>
    <t>SWU</t>
  </si>
  <si>
    <t>Single wavelength color units</t>
  </si>
  <si>
    <t>10</t>
  </si>
  <si>
    <t>ml/L</t>
  </si>
  <si>
    <t>Millilitres per litre</t>
  </si>
  <si>
    <t>11</t>
  </si>
  <si>
    <t>%(V/V)</t>
  </si>
  <si>
    <t>Percent volume per volume</t>
  </si>
  <si>
    <t>12</t>
  </si>
  <si>
    <t>%(W/W)</t>
  </si>
  <si>
    <t>Percent(weight per weight)</t>
  </si>
  <si>
    <t>13</t>
  </si>
  <si>
    <t>g/m2</t>
  </si>
  <si>
    <t>Grams per metre squared</t>
  </si>
  <si>
    <t>14</t>
  </si>
  <si>
    <t>ug/m3</t>
  </si>
  <si>
    <t>Micrograms per metre cubed</t>
  </si>
  <si>
    <t>15</t>
  </si>
  <si>
    <t>mg/dm2/d</t>
  </si>
  <si>
    <t>Milligrams per decimetre squared per day</t>
  </si>
  <si>
    <t>16</t>
  </si>
  <si>
    <t>Bq/L</t>
  </si>
  <si>
    <t>Becquerels per litre</t>
  </si>
  <si>
    <t>17</t>
  </si>
  <si>
    <t>Fib/cm3</t>
  </si>
  <si>
    <t>Fibres per cubic centimetre</t>
  </si>
  <si>
    <t>18</t>
  </si>
  <si>
    <t>ueq/L</t>
  </si>
  <si>
    <t>Microequivelents per litre</t>
  </si>
  <si>
    <t>19</t>
  </si>
  <si>
    <t>L</t>
  </si>
  <si>
    <t>Litres</t>
  </si>
  <si>
    <t>21</t>
  </si>
  <si>
    <t>ppt</t>
  </si>
  <si>
    <t>Parts per thousand (salinity measure)</t>
  </si>
  <si>
    <t>22</t>
  </si>
  <si>
    <t>CFU/100mL</t>
  </si>
  <si>
    <t>Colony Forming Units per 100 mL</t>
  </si>
  <si>
    <t>23</t>
  </si>
  <si>
    <t>MPN/100mL</t>
  </si>
  <si>
    <t>Most probable number per 100 ml sample</t>
  </si>
  <si>
    <t>24</t>
  </si>
  <si>
    <t>m</t>
  </si>
  <si>
    <t>Metres</t>
  </si>
  <si>
    <t>25</t>
  </si>
  <si>
    <t>ug/cm2/d</t>
  </si>
  <si>
    <t>Micrograms/square centimetre/day</t>
  </si>
  <si>
    <t>26</t>
  </si>
  <si>
    <t>m3/s W</t>
  </si>
  <si>
    <t>Cubic metres per second (Water)</t>
  </si>
  <si>
    <t>27</t>
  </si>
  <si>
    <t>m3/min A</t>
  </si>
  <si>
    <t>Cubic metres per min (Air)</t>
  </si>
  <si>
    <t>28</t>
  </si>
  <si>
    <t>kPa</t>
  </si>
  <si>
    <t>Kilopascal</t>
  </si>
  <si>
    <t>29</t>
  </si>
  <si>
    <t>t</t>
  </si>
  <si>
    <t>Tonnes</t>
  </si>
  <si>
    <t>30</t>
  </si>
  <si>
    <t>t/d</t>
  </si>
  <si>
    <t>Tonnes per day</t>
  </si>
  <si>
    <t>31</t>
  </si>
  <si>
    <t>m/s</t>
  </si>
  <si>
    <t>Metres per second</t>
  </si>
  <si>
    <t>32</t>
  </si>
  <si>
    <t>C</t>
  </si>
  <si>
    <t>Degrees Celsius</t>
  </si>
  <si>
    <t>33</t>
  </si>
  <si>
    <t>mV</t>
  </si>
  <si>
    <t>Millivolts</t>
  </si>
  <si>
    <t>34</t>
  </si>
  <si>
    <t>%</t>
  </si>
  <si>
    <t>Percent</t>
  </si>
  <si>
    <t>m3/d</t>
  </si>
  <si>
    <t>Cubic metres per day</t>
  </si>
  <si>
    <t>36</t>
  </si>
  <si>
    <t>mm</t>
  </si>
  <si>
    <t>Millimeters</t>
  </si>
  <si>
    <t>39</t>
  </si>
  <si>
    <t>pg/L</t>
  </si>
  <si>
    <t>Picograms per litre</t>
  </si>
  <si>
    <t>40</t>
  </si>
  <si>
    <t>mg/m3</t>
  </si>
  <si>
    <t>Milligrams per cubic metre</t>
  </si>
  <si>
    <t>42</t>
  </si>
  <si>
    <t>ug/L</t>
  </si>
  <si>
    <t>Micrograms per Litre</t>
  </si>
  <si>
    <t>43</t>
  </si>
  <si>
    <t>ug/cm2</t>
  </si>
  <si>
    <t>Micrograms per square centimetre</t>
  </si>
  <si>
    <t>44</t>
  </si>
  <si>
    <t>ug/g wet</t>
  </si>
  <si>
    <t>Micrograms per gram (Wet)</t>
  </si>
  <si>
    <t>45</t>
  </si>
  <si>
    <t>pg/g</t>
  </si>
  <si>
    <t>Picograms per Gram</t>
  </si>
  <si>
    <t>200</t>
  </si>
  <si>
    <t>g/L</t>
  </si>
  <si>
    <t>Grams per litre</t>
  </si>
  <si>
    <t>202</t>
  </si>
  <si>
    <t>ng/L</t>
  </si>
  <si>
    <t>Nanograms per litre</t>
  </si>
  <si>
    <t>205</t>
  </si>
  <si>
    <t>ppm W</t>
  </si>
  <si>
    <t>Parts per million (water)</t>
  </si>
  <si>
    <t>207</t>
  </si>
  <si>
    <t>kg/m3</t>
  </si>
  <si>
    <t>Kilograms per cubic metre</t>
  </si>
  <si>
    <t>213</t>
  </si>
  <si>
    <t>ppm A</t>
  </si>
  <si>
    <t>Parts per million (air)</t>
  </si>
  <si>
    <t>216</t>
  </si>
  <si>
    <t>ppb A</t>
  </si>
  <si>
    <t>Parts per billion (air)</t>
  </si>
  <si>
    <t>220</t>
  </si>
  <si>
    <t>m3</t>
  </si>
  <si>
    <t>Cubic metres</t>
  </si>
  <si>
    <t>227</t>
  </si>
  <si>
    <t>mho/cm</t>
  </si>
  <si>
    <t>Mhos per centimetre</t>
  </si>
  <si>
    <t>228</t>
  </si>
  <si>
    <t>umho/cm</t>
  </si>
  <si>
    <t>Micromhos per centimetre</t>
  </si>
  <si>
    <t>237</t>
  </si>
  <si>
    <t>ft</t>
  </si>
  <si>
    <t>Feet</t>
  </si>
  <si>
    <t>240</t>
  </si>
  <si>
    <t>IG/d</t>
  </si>
  <si>
    <t>Imperial gallons per day</t>
  </si>
  <si>
    <t>244</t>
  </si>
  <si>
    <t>E6IG/d</t>
  </si>
  <si>
    <t>Million imperial gallons per day</t>
  </si>
  <si>
    <t>249</t>
  </si>
  <si>
    <t>L/d</t>
  </si>
  <si>
    <t>Litres per day</t>
  </si>
  <si>
    <t>250</t>
  </si>
  <si>
    <t>E6L/d</t>
  </si>
  <si>
    <t>Million litres per day</t>
  </si>
  <si>
    <t>261</t>
  </si>
  <si>
    <t>USG/min</t>
  </si>
  <si>
    <t>US gallons per minute</t>
  </si>
  <si>
    <t>263</t>
  </si>
  <si>
    <t>m3/min</t>
  </si>
  <si>
    <t>Cubic metres per minute</t>
  </si>
  <si>
    <t>264</t>
  </si>
  <si>
    <t>m3/h</t>
  </si>
  <si>
    <t>Cubic metres per hour</t>
  </si>
  <si>
    <t>270</t>
  </si>
  <si>
    <t>m3/s A</t>
  </si>
  <si>
    <t>Cubic metres per second (air)</t>
  </si>
  <si>
    <t>272</t>
  </si>
  <si>
    <t>cfm A</t>
  </si>
  <si>
    <t>Cubic feet per minute (air)</t>
  </si>
  <si>
    <t>281</t>
  </si>
  <si>
    <t>mm Hg</t>
  </si>
  <si>
    <t>Millimetres of Hg @0C</t>
  </si>
  <si>
    <t>286</t>
  </si>
  <si>
    <t>ug/dm2/d</t>
  </si>
  <si>
    <t>Micrograms/square decimetre/day</t>
  </si>
  <si>
    <t>289</t>
  </si>
  <si>
    <t>ug/dm2/m</t>
  </si>
  <si>
    <t>Micrograms/square decimetre/month</t>
  </si>
  <si>
    <t>290</t>
  </si>
  <si>
    <t>mg/dm2/m</t>
  </si>
  <si>
    <t>Milligrams/square decimetre/month</t>
  </si>
  <si>
    <t>301</t>
  </si>
  <si>
    <t>ug</t>
  </si>
  <si>
    <t>Micrograms</t>
  </si>
  <si>
    <t>305</t>
  </si>
  <si>
    <t>mg/g</t>
  </si>
  <si>
    <t>Milligrams per gram</t>
  </si>
  <si>
    <t>309</t>
  </si>
  <si>
    <t>kg/adut</t>
  </si>
  <si>
    <t>Kilograms per Air Dried Unbleached Tonne</t>
  </si>
  <si>
    <t>310</t>
  </si>
  <si>
    <t>mg/kg</t>
  </si>
  <si>
    <t>Milligrams per kilogram</t>
  </si>
  <si>
    <t>311</t>
  </si>
  <si>
    <t>mg/kg wet</t>
  </si>
  <si>
    <t>Milligrams per kilogram (wet)</t>
  </si>
  <si>
    <t>315</t>
  </si>
  <si>
    <t>mg/m2</t>
  </si>
  <si>
    <t>Milligrams per square metre</t>
  </si>
  <si>
    <t>320</t>
  </si>
  <si>
    <t>Ton/d</t>
  </si>
  <si>
    <t>Tons per day</t>
  </si>
  <si>
    <t>323</t>
  </si>
  <si>
    <t>kg/d</t>
  </si>
  <si>
    <t>Kilograms per day</t>
  </si>
  <si>
    <t>335</t>
  </si>
  <si>
    <t>F</t>
  </si>
  <si>
    <t>Degrees Fahrenheit</t>
  </si>
  <si>
    <t>338</t>
  </si>
  <si>
    <t>m3/m</t>
  </si>
  <si>
    <t>Cubic metres per month</t>
  </si>
  <si>
    <t>339</t>
  </si>
  <si>
    <t>m3/w</t>
  </si>
  <si>
    <t>Cubic metres per week</t>
  </si>
  <si>
    <t>340</t>
  </si>
  <si>
    <t>m3/y</t>
  </si>
  <si>
    <t>Cubic metres per year</t>
  </si>
  <si>
    <t>350</t>
  </si>
  <si>
    <t>JTU</t>
  </si>
  <si>
    <t>Jackson turbidity units</t>
  </si>
  <si>
    <t>355</t>
  </si>
  <si>
    <t>MPN/100gm</t>
  </si>
  <si>
    <t>Most Probable Number per 100 Grams</t>
  </si>
  <si>
    <t>356</t>
  </si>
  <si>
    <t>L/min</t>
  </si>
  <si>
    <t>Litres per minute</t>
  </si>
  <si>
    <t>358</t>
  </si>
  <si>
    <t>kg/adt</t>
  </si>
  <si>
    <t>Kilograms per Air Dried Tonne</t>
  </si>
  <si>
    <t>369</t>
  </si>
  <si>
    <t>adt/d</t>
  </si>
  <si>
    <t>Air Dried Tonnes Per Day</t>
  </si>
  <si>
    <t>374</t>
  </si>
  <si>
    <t>h</t>
  </si>
  <si>
    <t>Hours</t>
  </si>
  <si>
    <t>47</t>
  </si>
  <si>
    <t>MPN/g</t>
  </si>
  <si>
    <t>Most Probable Number per gram</t>
  </si>
  <si>
    <t>999</t>
  </si>
  <si>
    <t>N/A</t>
  </si>
  <si>
    <t>Not Applicable</t>
  </si>
  <si>
    <t>384</t>
  </si>
  <si>
    <t>ug/ml</t>
  </si>
  <si>
    <t>Micrograms per millilitre</t>
  </si>
  <si>
    <t>48</t>
  </si>
  <si>
    <t>% (Mortality)</t>
  </si>
  <si>
    <t>Percent Mortality</t>
  </si>
  <si>
    <t>455</t>
  </si>
  <si>
    <t>t/ha</t>
  </si>
  <si>
    <t>Tonnes per hectar</t>
  </si>
  <si>
    <t>241</t>
  </si>
  <si>
    <t>USG/d</t>
  </si>
  <si>
    <t>US gallons per day</t>
  </si>
  <si>
    <t>251</t>
  </si>
  <si>
    <t>E3m3/d</t>
  </si>
  <si>
    <t>Thousand cubic metres per day</t>
  </si>
  <si>
    <t>265</t>
  </si>
  <si>
    <t>L/s</t>
  </si>
  <si>
    <t>Litres per second</t>
  </si>
  <si>
    <t>307</t>
  </si>
  <si>
    <t>kg/t</t>
  </si>
  <si>
    <t>Kilograms per tonne</t>
  </si>
  <si>
    <t>49</t>
  </si>
  <si>
    <t>Nanograms per litre (standard unit)</t>
  </si>
  <si>
    <t>46</t>
  </si>
  <si>
    <t>No. Org.</t>
  </si>
  <si>
    <t>Number of Organisms</t>
  </si>
  <si>
    <t>385</t>
  </si>
  <si>
    <t>Vehicles</t>
  </si>
  <si>
    <t>54</t>
  </si>
  <si>
    <t>cells/cm2</t>
  </si>
  <si>
    <t>Cells per square centimetre</t>
  </si>
  <si>
    <t>53</t>
  </si>
  <si>
    <t>cells/mL</t>
  </si>
  <si>
    <t>Cells per millilitre</t>
  </si>
  <si>
    <t>386</t>
  </si>
  <si>
    <t>ug/kg</t>
  </si>
  <si>
    <t>Micro grams per kilogram</t>
  </si>
  <si>
    <t>55</t>
  </si>
  <si>
    <t>umol/g</t>
  </si>
  <si>
    <t>Micromole per gram</t>
  </si>
  <si>
    <t>387</t>
  </si>
  <si>
    <t>No/m2</t>
  </si>
  <si>
    <t>Number per square meter</t>
  </si>
  <si>
    <t>058</t>
  </si>
  <si>
    <t>% (Recovery)</t>
  </si>
  <si>
    <t>% ( Recovery)</t>
  </si>
  <si>
    <t>59</t>
  </si>
  <si>
    <t>pg/g wet</t>
  </si>
  <si>
    <t>Picograms per Gram (Wet)</t>
  </si>
  <si>
    <t>389</t>
  </si>
  <si>
    <t>Count</t>
  </si>
  <si>
    <t>60</t>
  </si>
  <si>
    <t>CFU/mL</t>
  </si>
  <si>
    <t>Colony Forming Units per mL</t>
  </si>
  <si>
    <t>61</t>
  </si>
  <si>
    <t>% LEL</t>
  </si>
  <si>
    <t>Per cent Lower Explosive Limit</t>
  </si>
  <si>
    <t>62</t>
  </si>
  <si>
    <t>% Saturation</t>
  </si>
  <si>
    <t>63</t>
  </si>
  <si>
    <t>AU/cm</t>
  </si>
  <si>
    <t>Absorbance Units per centimetre</t>
  </si>
  <si>
    <t>66</t>
  </si>
  <si>
    <t>to/s</t>
  </si>
  <si>
    <t>total organisms per sample</t>
  </si>
  <si>
    <t>180</t>
  </si>
  <si>
    <t>meq/L</t>
  </si>
  <si>
    <t>Milliequivalent per litre</t>
  </si>
  <si>
    <t>65</t>
  </si>
  <si>
    <t>%T/cm</t>
  </si>
  <si>
    <t>% Transmittance per centimetre</t>
  </si>
  <si>
    <t>68</t>
  </si>
  <si>
    <t>ppm (S)</t>
  </si>
  <si>
    <t>Parts per million (soils)</t>
  </si>
  <si>
    <t>399</t>
  </si>
  <si>
    <t>RFU</t>
  </si>
  <si>
    <t>Relative Fluorescence Units</t>
  </si>
  <si>
    <t>426</t>
  </si>
  <si>
    <t>mS/cm</t>
  </si>
  <si>
    <t>milisiemens per centimetre</t>
  </si>
  <si>
    <t>500</t>
  </si>
  <si>
    <t>day</t>
  </si>
  <si>
    <t>Day</t>
  </si>
  <si>
    <t>EMS.Units</t>
  </si>
  <si>
    <t>Sample.Unit</t>
  </si>
  <si>
    <t>Sample.Unit.Name</t>
  </si>
  <si>
    <t>Offset</t>
  </si>
  <si>
    <t>Multiplier</t>
  </si>
  <si>
    <t>Convertable.In.Samples</t>
  </si>
  <si>
    <t>Sample.Unit.Group.Short.Name</t>
  </si>
  <si>
    <t>Modifier</t>
  </si>
  <si>
    <t>Apperance</t>
  </si>
  <si>
    <t>N</t>
  </si>
  <si>
    <t>(app.)</t>
  </si>
  <si>
    <t>Concentration</t>
  </si>
  <si>
    <t>mg/l</t>
  </si>
  <si>
    <t>(fl. conc.)</t>
  </si>
  <si>
    <t>(%)</t>
  </si>
  <si>
    <t>MassPerMass</t>
  </si>
  <si>
    <t>(mass conc.)</t>
  </si>
  <si>
    <t xml:space="preserve"> (wet)</t>
  </si>
  <si>
    <t>Acidity</t>
  </si>
  <si>
    <t>pH Units</t>
  </si>
  <si>
    <t>(acidity)</t>
  </si>
  <si>
    <t>PerAirDriedTonne</t>
  </si>
  <si>
    <t>(/adt)</t>
  </si>
  <si>
    <t>MassFlow</t>
  </si>
  <si>
    <t>(mass flow)</t>
  </si>
  <si>
    <t>ElectricConductivity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</si>
  <si>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scheme val="minor"/>
      </rPr>
      <t>S/cm</t>
    </r>
  </si>
  <si>
    <t>(elec. cond.)</t>
  </si>
  <si>
    <t>Temperature</t>
  </si>
  <si>
    <t>degC</t>
  </si>
  <si>
    <t>(temp.)</t>
  </si>
  <si>
    <t>(unitless)</t>
  </si>
  <si>
    <t>Turbidity</t>
  </si>
  <si>
    <t>(turb.)</t>
  </si>
  <si>
    <t>Pressure</t>
  </si>
  <si>
    <t>(pres.)</t>
  </si>
  <si>
    <t>Flow</t>
  </si>
  <si>
    <t>m³/d</t>
  </si>
  <si>
    <t>(flow)</t>
  </si>
  <si>
    <t>Length</t>
  </si>
  <si>
    <t>(len.)</t>
  </si>
  <si>
    <t>VolumePerVolume</t>
  </si>
  <si>
    <t>ml/l</t>
  </si>
  <si>
    <t>(vol./vol.)</t>
  </si>
  <si>
    <t xml:space="preserve"> (by vol.)</t>
  </si>
  <si>
    <t>Volume</t>
  </si>
  <si>
    <t>l</t>
  </si>
  <si>
    <t>(vol.)</t>
  </si>
  <si>
    <t>m³/s</t>
  </si>
  <si>
    <t>ElectricPotential</t>
  </si>
  <si>
    <t>(elec. pot.)</t>
  </si>
  <si>
    <t>LinearVelocity</t>
  </si>
  <si>
    <t>(vel.)</t>
  </si>
  <si>
    <t>µg/g</t>
  </si>
  <si>
    <t>AirConcentration</t>
  </si>
  <si>
    <t>µg/m³</t>
  </si>
  <si>
    <t>(air conc.)</t>
  </si>
  <si>
    <t>DimensionlessRatio</t>
  </si>
  <si>
    <t>(ratio)</t>
  </si>
  <si>
    <t>Mass</t>
  </si>
  <si>
    <t>(mass)</t>
  </si>
  <si>
    <t>MassPerArea</t>
  </si>
  <si>
    <t>g/m²</t>
  </si>
  <si>
    <t>(mass/area)</t>
  </si>
  <si>
    <t>MicrobialFormation</t>
  </si>
  <si>
    <t>CFU/100ml</t>
  </si>
  <si>
    <t>(microb.)</t>
  </si>
  <si>
    <t>MPN/100ml</t>
  </si>
  <si>
    <t>MPN/100g</t>
  </si>
  <si>
    <t>Radioactivity</t>
  </si>
  <si>
    <t>(rad./vol.)</t>
  </si>
  <si>
    <t>Time</t>
  </si>
  <si>
    <t>hr</t>
  </si>
  <si>
    <t>(time)</t>
  </si>
  <si>
    <t xml:space="preserve"> (mortality)</t>
  </si>
  <si>
    <t>AirDriedProductionRate</t>
  </si>
  <si>
    <t>(atd prod.)</t>
  </si>
  <si>
    <t>ParticlesPerMass</t>
  </si>
  <si>
    <t>µmol/g</t>
  </si>
  <si>
    <t>(part. /m)</t>
  </si>
  <si>
    <t>Equivalents</t>
  </si>
  <si>
    <t>µEq/l</t>
  </si>
  <si>
    <t>(equiv./vol.)</t>
  </si>
  <si>
    <t>AmountOfSubstance</t>
  </si>
  <si>
    <t>#</t>
  </si>
  <si>
    <t>(amt.)</t>
  </si>
  <si>
    <t>MassFlux</t>
  </si>
  <si>
    <t>mg/dm²/d</t>
  </si>
  <si>
    <t>(mass flux)</t>
  </si>
  <si>
    <t>ppm</t>
  </si>
  <si>
    <t>mg/filter</t>
  </si>
  <si>
    <t>MassPerFilter</t>
  </si>
  <si>
    <t>(mass/filt.)</t>
  </si>
  <si>
    <t>mEq/l</t>
  </si>
  <si>
    <t>pg/l</t>
  </si>
  <si>
    <t>mA (milliamps)</t>
  </si>
  <si>
    <t>ElectricCurrent</t>
  </si>
  <si>
    <t>mA</t>
  </si>
  <si>
    <t>(elec. cur.)</t>
  </si>
  <si>
    <t>Volts</t>
  </si>
  <si>
    <t>V</t>
  </si>
  <si>
    <t>CFU/ml</t>
  </si>
  <si>
    <t>ng/l</t>
  </si>
  <si>
    <t xml:space="preserve"> (LEL)</t>
  </si>
  <si>
    <t>oocysts/100mL</t>
  </si>
  <si>
    <t>AmountOfSubstancePerVolume</t>
  </si>
  <si>
    <t>cells/100ml</t>
  </si>
  <si>
    <t>(amt./vol.)</t>
  </si>
  <si>
    <t xml:space="preserve"> (saturation)</t>
  </si>
  <si>
    <t>kg/y</t>
  </si>
  <si>
    <t>(m. flow)</t>
  </si>
  <si>
    <t>#/ml</t>
  </si>
  <si>
    <t>cysts/100mL</t>
  </si>
  <si>
    <t>m³</t>
  </si>
  <si>
    <t>(m./area)</t>
  </si>
  <si>
    <t>mg/cm2</t>
  </si>
  <si>
    <t>mg/cm²</t>
  </si>
  <si>
    <t xml:space="preserve"> (transmittance)</t>
  </si>
  <si>
    <t>m³/min</t>
  </si>
  <si>
    <t>um</t>
  </si>
  <si>
    <t>µm</t>
  </si>
  <si>
    <t>µg/l</t>
  </si>
  <si>
    <t>cm</t>
  </si>
  <si>
    <t>g</t>
  </si>
  <si>
    <t>kg</t>
  </si>
  <si>
    <t>FNU</t>
  </si>
  <si>
    <t>PSU</t>
  </si>
  <si>
    <t>Salinity</t>
  </si>
  <si>
    <t>(sal.)</t>
  </si>
  <si>
    <t>ppb</t>
  </si>
  <si>
    <t>Convertible</t>
  </si>
  <si>
    <t>Sample.Unit.CustomId</t>
  </si>
  <si>
    <t>µS/cm</t>
  </si>
  <si>
    <t>mL/L</t>
  </si>
  <si>
    <t>#/mL</t>
  </si>
  <si>
    <t>count per cubic centimetre</t>
  </si>
  <si>
    <t>µEq/L</t>
  </si>
  <si>
    <t>Parts per thousand</t>
  </si>
  <si>
    <t>Most probable number per 100 mL</t>
  </si>
  <si>
    <t>µg/cm²/d</t>
  </si>
  <si>
    <t>Cubic metres per second</t>
  </si>
  <si>
    <t>Cubic metres per min</t>
  </si>
  <si>
    <t>mg/m³</t>
  </si>
  <si>
    <t>µg/L</t>
  </si>
  <si>
    <t>µg/cm²</t>
  </si>
  <si>
    <t>(count)</t>
  </si>
  <si>
    <t>cells/cm²</t>
  </si>
  <si>
    <t>(percent)</t>
  </si>
  <si>
    <t xml:space="preserve"> (recovery)</t>
  </si>
  <si>
    <t>Parts per million</t>
  </si>
  <si>
    <t>mEq/L</t>
  </si>
  <si>
    <t>kg/m³</t>
  </si>
  <si>
    <t>Parts per billion</t>
  </si>
  <si>
    <t>µmho/cm</t>
  </si>
  <si>
    <t>MIG/d</t>
  </si>
  <si>
    <t>ML/d</t>
  </si>
  <si>
    <t>tft³/d</t>
  </si>
  <si>
    <t>m³/hr</t>
  </si>
  <si>
    <t>ft³/min</t>
  </si>
  <si>
    <t>Cubic feet per minute</t>
  </si>
  <si>
    <t>µg/dm²/d</t>
  </si>
  <si>
    <t>µg/dm²/month</t>
  </si>
  <si>
    <t>mg/dm²/month</t>
  </si>
  <si>
    <t>µg</t>
  </si>
  <si>
    <t>mg/m²</t>
  </si>
  <si>
    <t>degF</t>
  </si>
  <si>
    <t>m³/month</t>
  </si>
  <si>
    <t>m³/week</t>
  </si>
  <si>
    <t>m³/yr</t>
  </si>
  <si>
    <t>µg/mL</t>
  </si>
  <si>
    <t>µg/kg</t>
  </si>
  <si>
    <t>No/m²</t>
  </si>
  <si>
    <t>ms/cm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</si>
</sst>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49" fontId="0" fillId="0" borderId="0" xfId="0" applyNumberFormat="1"/>
    <xf numFmtId="11" fontId="0" fillId="0" borderId="0" xfId="0" applyNumberFormat="1"/>
    <xf numFmtId="49" fontId="0" fillId="2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E367-5F98-4506-9432-FDDC77A40B53}">
  <dimension ref="A1:M117"/>
  <sheetViews>
    <sheetView workbookViewId="0">
      <selection sqref="A1:XFD1"/>
    </sheetView>
  </sheetViews>
  <sheetFormatPr defaultRowHeight="14.5" x14ac:dyDescent="0.35"/>
  <cols>
    <col min="1" max="2" width="18.54296875" customWidth="1"/>
    <col min="3" max="3" width="50.26953125" customWidth="1"/>
    <col min="4" max="6" width="18.54296875" customWidth="1"/>
    <col min="7" max="7" width="23.453125" customWidth="1"/>
    <col min="8" max="8" width="18.54296875" customWidth="1"/>
    <col min="9" max="9" width="27.54296875" customWidth="1"/>
    <col min="10" max="10" width="27.7265625" customWidth="1"/>
    <col min="11" max="12" width="27" customWidth="1"/>
    <col min="13" max="13" width="33.1796875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tr">
        <f>_xlfn.XLOOKUP(E2, A$2:A$117, B$2:B$117,FALSE)</f>
        <v>m3/d</v>
      </c>
      <c r="G2">
        <v>1440</v>
      </c>
      <c r="H2">
        <v>736</v>
      </c>
      <c r="I2" s="5" t="b">
        <f>_xlfn.XLOOKUP(B2,Sheet3!A$2:A$78,Sheet3!B$2:B$78,FALSE)</f>
        <v>0</v>
      </c>
      <c r="J2" s="5" t="str">
        <f>L1</f>
        <v>Sample.Unit.Short.Name</v>
      </c>
      <c r="L2" s="5" t="b">
        <f>_xlfn.XLOOKUP(B2,Sheet3!A$2:A$78,Sheet3!H$2:H$78,FALSE)</f>
        <v>0</v>
      </c>
      <c r="M2" s="5" t="b">
        <f>_xlfn.XLOOKUP(B2,Sheet3!A$2:A$78,Sheet3!I$2:I$78,FALSE)</f>
        <v>0</v>
      </c>
    </row>
    <row r="3" spans="1:13" x14ac:dyDescent="0.35">
      <c r="A3" t="s">
        <v>18</v>
      </c>
      <c r="B3" t="s">
        <v>19</v>
      </c>
      <c r="C3" t="s">
        <v>19</v>
      </c>
      <c r="D3" t="s">
        <v>16</v>
      </c>
      <c r="E3" t="s">
        <v>20</v>
      </c>
      <c r="F3" t="b">
        <f t="shared" ref="F3:F66" si="0">_xlfn.XLOOKUP(E3, A$2:A$117, B$2:B$117,FALSE)</f>
        <v>0</v>
      </c>
      <c r="G3" t="s">
        <v>20</v>
      </c>
      <c r="H3">
        <v>733</v>
      </c>
      <c r="I3" s="5" t="str">
        <f>_xlfn.XLOOKUP(B3,Sheet3!A$2:A$78,Sheet3!B$2:B$78,FALSE)</f>
        <v>Percent</v>
      </c>
      <c r="J3" s="5" t="str">
        <f>_xlfn.XLOOKUP(B3,Sheet3!A$2:A$78,Sheet3!C$2:C$78,FALSE)</f>
        <v>%</v>
      </c>
      <c r="L3" s="5" t="str">
        <f>_xlfn.XLOOKUP(B3,Sheet3!A$2:A$78,Sheet3!H$2:H$78,FALSE)</f>
        <v>(%)</v>
      </c>
      <c r="M3" s="5" t="str">
        <f>_xlfn.XLOOKUP(B3,Sheet3!A$2:A$78,Sheet3!I$2:I$78,FALSE)</f>
        <v xml:space="preserve"> (transmittance)</v>
      </c>
    </row>
    <row r="4" spans="1:13" x14ac:dyDescent="0.35">
      <c r="A4" t="s">
        <v>21</v>
      </c>
      <c r="B4" t="s">
        <v>22</v>
      </c>
      <c r="C4" t="s">
        <v>23</v>
      </c>
      <c r="D4" t="s">
        <v>16</v>
      </c>
      <c r="E4" t="s">
        <v>20</v>
      </c>
      <c r="F4" t="b">
        <f t="shared" si="0"/>
        <v>0</v>
      </c>
      <c r="G4" t="s">
        <v>20</v>
      </c>
      <c r="H4">
        <v>7693</v>
      </c>
      <c r="I4" s="5" t="str">
        <f>_xlfn.XLOOKUP(B4,Sheet3!A$2:A$78,Sheet3!B$2:B$78,FALSE)</f>
        <v>None</v>
      </c>
      <c r="J4" s="5" t="str">
        <f>_xlfn.XLOOKUP(B4,Sheet3!A$2:A$78,Sheet3!C$2:C$78,FALSE)</f>
        <v>None</v>
      </c>
      <c r="L4" s="5" t="str">
        <f>_xlfn.XLOOKUP(B4,Sheet3!A$2:A$78,Sheet3!H$2:H$78,FALSE)</f>
        <v>(unitless)</v>
      </c>
      <c r="M4" s="5">
        <f>_xlfn.XLOOKUP(B4,Sheet3!A$2:A$78,Sheet3!I$2:I$78,FALSE)</f>
        <v>0</v>
      </c>
    </row>
    <row r="5" spans="1:13" x14ac:dyDescent="0.35">
      <c r="A5" t="s">
        <v>24</v>
      </c>
      <c r="B5" t="s">
        <v>25</v>
      </c>
      <c r="C5" t="s">
        <v>26</v>
      </c>
      <c r="D5" t="s">
        <v>16</v>
      </c>
      <c r="E5" t="s">
        <v>20</v>
      </c>
      <c r="F5" t="b">
        <f t="shared" si="0"/>
        <v>0</v>
      </c>
      <c r="G5" t="s">
        <v>20</v>
      </c>
      <c r="H5">
        <v>14231484</v>
      </c>
      <c r="I5" s="5" t="str">
        <f>_xlfn.XLOOKUP(B5,Sheet3!A$2:A$78,Sheet3!B$2:B$78,FALSE)</f>
        <v>Concentration</v>
      </c>
      <c r="J5" s="5" t="str">
        <f>_xlfn.XLOOKUP(B5,Sheet3!A$2:A$78,Sheet3!C$2:C$78,FALSE)</f>
        <v>mg/l</v>
      </c>
      <c r="L5" s="5" t="str">
        <f>_xlfn.XLOOKUP(B5,Sheet3!A$2:A$78,Sheet3!H$2:H$78,FALSE)</f>
        <v>(fl. conc.)</v>
      </c>
      <c r="M5" s="5">
        <f>_xlfn.XLOOKUP(B5,Sheet3!A$2:A$78,Sheet3!I$2:I$78,FALSE)</f>
        <v>0</v>
      </c>
    </row>
    <row r="6" spans="1:13" x14ac:dyDescent="0.35">
      <c r="A6" t="s">
        <v>27</v>
      </c>
      <c r="B6" t="s">
        <v>28</v>
      </c>
      <c r="C6" t="s">
        <v>29</v>
      </c>
      <c r="D6" t="s">
        <v>16</v>
      </c>
      <c r="E6" t="s">
        <v>20</v>
      </c>
      <c r="F6" t="b">
        <f t="shared" si="0"/>
        <v>0</v>
      </c>
      <c r="G6" t="s">
        <v>20</v>
      </c>
      <c r="H6">
        <v>287100</v>
      </c>
      <c r="I6" s="5" t="str">
        <f>_xlfn.XLOOKUP(B6,Sheet3!A$2:A$78,Sheet3!B$2:B$78,FALSE)</f>
        <v>MassPerMass</v>
      </c>
      <c r="J6" s="5" t="str">
        <f>_xlfn.XLOOKUP(B6,Sheet3!A$2:A$78,Sheet3!C$2:C$78,FALSE)</f>
        <v>mg/kg</v>
      </c>
      <c r="L6" s="5" t="str">
        <f>_xlfn.XLOOKUP(B6,Sheet3!A$2:A$78,Sheet3!H$2:H$78,FALSE)</f>
        <v>(mass conc.)</v>
      </c>
      <c r="M6" s="5">
        <f>_xlfn.XLOOKUP(B6,Sheet3!A$2:A$78,Sheet3!I$2:I$78,FALSE)</f>
        <v>0</v>
      </c>
    </row>
    <row r="7" spans="1:13" x14ac:dyDescent="0.35">
      <c r="A7" t="s">
        <v>30</v>
      </c>
      <c r="B7" t="s">
        <v>31</v>
      </c>
      <c r="C7" t="s">
        <v>32</v>
      </c>
      <c r="D7" t="s">
        <v>16</v>
      </c>
      <c r="E7" t="s">
        <v>20</v>
      </c>
      <c r="F7" t="b">
        <f t="shared" si="0"/>
        <v>0</v>
      </c>
      <c r="G7" t="s">
        <v>20</v>
      </c>
      <c r="H7">
        <v>3293</v>
      </c>
      <c r="I7" s="5" t="str">
        <f>_xlfn.XLOOKUP(B7,Sheet3!A$2:A$78,Sheet3!B$2:B$78,FALSE)</f>
        <v>Mass</v>
      </c>
      <c r="J7" s="5" t="str">
        <f>_xlfn.XLOOKUP(B7,Sheet3!A$2:A$78,Sheet3!C$2:C$78,FALSE)</f>
        <v>mg</v>
      </c>
      <c r="L7" s="5" t="str">
        <f>_xlfn.XLOOKUP(B7,Sheet3!A$2:A$78,Sheet3!H$2:H$78,FALSE)</f>
        <v>(mass)</v>
      </c>
      <c r="M7" s="5">
        <f>_xlfn.XLOOKUP(B7,Sheet3!A$2:A$78,Sheet3!I$2:I$78,FALSE)</f>
        <v>0</v>
      </c>
    </row>
    <row r="8" spans="1:13" x14ac:dyDescent="0.35">
      <c r="A8" t="s">
        <v>33</v>
      </c>
      <c r="B8" t="s">
        <v>34</v>
      </c>
      <c r="C8" t="s">
        <v>35</v>
      </c>
      <c r="D8" t="s">
        <v>16</v>
      </c>
      <c r="E8" t="s">
        <v>20</v>
      </c>
      <c r="F8" t="b">
        <f t="shared" si="0"/>
        <v>0</v>
      </c>
      <c r="G8" t="s">
        <v>20</v>
      </c>
      <c r="H8">
        <v>500748</v>
      </c>
      <c r="I8" s="5" t="str">
        <f>_xlfn.XLOOKUP(B8,Sheet3!A$2:A$78,Sheet3!B$2:B$78,FALSE)</f>
        <v>ElectricConductivity</v>
      </c>
      <c r="J8" s="5" t="str">
        <f>_xlfn.XLOOKUP(B8,Sheet3!A$2:A$78,Sheet3!C$2:C$78,FALSE)</f>
        <v>µS/cm</v>
      </c>
      <c r="L8" s="5" t="str">
        <f>_xlfn.XLOOKUP(B8,Sheet3!A$2:A$78,Sheet3!H$2:H$78,FALSE)</f>
        <v>(elec. cond.)</v>
      </c>
      <c r="M8" s="5">
        <f>_xlfn.XLOOKUP(B8,Sheet3!A$2:A$78,Sheet3!I$2:I$78,FALSE)</f>
        <v>0</v>
      </c>
    </row>
    <row r="9" spans="1:13" x14ac:dyDescent="0.35">
      <c r="A9" t="s">
        <v>36</v>
      </c>
      <c r="B9" t="s">
        <v>37</v>
      </c>
      <c r="C9" t="s">
        <v>37</v>
      </c>
      <c r="D9" t="s">
        <v>16</v>
      </c>
      <c r="E9" t="s">
        <v>20</v>
      </c>
      <c r="F9" t="b">
        <f t="shared" si="0"/>
        <v>0</v>
      </c>
      <c r="G9" t="s">
        <v>20</v>
      </c>
      <c r="H9">
        <v>685712</v>
      </c>
      <c r="I9" s="5" t="str">
        <f>_xlfn.XLOOKUP(B9,Sheet3!A$2:A$78,Sheet3!B$2:B$78,FALSE)</f>
        <v>Acidity</v>
      </c>
      <c r="J9" s="5" t="str">
        <f>_xlfn.XLOOKUP(B9,Sheet3!A$2:A$78,Sheet3!C$2:C$78,FALSE)</f>
        <v>pH Units</v>
      </c>
      <c r="L9" s="5" t="str">
        <f>_xlfn.XLOOKUP(B9,Sheet3!A$2:A$78,Sheet3!H$2:H$78,FALSE)</f>
        <v>(acidity)</v>
      </c>
      <c r="M9" s="5">
        <f>_xlfn.XLOOKUP(B9,Sheet3!A$2:A$78,Sheet3!I$2:I$78,FALSE)</f>
        <v>0</v>
      </c>
    </row>
    <row r="10" spans="1:13" x14ac:dyDescent="0.35">
      <c r="A10" t="s">
        <v>38</v>
      </c>
      <c r="B10" t="s">
        <v>39</v>
      </c>
      <c r="C10" t="s">
        <v>40</v>
      </c>
      <c r="D10" t="s">
        <v>16</v>
      </c>
      <c r="E10" t="s">
        <v>20</v>
      </c>
      <c r="F10" t="b">
        <f t="shared" si="0"/>
        <v>0</v>
      </c>
      <c r="G10" t="s">
        <v>20</v>
      </c>
      <c r="H10">
        <v>93455</v>
      </c>
      <c r="I10" s="5" t="str">
        <f>_xlfn.XLOOKUP(B10,Sheet3!A$2:A$78,Sheet3!B$2:B$78,FALSE)</f>
        <v>Apperance</v>
      </c>
      <c r="J10" s="5" t="str">
        <f>_xlfn.XLOOKUP(B10,Sheet3!A$2:A$78,Sheet3!C$2:C$78,FALSE)</f>
        <v>Col. Unit</v>
      </c>
      <c r="L10" s="5" t="str">
        <f>_xlfn.XLOOKUP(B10,Sheet3!A$2:A$78,Sheet3!H$2:H$78,FALSE)</f>
        <v>(app.)</v>
      </c>
      <c r="M10" s="5">
        <f>_xlfn.XLOOKUP(B10,Sheet3!A$2:A$78,Sheet3!I$2:I$78,FALSE)</f>
        <v>0</v>
      </c>
    </row>
    <row r="11" spans="1:13" x14ac:dyDescent="0.35">
      <c r="A11" t="s">
        <v>41</v>
      </c>
      <c r="B11" t="s">
        <v>42</v>
      </c>
      <c r="C11" t="s">
        <v>43</v>
      </c>
      <c r="D11" t="s">
        <v>16</v>
      </c>
      <c r="E11" t="s">
        <v>20</v>
      </c>
      <c r="F11" t="b">
        <f t="shared" si="0"/>
        <v>0</v>
      </c>
      <c r="G11" t="s">
        <v>20</v>
      </c>
      <c r="H11">
        <v>318014</v>
      </c>
      <c r="I11" s="5" t="str">
        <f>_xlfn.XLOOKUP(B11,Sheet3!A$2:A$78,Sheet3!B$2:B$78,FALSE)</f>
        <v>Turbidity</v>
      </c>
      <c r="J11" s="5" t="str">
        <f>_xlfn.XLOOKUP(B11,Sheet3!A$2:A$78,Sheet3!C$2:C$78,FALSE)</f>
        <v>NTU</v>
      </c>
      <c r="L11" s="5" t="str">
        <f>_xlfn.XLOOKUP(B11,Sheet3!A$2:A$78,Sheet3!H$2:H$78,FALSE)</f>
        <v>(turb.)</v>
      </c>
      <c r="M11" s="5">
        <f>_xlfn.XLOOKUP(B11,Sheet3!A$2:A$78,Sheet3!I$2:I$78,FALSE)</f>
        <v>0</v>
      </c>
    </row>
    <row r="12" spans="1:13" x14ac:dyDescent="0.35">
      <c r="A12" t="s">
        <v>44</v>
      </c>
      <c r="B12" t="s">
        <v>45</v>
      </c>
      <c r="C12" t="s">
        <v>46</v>
      </c>
      <c r="D12" t="s">
        <v>16</v>
      </c>
      <c r="E12" t="s">
        <v>20</v>
      </c>
      <c r="F12" t="b">
        <f t="shared" si="0"/>
        <v>0</v>
      </c>
      <c r="G12" t="s">
        <v>20</v>
      </c>
      <c r="H12">
        <v>8255</v>
      </c>
      <c r="I12" s="5" t="str">
        <f>_xlfn.XLOOKUP(B12,Sheet3!A$2:A$78,Sheet3!B$2:B$78,FALSE)</f>
        <v>Apperance</v>
      </c>
      <c r="J12" s="5" t="str">
        <f>_xlfn.XLOOKUP(B12,Sheet3!A$2:A$78,Sheet3!C$2:C$78,FALSE)</f>
        <v>TAC</v>
      </c>
      <c r="L12" s="5" t="str">
        <f>_xlfn.XLOOKUP(B12,Sheet3!A$2:A$78,Sheet3!H$2:H$78,FALSE)</f>
        <v>(app.)</v>
      </c>
      <c r="M12" s="5">
        <f>_xlfn.XLOOKUP(B12,Sheet3!A$2:A$78,Sheet3!I$2:I$78,FALSE)</f>
        <v>0</v>
      </c>
    </row>
    <row r="13" spans="1:13" x14ac:dyDescent="0.35">
      <c r="A13" t="s">
        <v>47</v>
      </c>
      <c r="B13" t="s">
        <v>48</v>
      </c>
      <c r="C13" t="s">
        <v>49</v>
      </c>
      <c r="D13" t="s">
        <v>16</v>
      </c>
      <c r="E13" t="s">
        <v>20</v>
      </c>
      <c r="F13" t="b">
        <f t="shared" si="0"/>
        <v>0</v>
      </c>
      <c r="G13" t="s">
        <v>20</v>
      </c>
      <c r="H13">
        <v>28167</v>
      </c>
      <c r="I13" s="5" t="str">
        <f>_xlfn.XLOOKUP(B13,Sheet3!A$2:A$78,Sheet3!B$2:B$78,FALSE)</f>
        <v>Apperance</v>
      </c>
      <c r="J13" s="5" t="str">
        <f>_xlfn.XLOOKUP(B13,Sheet3!A$2:A$78,Sheet3!C$2:C$78,FALSE)</f>
        <v>SWU</v>
      </c>
      <c r="K13" s="5"/>
      <c r="L13" s="5" t="str">
        <f>_xlfn.XLOOKUP(B13,Sheet3!A$2:A$78,Sheet3!H$2:H$78,FALSE)</f>
        <v>(app.)</v>
      </c>
      <c r="M13" s="5">
        <f>_xlfn.XLOOKUP(B13,Sheet3!A$2:A$78,Sheet3!I$2:I$78,FALSE)</f>
        <v>0</v>
      </c>
    </row>
    <row r="14" spans="1:13" x14ac:dyDescent="0.35">
      <c r="A14" t="s">
        <v>50</v>
      </c>
      <c r="B14" t="s">
        <v>51</v>
      </c>
      <c r="C14" t="s">
        <v>52</v>
      </c>
      <c r="D14" t="s">
        <v>16</v>
      </c>
      <c r="E14" t="s">
        <v>20</v>
      </c>
      <c r="F14" t="b">
        <f t="shared" si="0"/>
        <v>0</v>
      </c>
      <c r="G14" t="s">
        <v>20</v>
      </c>
      <c r="H14">
        <v>58</v>
      </c>
      <c r="I14" s="5" t="str">
        <f>_xlfn.XLOOKUP(B14,Sheet3!A$2:A$78,Sheet3!B$2:B$78,FALSE)</f>
        <v>VolumePerVolume</v>
      </c>
      <c r="J14" s="5" t="str">
        <f>_xlfn.XLOOKUP(B14,Sheet3!A$2:A$78,Sheet3!C$2:C$78,FALSE)</f>
        <v>ml/l</v>
      </c>
      <c r="K14" s="5"/>
      <c r="L14" s="5" t="str">
        <f>_xlfn.XLOOKUP(B14,Sheet3!A$2:A$78,Sheet3!H$2:H$78,FALSE)</f>
        <v>(vol./vol.)</v>
      </c>
      <c r="M14" s="5">
        <f>_xlfn.XLOOKUP(B14,Sheet3!A$2:A$78,Sheet3!I$2:I$78,FALSE)</f>
        <v>0</v>
      </c>
    </row>
    <row r="15" spans="1:13" x14ac:dyDescent="0.35">
      <c r="A15" t="s">
        <v>53</v>
      </c>
      <c r="B15" t="s">
        <v>54</v>
      </c>
      <c r="C15" t="s">
        <v>55</v>
      </c>
      <c r="D15" t="s">
        <v>16</v>
      </c>
      <c r="E15" t="s">
        <v>20</v>
      </c>
      <c r="F15" t="b">
        <f t="shared" si="0"/>
        <v>0</v>
      </c>
      <c r="G15" t="s">
        <v>20</v>
      </c>
      <c r="H15">
        <v>27520</v>
      </c>
      <c r="I15" s="5" t="str">
        <f>_xlfn.XLOOKUP(B15,Sheet3!A$2:A$78,Sheet3!B$2:B$78,FALSE)</f>
        <v>Percent</v>
      </c>
      <c r="J15" s="5" t="str">
        <f>_xlfn.XLOOKUP(B15,Sheet3!A$2:A$78,Sheet3!C$2:C$78,FALSE)</f>
        <v>%</v>
      </c>
      <c r="K15" s="5"/>
      <c r="L15" s="5" t="str">
        <f>_xlfn.XLOOKUP(B15,Sheet3!A$2:A$78,Sheet3!H$2:H$78,FALSE)</f>
        <v>(%)</v>
      </c>
      <c r="M15" s="5" t="str">
        <f>_xlfn.XLOOKUP(B15,Sheet3!A$2:A$78,Sheet3!I$2:I$78,FALSE)</f>
        <v xml:space="preserve"> (by vol.)</v>
      </c>
    </row>
    <row r="16" spans="1:13" x14ac:dyDescent="0.35">
      <c r="A16" t="s">
        <v>56</v>
      </c>
      <c r="B16" t="s">
        <v>57</v>
      </c>
      <c r="C16" t="s">
        <v>58</v>
      </c>
      <c r="D16" t="s">
        <v>16</v>
      </c>
      <c r="E16" t="s">
        <v>20</v>
      </c>
      <c r="F16" t="b">
        <f t="shared" si="0"/>
        <v>0</v>
      </c>
      <c r="G16" t="s">
        <v>20</v>
      </c>
      <c r="H16">
        <v>14645</v>
      </c>
      <c r="I16" s="5" t="str">
        <f>_xlfn.XLOOKUP(B16,Sheet3!A$2:A$78,Sheet3!B$2:B$78,FALSE)</f>
        <v>Percent</v>
      </c>
      <c r="J16" s="5" t="str">
        <f>_xlfn.XLOOKUP(B16,Sheet3!A$2:A$78,Sheet3!C$2:C$78,FALSE)</f>
        <v>%</v>
      </c>
      <c r="K16" s="5"/>
      <c r="L16" s="5" t="str">
        <f>_xlfn.XLOOKUP(B16,Sheet3!A$2:A$78,Sheet3!H$2:H$78,FALSE)</f>
        <v>(%)</v>
      </c>
      <c r="M16" s="5" t="str">
        <f>_xlfn.XLOOKUP(B16,Sheet3!A$2:A$78,Sheet3!I$2:I$78,FALSE)</f>
        <v xml:space="preserve"> (wet)</v>
      </c>
    </row>
    <row r="17" spans="1:13" x14ac:dyDescent="0.35">
      <c r="A17" t="s">
        <v>59</v>
      </c>
      <c r="B17" t="s">
        <v>60</v>
      </c>
      <c r="C17" t="s">
        <v>61</v>
      </c>
      <c r="D17" t="s">
        <v>16</v>
      </c>
      <c r="E17" t="s">
        <v>20</v>
      </c>
      <c r="F17" t="b">
        <f t="shared" si="0"/>
        <v>0</v>
      </c>
      <c r="G17" t="s">
        <v>20</v>
      </c>
      <c r="H17">
        <v>2751</v>
      </c>
      <c r="I17" s="5" t="str">
        <f>_xlfn.XLOOKUP(B17,Sheet3!A$2:A$78,Sheet3!B$2:B$78,FALSE)</f>
        <v>MassPerArea</v>
      </c>
      <c r="J17" s="5" t="str">
        <f>_xlfn.XLOOKUP(B17,Sheet3!A$2:A$78,Sheet3!C$2:C$78,FALSE)</f>
        <v>g/m²</v>
      </c>
      <c r="K17" s="5"/>
      <c r="L17" s="5" t="str">
        <f>_xlfn.XLOOKUP(B17,Sheet3!A$2:A$78,Sheet3!H$2:H$78,FALSE)</f>
        <v>(mass/area)</v>
      </c>
      <c r="M17" s="5">
        <f>_xlfn.XLOOKUP(B17,Sheet3!A$2:A$78,Sheet3!I$2:I$78,FALSE)</f>
        <v>0</v>
      </c>
    </row>
    <row r="18" spans="1:13" x14ac:dyDescent="0.35">
      <c r="A18" t="s">
        <v>62</v>
      </c>
      <c r="B18" t="s">
        <v>63</v>
      </c>
      <c r="C18" t="s">
        <v>64</v>
      </c>
      <c r="D18" t="s">
        <v>16</v>
      </c>
      <c r="E18" t="s">
        <v>20</v>
      </c>
      <c r="F18" t="b">
        <f t="shared" si="0"/>
        <v>0</v>
      </c>
      <c r="G18" t="s">
        <v>20</v>
      </c>
      <c r="H18">
        <v>226825</v>
      </c>
      <c r="I18" s="5" t="str">
        <f>_xlfn.XLOOKUP(B18,Sheet3!A$2:A$78,Sheet3!B$2:B$78,FALSE)</f>
        <v>AirConcentration</v>
      </c>
      <c r="J18" s="5" t="str">
        <f>_xlfn.XLOOKUP(B18,Sheet3!A$2:A$78,Sheet3!C$2:C$78,FALSE)</f>
        <v>µg/m³</v>
      </c>
      <c r="K18" s="5"/>
      <c r="L18" s="5" t="str">
        <f>_xlfn.XLOOKUP(B18,Sheet3!A$2:A$78,Sheet3!H$2:H$78,FALSE)</f>
        <v>(air conc.)</v>
      </c>
      <c r="M18" s="5">
        <f>_xlfn.XLOOKUP(B18,Sheet3!A$2:A$78,Sheet3!I$2:I$78,FALSE)</f>
        <v>0</v>
      </c>
    </row>
    <row r="19" spans="1:13" x14ac:dyDescent="0.35">
      <c r="A19" t="s">
        <v>65</v>
      </c>
      <c r="B19" t="s">
        <v>66</v>
      </c>
      <c r="C19" t="s">
        <v>67</v>
      </c>
      <c r="D19" t="s">
        <v>16</v>
      </c>
      <c r="E19" t="s">
        <v>20</v>
      </c>
      <c r="F19" t="b">
        <f t="shared" si="0"/>
        <v>0</v>
      </c>
      <c r="G19" t="s">
        <v>20</v>
      </c>
      <c r="H19">
        <v>123349</v>
      </c>
      <c r="I19" s="5" t="str">
        <f>_xlfn.XLOOKUP(B19,Sheet3!A$2:A$78,Sheet3!B$2:B$78,FALSE)</f>
        <v>MassFlux</v>
      </c>
      <c r="J19" s="5" t="str">
        <f>_xlfn.XLOOKUP(B19,Sheet3!A$2:A$78,Sheet3!C$2:C$78,FALSE)</f>
        <v>mg/dm²/d</v>
      </c>
      <c r="K19" s="5"/>
      <c r="L19" s="5" t="str">
        <f>_xlfn.XLOOKUP(B19,Sheet3!A$2:A$78,Sheet3!H$2:H$78,FALSE)</f>
        <v>(mass flux)</v>
      </c>
      <c r="M19" s="5">
        <f>_xlfn.XLOOKUP(B19,Sheet3!A$2:A$78,Sheet3!I$2:I$78,FALSE)</f>
        <v>0</v>
      </c>
    </row>
    <row r="20" spans="1:13" x14ac:dyDescent="0.35">
      <c r="A20" t="s">
        <v>68</v>
      </c>
      <c r="B20" t="s">
        <v>69</v>
      </c>
      <c r="C20" t="s">
        <v>70</v>
      </c>
      <c r="D20" t="s">
        <v>16</v>
      </c>
      <c r="E20" t="s">
        <v>20</v>
      </c>
      <c r="F20" t="b">
        <f t="shared" si="0"/>
        <v>0</v>
      </c>
      <c r="G20" t="s">
        <v>20</v>
      </c>
      <c r="H20">
        <v>2465</v>
      </c>
      <c r="I20" s="5" t="str">
        <f>_xlfn.XLOOKUP(B20,Sheet3!A$2:A$78,Sheet3!B$2:B$78,FALSE)</f>
        <v>Radioactivity</v>
      </c>
      <c r="J20" s="5" t="str">
        <f>_xlfn.XLOOKUP(B20,Sheet3!A$2:A$78,Sheet3!C$2:C$78,FALSE)</f>
        <v>Bq/L</v>
      </c>
      <c r="K20" s="5"/>
      <c r="L20" s="5" t="str">
        <f>_xlfn.XLOOKUP(B20,Sheet3!A$2:A$78,Sheet3!H$2:H$78,FALSE)</f>
        <v>(rad./vol.)</v>
      </c>
      <c r="M20" s="5">
        <f>_xlfn.XLOOKUP(B20,Sheet3!A$2:A$78,Sheet3!I$2:I$78,FALSE)</f>
        <v>0</v>
      </c>
    </row>
    <row r="21" spans="1:13" x14ac:dyDescent="0.35">
      <c r="A21" t="s">
        <v>71</v>
      </c>
      <c r="B21" t="s">
        <v>72</v>
      </c>
      <c r="C21" t="s">
        <v>73</v>
      </c>
      <c r="D21" t="s">
        <v>16</v>
      </c>
      <c r="E21" t="s">
        <v>20</v>
      </c>
      <c r="F21" t="b">
        <f t="shared" si="0"/>
        <v>0</v>
      </c>
      <c r="G21" t="s">
        <v>20</v>
      </c>
      <c r="H21">
        <v>196</v>
      </c>
      <c r="I21" s="5" t="str">
        <f>_xlfn.XLOOKUP(B21,Sheet3!A$2:A$78,Sheet3!B$2:B$78,FALSE)</f>
        <v>AmountOfSubstancePerVolume</v>
      </c>
      <c r="J21" s="5" t="str">
        <f>_xlfn.XLOOKUP(B21,Sheet3!A$2:A$78,Sheet3!C$2:C$78,FALSE)</f>
        <v>#/ml</v>
      </c>
      <c r="K21" s="5"/>
      <c r="L21" s="5" t="str">
        <f>_xlfn.XLOOKUP(B21,Sheet3!A$2:A$78,Sheet3!H$2:H$78,FALSE)</f>
        <v>(amt./vol.)</v>
      </c>
      <c r="M21" s="5">
        <f>_xlfn.XLOOKUP(B21,Sheet3!A$2:A$78,Sheet3!I$2:I$78,FALSE)</f>
        <v>0</v>
      </c>
    </row>
    <row r="22" spans="1:13" x14ac:dyDescent="0.35">
      <c r="A22" t="s">
        <v>74</v>
      </c>
      <c r="B22" t="s">
        <v>75</v>
      </c>
      <c r="C22" t="s">
        <v>76</v>
      </c>
      <c r="D22" t="s">
        <v>16</v>
      </c>
      <c r="E22" t="s">
        <v>20</v>
      </c>
      <c r="F22" t="b">
        <f t="shared" si="0"/>
        <v>0</v>
      </c>
      <c r="G22" t="s">
        <v>20</v>
      </c>
      <c r="H22">
        <v>18696</v>
      </c>
      <c r="I22" s="5" t="str">
        <f>_xlfn.XLOOKUP(B22,Sheet3!A$2:A$78,Sheet3!B$2:B$78,FALSE)</f>
        <v>Equivalents</v>
      </c>
      <c r="J22" s="5" t="str">
        <f>_xlfn.XLOOKUP(B22,Sheet3!A$2:A$78,Sheet3!C$2:C$78,FALSE)</f>
        <v>µEq/l</v>
      </c>
      <c r="K22" s="5"/>
      <c r="L22" s="5" t="str">
        <f>_xlfn.XLOOKUP(B22,Sheet3!A$2:A$78,Sheet3!H$2:H$78,FALSE)</f>
        <v>(equiv./vol.)</v>
      </c>
      <c r="M22" s="5">
        <f>_xlfn.XLOOKUP(B22,Sheet3!A$2:A$78,Sheet3!I$2:I$78,FALSE)</f>
        <v>0</v>
      </c>
    </row>
    <row r="23" spans="1:13" x14ac:dyDescent="0.35">
      <c r="A23" t="s">
        <v>77</v>
      </c>
      <c r="B23" t="s">
        <v>78</v>
      </c>
      <c r="C23" t="s">
        <v>79</v>
      </c>
      <c r="D23" t="s">
        <v>16</v>
      </c>
      <c r="E23" t="s">
        <v>20</v>
      </c>
      <c r="F23" t="b">
        <f t="shared" si="0"/>
        <v>0</v>
      </c>
      <c r="G23" t="s">
        <v>20</v>
      </c>
      <c r="H23">
        <v>3831</v>
      </c>
      <c r="I23" s="5" t="str">
        <f>_xlfn.XLOOKUP(B23,Sheet3!A$2:A$78,Sheet3!B$2:B$78,FALSE)</f>
        <v>Volume</v>
      </c>
      <c r="J23" s="5" t="str">
        <f>_xlfn.XLOOKUP(B23,Sheet3!A$2:A$78,Sheet3!C$2:C$78,FALSE)</f>
        <v>l</v>
      </c>
      <c r="K23" s="5"/>
      <c r="L23" s="5" t="str">
        <f>_xlfn.XLOOKUP(B23,Sheet3!A$2:A$78,Sheet3!H$2:H$78,FALSE)</f>
        <v>(vol.)</v>
      </c>
      <c r="M23" s="5">
        <f>_xlfn.XLOOKUP(B23,Sheet3!A$2:A$78,Sheet3!I$2:I$78,FALSE)</f>
        <v>0</v>
      </c>
    </row>
    <row r="24" spans="1:13" x14ac:dyDescent="0.35">
      <c r="A24" t="s">
        <v>80</v>
      </c>
      <c r="B24" t="s">
        <v>81</v>
      </c>
      <c r="C24" t="s">
        <v>82</v>
      </c>
      <c r="D24" t="s">
        <v>16</v>
      </c>
      <c r="E24" t="s">
        <v>20</v>
      </c>
      <c r="F24" t="b">
        <f t="shared" si="0"/>
        <v>0</v>
      </c>
      <c r="G24" t="s">
        <v>20</v>
      </c>
      <c r="H24">
        <v>7586</v>
      </c>
      <c r="I24" s="5" t="str">
        <f>_xlfn.XLOOKUP(B24,Sheet3!A$2:A$78,Sheet3!B$2:B$78,FALSE)</f>
        <v>DimensionlessRatio</v>
      </c>
      <c r="J24" s="5" t="str">
        <f>_xlfn.XLOOKUP(B24,Sheet3!A$2:A$78,Sheet3!C$2:C$78,FALSE)</f>
        <v>ppt</v>
      </c>
      <c r="K24" s="5"/>
      <c r="L24" s="5" t="str">
        <f>_xlfn.XLOOKUP(B24,Sheet3!A$2:A$78,Sheet3!H$2:H$78,FALSE)</f>
        <v>(ratio)</v>
      </c>
      <c r="M24" s="5">
        <f>_xlfn.XLOOKUP(B24,Sheet3!A$2:A$78,Sheet3!I$2:I$78,FALSE)</f>
        <v>0</v>
      </c>
    </row>
    <row r="25" spans="1:13" x14ac:dyDescent="0.35">
      <c r="A25" t="s">
        <v>83</v>
      </c>
      <c r="B25" t="s">
        <v>84</v>
      </c>
      <c r="C25" t="s">
        <v>85</v>
      </c>
      <c r="D25" t="s">
        <v>16</v>
      </c>
      <c r="E25" t="s">
        <v>20</v>
      </c>
      <c r="F25" t="b">
        <f t="shared" si="0"/>
        <v>0</v>
      </c>
      <c r="G25" t="s">
        <v>20</v>
      </c>
      <c r="H25">
        <v>178177</v>
      </c>
      <c r="I25" s="5" t="str">
        <f>_xlfn.XLOOKUP(B25,Sheet3!A$2:A$78,Sheet3!B$2:B$78,FALSE)</f>
        <v>MicrobialFormation</v>
      </c>
      <c r="J25" s="5" t="str">
        <f>_xlfn.XLOOKUP(B25,Sheet3!A$2:A$78,Sheet3!C$2:C$78,FALSE)</f>
        <v>CFU/100ml</v>
      </c>
      <c r="K25" s="5"/>
      <c r="L25" s="5" t="str">
        <f>_xlfn.XLOOKUP(B25,Sheet3!A$2:A$78,Sheet3!H$2:H$78,FALSE)</f>
        <v>(microb.)</v>
      </c>
      <c r="M25" s="5">
        <f>_xlfn.XLOOKUP(B25,Sheet3!A$2:A$78,Sheet3!I$2:I$78,FALSE)</f>
        <v>0</v>
      </c>
    </row>
    <row r="26" spans="1:13" x14ac:dyDescent="0.35">
      <c r="A26" t="s">
        <v>86</v>
      </c>
      <c r="B26" t="s">
        <v>87</v>
      </c>
      <c r="C26" t="s">
        <v>88</v>
      </c>
      <c r="D26" t="s">
        <v>16</v>
      </c>
      <c r="E26" t="s">
        <v>20</v>
      </c>
      <c r="F26" t="b">
        <f t="shared" si="0"/>
        <v>0</v>
      </c>
      <c r="G26" t="s">
        <v>20</v>
      </c>
      <c r="H26">
        <v>45814</v>
      </c>
      <c r="I26" s="5" t="str">
        <f>_xlfn.XLOOKUP(B26,Sheet3!A$2:A$78,Sheet3!B$2:B$78,FALSE)</f>
        <v>MicrobialFormation</v>
      </c>
      <c r="J26" s="5" t="str">
        <f>_xlfn.XLOOKUP(B26,Sheet3!A$2:A$78,Sheet3!C$2:C$78,FALSE)</f>
        <v>MPN/100ml</v>
      </c>
      <c r="K26" s="5"/>
      <c r="L26" s="5" t="str">
        <f>_xlfn.XLOOKUP(B26,Sheet3!A$2:A$78,Sheet3!H$2:H$78,FALSE)</f>
        <v>(microb.)</v>
      </c>
      <c r="M26" s="5">
        <f>_xlfn.XLOOKUP(B26,Sheet3!A$2:A$78,Sheet3!I$2:I$78,FALSE)</f>
        <v>0</v>
      </c>
    </row>
    <row r="27" spans="1:13" x14ac:dyDescent="0.35">
      <c r="A27" t="s">
        <v>89</v>
      </c>
      <c r="B27" t="s">
        <v>90</v>
      </c>
      <c r="C27" t="s">
        <v>91</v>
      </c>
      <c r="D27" t="s">
        <v>16</v>
      </c>
      <c r="E27" t="s">
        <v>20</v>
      </c>
      <c r="F27" t="b">
        <f t="shared" si="0"/>
        <v>0</v>
      </c>
      <c r="G27" t="s">
        <v>20</v>
      </c>
      <c r="H27">
        <v>39003</v>
      </c>
      <c r="I27" s="5" t="str">
        <f>_xlfn.XLOOKUP(B27,Sheet3!A$2:A$78,Sheet3!B$2:B$78,FALSE)</f>
        <v>Length</v>
      </c>
      <c r="J27" s="5" t="str">
        <f>_xlfn.XLOOKUP(B27,Sheet3!A$2:A$78,Sheet3!C$2:C$78,FALSE)</f>
        <v>m</v>
      </c>
      <c r="K27" s="5"/>
      <c r="L27" s="5" t="str">
        <f>_xlfn.XLOOKUP(B27,Sheet3!A$2:A$78,Sheet3!H$2:H$78,FALSE)</f>
        <v>(len.)</v>
      </c>
      <c r="M27" s="5">
        <f>_xlfn.XLOOKUP(B27,Sheet3!A$2:A$78,Sheet3!I$2:I$78,FALSE)</f>
        <v>0</v>
      </c>
    </row>
    <row r="28" spans="1:13" x14ac:dyDescent="0.35">
      <c r="A28" t="s">
        <v>92</v>
      </c>
      <c r="B28" t="s">
        <v>93</v>
      </c>
      <c r="C28" t="s">
        <v>94</v>
      </c>
      <c r="D28" t="s">
        <v>16</v>
      </c>
      <c r="E28" t="s">
        <v>65</v>
      </c>
      <c r="F28" t="str">
        <f t="shared" si="0"/>
        <v>mg/dm2/d</v>
      </c>
      <c r="G28">
        <v>10</v>
      </c>
      <c r="H28">
        <v>203</v>
      </c>
      <c r="I28" s="5" t="b">
        <f>_xlfn.XLOOKUP(B28,Sheet3!A$2:A$78,Sheet3!B$2:B$78,FALSE)</f>
        <v>0</v>
      </c>
      <c r="J28" s="5" t="b">
        <f>_xlfn.XLOOKUP(B28,Sheet3!A$2:A$78,Sheet3!C$2:C$78,FALSE)</f>
        <v>0</v>
      </c>
      <c r="K28" s="5"/>
      <c r="L28" s="5" t="b">
        <f>_xlfn.XLOOKUP(B28,Sheet3!A$2:A$78,Sheet3!H$2:H$78,FALSE)</f>
        <v>0</v>
      </c>
      <c r="M28" s="5" t="b">
        <f>_xlfn.XLOOKUP(B28,Sheet3!A$2:A$78,Sheet3!I$2:I$78,FALSE)</f>
        <v>0</v>
      </c>
    </row>
    <row r="29" spans="1:13" x14ac:dyDescent="0.35">
      <c r="A29" t="s">
        <v>95</v>
      </c>
      <c r="B29" t="s">
        <v>96</v>
      </c>
      <c r="C29" t="s">
        <v>97</v>
      </c>
      <c r="D29" t="s">
        <v>16</v>
      </c>
      <c r="E29" t="s">
        <v>20</v>
      </c>
      <c r="F29" t="b">
        <f t="shared" si="0"/>
        <v>0</v>
      </c>
      <c r="G29" t="s">
        <v>20</v>
      </c>
      <c r="H29">
        <v>51718</v>
      </c>
      <c r="I29" s="5" t="str">
        <f>_xlfn.XLOOKUP(B29,Sheet3!A$2:A$78,Sheet3!B$2:B$78,FALSE)</f>
        <v>Flow</v>
      </c>
      <c r="J29" s="5" t="str">
        <f>_xlfn.XLOOKUP(B29,Sheet3!A$2:A$78,Sheet3!C$2:C$78,FALSE)</f>
        <v>m³/s</v>
      </c>
      <c r="K29" s="5"/>
      <c r="L29" s="5" t="str">
        <f>_xlfn.XLOOKUP(B29,Sheet3!A$2:A$78,Sheet3!H$2:H$78,FALSE)</f>
        <v>(flow)</v>
      </c>
      <c r="M29" s="5">
        <f>_xlfn.XLOOKUP(B29,Sheet3!A$2:A$78,Sheet3!I$2:I$78,FALSE)</f>
        <v>0</v>
      </c>
    </row>
    <row r="30" spans="1:13" x14ac:dyDescent="0.35">
      <c r="A30" t="s">
        <v>98</v>
      </c>
      <c r="B30" t="s">
        <v>99</v>
      </c>
      <c r="C30" t="s">
        <v>100</v>
      </c>
      <c r="D30" t="s">
        <v>16</v>
      </c>
      <c r="E30" t="s">
        <v>20</v>
      </c>
      <c r="F30" t="b">
        <f t="shared" si="0"/>
        <v>0</v>
      </c>
      <c r="G30" t="s">
        <v>20</v>
      </c>
      <c r="H30">
        <v>51077</v>
      </c>
      <c r="I30" s="5" t="str">
        <f>_xlfn.XLOOKUP(B30,Sheet3!A$2:A$78,Sheet3!B$2:B$78,FALSE)</f>
        <v>Flow</v>
      </c>
      <c r="J30" s="5" t="str">
        <f>_xlfn.XLOOKUP(B30,Sheet3!A$2:A$78,Sheet3!C$2:C$78,FALSE)</f>
        <v>m³/min</v>
      </c>
      <c r="K30" s="5"/>
      <c r="L30" s="5" t="str">
        <f>_xlfn.XLOOKUP(B30,Sheet3!A$2:A$78,Sheet3!H$2:H$78,FALSE)</f>
        <v>(flow)</v>
      </c>
      <c r="M30" s="5">
        <f>_xlfn.XLOOKUP(B30,Sheet3!A$2:A$78,Sheet3!I$2:I$78,FALSE)</f>
        <v>0</v>
      </c>
    </row>
    <row r="31" spans="1:13" x14ac:dyDescent="0.35">
      <c r="A31" t="s">
        <v>101</v>
      </c>
      <c r="B31" t="s">
        <v>102</v>
      </c>
      <c r="C31" t="s">
        <v>103</v>
      </c>
      <c r="D31" t="s">
        <v>16</v>
      </c>
      <c r="E31" t="s">
        <v>20</v>
      </c>
      <c r="F31" t="b">
        <f t="shared" si="0"/>
        <v>0</v>
      </c>
      <c r="G31" t="s">
        <v>20</v>
      </c>
      <c r="H31">
        <v>3358</v>
      </c>
      <c r="I31" s="5" t="str">
        <f>_xlfn.XLOOKUP(B31,Sheet3!A$2:A$78,Sheet3!B$2:B$78,FALSE)</f>
        <v>Pressure</v>
      </c>
      <c r="J31" s="5" t="str">
        <f>_xlfn.XLOOKUP(B31,Sheet3!A$2:A$78,Sheet3!C$2:C$78,FALSE)</f>
        <v>kPa</v>
      </c>
      <c r="K31" s="5"/>
      <c r="L31" s="5" t="str">
        <f>_xlfn.XLOOKUP(B31,Sheet3!A$2:A$78,Sheet3!H$2:H$78,FALSE)</f>
        <v>(pres.)</v>
      </c>
      <c r="M31" s="5">
        <f>_xlfn.XLOOKUP(B31,Sheet3!A$2:A$78,Sheet3!I$2:I$78,FALSE)</f>
        <v>0</v>
      </c>
    </row>
    <row r="32" spans="1:13" x14ac:dyDescent="0.35">
      <c r="A32" t="s">
        <v>104</v>
      </c>
      <c r="B32" t="s">
        <v>105</v>
      </c>
      <c r="C32" t="s">
        <v>106</v>
      </c>
      <c r="D32" t="s">
        <v>16</v>
      </c>
      <c r="E32" t="s">
        <v>20</v>
      </c>
      <c r="F32" t="b">
        <f t="shared" si="0"/>
        <v>0</v>
      </c>
      <c r="G32" t="s">
        <v>20</v>
      </c>
      <c r="H32">
        <v>188</v>
      </c>
      <c r="I32" s="5" t="str">
        <f>_xlfn.XLOOKUP(B32,Sheet3!A$2:A$78,Sheet3!B$2:B$78,FALSE)</f>
        <v>Mass</v>
      </c>
      <c r="J32" s="5" t="str">
        <f>_xlfn.XLOOKUP(B32,Sheet3!A$2:A$78,Sheet3!C$2:C$78,FALSE)</f>
        <v>t</v>
      </c>
      <c r="K32" s="5"/>
      <c r="L32" s="5" t="str">
        <f>_xlfn.XLOOKUP(B32,Sheet3!A$2:A$78,Sheet3!H$2:H$78,FALSE)</f>
        <v>(mass)</v>
      </c>
      <c r="M32" s="5">
        <f>_xlfn.XLOOKUP(B32,Sheet3!A$2:A$78,Sheet3!I$2:I$78,FALSE)</f>
        <v>0</v>
      </c>
    </row>
    <row r="33" spans="1:13" x14ac:dyDescent="0.35">
      <c r="A33" t="s">
        <v>107</v>
      </c>
      <c r="B33" t="s">
        <v>108</v>
      </c>
      <c r="C33" t="s">
        <v>109</v>
      </c>
      <c r="D33" t="s">
        <v>16</v>
      </c>
      <c r="E33" t="s">
        <v>20</v>
      </c>
      <c r="F33" t="b">
        <f t="shared" si="0"/>
        <v>0</v>
      </c>
      <c r="G33" t="s">
        <v>20</v>
      </c>
      <c r="H33">
        <v>52014</v>
      </c>
      <c r="I33" s="5" t="str">
        <f>_xlfn.XLOOKUP(B33,Sheet3!A$2:A$78,Sheet3!B$2:B$78,FALSE)</f>
        <v>MassFlow</v>
      </c>
      <c r="J33" s="5" t="str">
        <f>_xlfn.XLOOKUP(B33,Sheet3!A$2:A$78,Sheet3!C$2:C$78,FALSE)</f>
        <v>t/d</v>
      </c>
      <c r="K33" s="5"/>
      <c r="L33" s="5" t="str">
        <f>_xlfn.XLOOKUP(B33,Sheet3!A$2:A$78,Sheet3!H$2:H$78,FALSE)</f>
        <v>(mass flow)</v>
      </c>
      <c r="M33" s="5">
        <f>_xlfn.XLOOKUP(B33,Sheet3!A$2:A$78,Sheet3!I$2:I$78,FALSE)</f>
        <v>0</v>
      </c>
    </row>
    <row r="34" spans="1:13" x14ac:dyDescent="0.35">
      <c r="A34" t="s">
        <v>110</v>
      </c>
      <c r="B34" t="s">
        <v>111</v>
      </c>
      <c r="C34" t="s">
        <v>112</v>
      </c>
      <c r="D34" t="s">
        <v>16</v>
      </c>
      <c r="E34" t="s">
        <v>20</v>
      </c>
      <c r="F34" t="b">
        <f t="shared" si="0"/>
        <v>0</v>
      </c>
      <c r="G34" t="s">
        <v>20</v>
      </c>
      <c r="H34">
        <v>47</v>
      </c>
      <c r="I34" s="5" t="str">
        <f>_xlfn.XLOOKUP(B34,Sheet3!A$2:A$78,Sheet3!B$2:B$78,FALSE)</f>
        <v>LinearVelocity</v>
      </c>
      <c r="J34" s="5" t="str">
        <f>_xlfn.XLOOKUP(B34,Sheet3!A$2:A$78,Sheet3!C$2:C$78,FALSE)</f>
        <v>m/s</v>
      </c>
      <c r="K34" s="5"/>
      <c r="L34" s="5" t="str">
        <f>_xlfn.XLOOKUP(B34,Sheet3!A$2:A$78,Sheet3!H$2:H$78,FALSE)</f>
        <v>(vel.)</v>
      </c>
      <c r="M34" s="5">
        <f>_xlfn.XLOOKUP(B34,Sheet3!A$2:A$78,Sheet3!I$2:I$78,FALSE)</f>
        <v>0</v>
      </c>
    </row>
    <row r="35" spans="1:13" x14ac:dyDescent="0.35">
      <c r="A35" t="s">
        <v>113</v>
      </c>
      <c r="B35" t="s">
        <v>114</v>
      </c>
      <c r="C35" t="s">
        <v>115</v>
      </c>
      <c r="D35" t="s">
        <v>16</v>
      </c>
      <c r="E35" t="s">
        <v>20</v>
      </c>
      <c r="F35" t="b">
        <f t="shared" si="0"/>
        <v>0</v>
      </c>
      <c r="G35" t="s">
        <v>20</v>
      </c>
      <c r="H35">
        <v>496828</v>
      </c>
      <c r="I35" s="5" t="str">
        <f>_xlfn.XLOOKUP(B35,Sheet3!A$2:A$78,Sheet3!B$2:B$78,FALSE)</f>
        <v>Temperature</v>
      </c>
      <c r="J35" s="5" t="str">
        <f>_xlfn.XLOOKUP(B35,Sheet3!A$2:A$78,Sheet3!C$2:C$78,FALSE)</f>
        <v>degC</v>
      </c>
      <c r="K35" s="5"/>
      <c r="L35" s="5" t="str">
        <f>_xlfn.XLOOKUP(B35,Sheet3!A$2:A$78,Sheet3!H$2:H$78,FALSE)</f>
        <v>(temp.)</v>
      </c>
      <c r="M35" s="5">
        <f>_xlfn.XLOOKUP(B35,Sheet3!A$2:A$78,Sheet3!I$2:I$78,FALSE)</f>
        <v>0</v>
      </c>
    </row>
    <row r="36" spans="1:13" x14ac:dyDescent="0.35">
      <c r="A36" t="s">
        <v>116</v>
      </c>
      <c r="B36" t="s">
        <v>117</v>
      </c>
      <c r="C36" t="s">
        <v>118</v>
      </c>
      <c r="D36" t="s">
        <v>16</v>
      </c>
      <c r="E36" t="s">
        <v>20</v>
      </c>
      <c r="F36" t="b">
        <f t="shared" si="0"/>
        <v>0</v>
      </c>
      <c r="G36" t="s">
        <v>20</v>
      </c>
      <c r="H36">
        <v>31384</v>
      </c>
      <c r="I36" s="5" t="str">
        <f>_xlfn.XLOOKUP(B36,Sheet3!A$2:A$78,Sheet3!B$2:B$78,FALSE)</f>
        <v>ElectricPotential</v>
      </c>
      <c r="J36" s="5" t="str">
        <f>_xlfn.XLOOKUP(B36,Sheet3!A$2:A$78,Sheet3!C$2:C$78,FALSE)</f>
        <v>mV</v>
      </c>
      <c r="K36" s="5"/>
      <c r="L36" s="5" t="str">
        <f>_xlfn.XLOOKUP(B36,Sheet3!A$2:A$78,Sheet3!H$2:H$78,FALSE)</f>
        <v>(elec. pot.)</v>
      </c>
      <c r="M36" s="5">
        <f>_xlfn.XLOOKUP(B36,Sheet3!A$2:A$78,Sheet3!I$2:I$78,FALSE)</f>
        <v>0</v>
      </c>
    </row>
    <row r="37" spans="1:13" x14ac:dyDescent="0.35">
      <c r="A37" t="s">
        <v>119</v>
      </c>
      <c r="B37" t="s">
        <v>120</v>
      </c>
      <c r="C37" t="s">
        <v>121</v>
      </c>
      <c r="D37" t="s">
        <v>16</v>
      </c>
      <c r="E37" t="s">
        <v>20</v>
      </c>
      <c r="F37" t="b">
        <f t="shared" si="0"/>
        <v>0</v>
      </c>
      <c r="G37" t="s">
        <v>20</v>
      </c>
      <c r="H37">
        <v>40221</v>
      </c>
      <c r="I37" s="5" t="str">
        <f>_xlfn.XLOOKUP(B37,Sheet3!A$2:A$78,Sheet3!B$2:B$78,FALSE)</f>
        <v>Percent</v>
      </c>
      <c r="J37" s="5" t="str">
        <f>_xlfn.XLOOKUP(B37,Sheet3!A$2:A$78,Sheet3!C$2:C$78,FALSE)</f>
        <v>%</v>
      </c>
      <c r="K37" s="5"/>
      <c r="L37" s="5" t="str">
        <f>_xlfn.XLOOKUP(B37,Sheet3!A$2:A$78,Sheet3!H$2:H$78,FALSE)</f>
        <v>(%)</v>
      </c>
      <c r="M37" s="5">
        <f>_xlfn.XLOOKUP(B37,Sheet3!A$2:A$78,Sheet3!I$2:I$78,FALSE)</f>
        <v>0</v>
      </c>
    </row>
    <row r="38" spans="1:13" x14ac:dyDescent="0.35">
      <c r="A38" t="s">
        <v>17</v>
      </c>
      <c r="B38" t="s">
        <v>122</v>
      </c>
      <c r="C38" t="s">
        <v>123</v>
      </c>
      <c r="D38" t="s">
        <v>16</v>
      </c>
      <c r="E38" t="s">
        <v>20</v>
      </c>
      <c r="F38" t="b">
        <f t="shared" si="0"/>
        <v>0</v>
      </c>
      <c r="G38" t="s">
        <v>20</v>
      </c>
      <c r="H38">
        <v>537521</v>
      </c>
      <c r="I38" s="5" t="str">
        <f>_xlfn.XLOOKUP(B38,Sheet3!A$2:A$78,Sheet3!B$2:B$78,FALSE)</f>
        <v>Flow</v>
      </c>
      <c r="J38" s="5" t="str">
        <f>_xlfn.XLOOKUP(B38,Sheet3!A$2:A$78,Sheet3!C$2:C$78,FALSE)</f>
        <v>m³/d</v>
      </c>
      <c r="K38" s="5"/>
      <c r="L38" s="5" t="str">
        <f>_xlfn.XLOOKUP(B38,Sheet3!A$2:A$78,Sheet3!H$2:H$78,FALSE)</f>
        <v>(flow)</v>
      </c>
      <c r="M38" s="5">
        <f>_xlfn.XLOOKUP(B38,Sheet3!A$2:A$78,Sheet3!I$2:I$78,FALSE)</f>
        <v>0</v>
      </c>
    </row>
    <row r="39" spans="1:13" x14ac:dyDescent="0.35">
      <c r="A39" t="s">
        <v>124</v>
      </c>
      <c r="B39" t="s">
        <v>125</v>
      </c>
      <c r="C39" t="s">
        <v>126</v>
      </c>
      <c r="D39" t="s">
        <v>16</v>
      </c>
      <c r="E39" t="s">
        <v>89</v>
      </c>
      <c r="F39" t="str">
        <f t="shared" si="0"/>
        <v>m</v>
      </c>
      <c r="G39">
        <v>1000</v>
      </c>
      <c r="H39">
        <v>6178</v>
      </c>
      <c r="I39" s="5" t="str">
        <f>_xlfn.XLOOKUP(B39,Sheet3!A$2:A$78,Sheet3!B$2:B$78,FALSE)</f>
        <v>Length</v>
      </c>
      <c r="J39" s="5" t="str">
        <f>_xlfn.XLOOKUP(B39,Sheet3!A$2:A$78,Sheet3!C$2:C$78,FALSE)</f>
        <v>mm</v>
      </c>
      <c r="K39" s="5"/>
      <c r="L39" s="5" t="str">
        <f>_xlfn.XLOOKUP(B39,Sheet3!A$2:A$78,Sheet3!H$2:H$78,FALSE)</f>
        <v>(len.)</v>
      </c>
      <c r="M39" s="5">
        <f>_xlfn.XLOOKUP(B39,Sheet3!A$2:A$78,Sheet3!I$2:I$78,FALSE)</f>
        <v>0</v>
      </c>
    </row>
    <row r="40" spans="1:13" x14ac:dyDescent="0.35">
      <c r="A40" t="s">
        <v>127</v>
      </c>
      <c r="B40" t="s">
        <v>128</v>
      </c>
      <c r="C40" t="s">
        <v>129</v>
      </c>
      <c r="D40" t="s">
        <v>16</v>
      </c>
      <c r="E40" t="s">
        <v>20</v>
      </c>
      <c r="F40" t="b">
        <f t="shared" si="0"/>
        <v>0</v>
      </c>
      <c r="G40" t="s">
        <v>20</v>
      </c>
      <c r="H40">
        <v>5777</v>
      </c>
      <c r="I40" s="5" t="str">
        <f>_xlfn.XLOOKUP(B40,Sheet3!A$2:A$78,Sheet3!B$2:B$78,FALSE)</f>
        <v>Concentration</v>
      </c>
      <c r="J40" s="5" t="str">
        <f>_xlfn.XLOOKUP(B40,Sheet3!A$2:A$78,Sheet3!C$2:C$78,FALSE)</f>
        <v>pg/l</v>
      </c>
      <c r="K40" s="5"/>
      <c r="L40" s="5" t="str">
        <f>_xlfn.XLOOKUP(B40,Sheet3!A$2:A$78,Sheet3!H$2:H$78,FALSE)</f>
        <v>(fl. conc.)</v>
      </c>
      <c r="M40" s="5">
        <f>_xlfn.XLOOKUP(B40,Sheet3!A$2:A$78,Sheet3!I$2:I$78,FALSE)</f>
        <v>0</v>
      </c>
    </row>
    <row r="41" spans="1:13" x14ac:dyDescent="0.35">
      <c r="A41" t="s">
        <v>130</v>
      </c>
      <c r="B41" t="s">
        <v>131</v>
      </c>
      <c r="C41" t="s">
        <v>132</v>
      </c>
      <c r="D41" t="s">
        <v>16</v>
      </c>
      <c r="E41" t="s">
        <v>62</v>
      </c>
      <c r="F41" t="str">
        <f t="shared" si="0"/>
        <v>ug/m3</v>
      </c>
      <c r="G41">
        <v>1E-3</v>
      </c>
      <c r="H41">
        <v>127260</v>
      </c>
      <c r="I41" s="5" t="b">
        <f>_xlfn.XLOOKUP(B41,Sheet3!A$2:A$78,Sheet3!B$2:B$78,FALSE)</f>
        <v>0</v>
      </c>
      <c r="J41" s="5" t="b">
        <f>_xlfn.XLOOKUP(B41,Sheet3!A$2:A$78,Sheet3!C$2:C$78,FALSE)</f>
        <v>0</v>
      </c>
      <c r="K41" s="5"/>
      <c r="L41" s="5" t="b">
        <f>_xlfn.XLOOKUP(B41,Sheet3!A$2:A$78,Sheet3!H$2:H$78,FALSE)</f>
        <v>0</v>
      </c>
      <c r="M41" s="5" t="b">
        <f>_xlfn.XLOOKUP(B41,Sheet3!A$2:A$78,Sheet3!I$2:I$78,FALSE)</f>
        <v>0</v>
      </c>
    </row>
    <row r="42" spans="1:13" x14ac:dyDescent="0.35">
      <c r="A42" t="s">
        <v>133</v>
      </c>
      <c r="B42" t="s">
        <v>134</v>
      </c>
      <c r="C42" t="s">
        <v>135</v>
      </c>
      <c r="D42" t="s">
        <v>16</v>
      </c>
      <c r="E42" t="s">
        <v>24</v>
      </c>
      <c r="F42" t="str">
        <f t="shared" si="0"/>
        <v>mg/L</v>
      </c>
      <c r="G42">
        <v>1000</v>
      </c>
      <c r="H42">
        <v>2906817</v>
      </c>
      <c r="I42" s="5" t="str">
        <f>_xlfn.XLOOKUP(B42,Sheet3!A$2:A$78,Sheet3!B$2:B$78,FALSE)</f>
        <v>Concentration</v>
      </c>
      <c r="J42" s="5" t="str">
        <f>_xlfn.XLOOKUP(B42,Sheet3!A$2:A$78,Sheet3!C$2:C$78,FALSE)</f>
        <v>µg/l</v>
      </c>
      <c r="K42" s="5"/>
      <c r="L42" s="5" t="str">
        <f>_xlfn.XLOOKUP(B42,Sheet3!A$2:A$78,Sheet3!H$2:H$78,FALSE)</f>
        <v>(fl. conc.)</v>
      </c>
      <c r="M42" s="5">
        <f>_xlfn.XLOOKUP(B42,Sheet3!A$2:A$78,Sheet3!I$2:I$78,FALSE)</f>
        <v>0</v>
      </c>
    </row>
    <row r="43" spans="1:13" x14ac:dyDescent="0.35">
      <c r="A43" t="s">
        <v>136</v>
      </c>
      <c r="B43" t="s">
        <v>137</v>
      </c>
      <c r="C43" t="s">
        <v>138</v>
      </c>
      <c r="D43" t="s">
        <v>16</v>
      </c>
      <c r="E43" t="s">
        <v>59</v>
      </c>
      <c r="F43" t="str">
        <f t="shared" si="0"/>
        <v>g/m2</v>
      </c>
      <c r="G43">
        <v>100</v>
      </c>
      <c r="H43">
        <v>6348</v>
      </c>
      <c r="I43" s="5" t="b">
        <f>_xlfn.XLOOKUP(B43,Sheet3!A$2:A$78,Sheet3!B$2:B$78,FALSE)</f>
        <v>0</v>
      </c>
      <c r="J43" s="5" t="b">
        <f>_xlfn.XLOOKUP(B43,Sheet3!A$2:A$78,Sheet3!C$2:C$78,FALSE)</f>
        <v>0</v>
      </c>
      <c r="K43" s="5"/>
      <c r="L43" s="5" t="b">
        <f>_xlfn.XLOOKUP(B43,Sheet3!A$2:A$78,Sheet3!H$2:H$78,FALSE)</f>
        <v>0</v>
      </c>
      <c r="M43" s="5" t="b">
        <f>_xlfn.XLOOKUP(B43,Sheet3!A$2:A$78,Sheet3!I$2:I$78,FALSE)</f>
        <v>0</v>
      </c>
    </row>
    <row r="44" spans="1:13" x14ac:dyDescent="0.35">
      <c r="A44" t="s">
        <v>139</v>
      </c>
      <c r="B44" t="s">
        <v>140</v>
      </c>
      <c r="C44" t="s">
        <v>141</v>
      </c>
      <c r="D44" t="s">
        <v>16</v>
      </c>
      <c r="E44" t="s">
        <v>20</v>
      </c>
      <c r="F44" t="b">
        <f t="shared" si="0"/>
        <v>0</v>
      </c>
      <c r="G44" t="s">
        <v>20</v>
      </c>
      <c r="H44">
        <v>4818</v>
      </c>
      <c r="I44" s="5" t="str">
        <f>_xlfn.XLOOKUP(B44,Sheet3!A$2:A$78,Sheet3!B$2:B$78,FALSE)</f>
        <v>MassPerMass</v>
      </c>
      <c r="J44" s="5" t="str">
        <f>_xlfn.XLOOKUP(B44,Sheet3!A$2:A$78,Sheet3!C$2:C$78,FALSE)</f>
        <v>µg/g</v>
      </c>
      <c r="K44" s="5"/>
      <c r="L44" s="5" t="str">
        <f>_xlfn.XLOOKUP(B44,Sheet3!A$2:A$78,Sheet3!H$2:H$78,FALSE)</f>
        <v>(mass conc.)</v>
      </c>
      <c r="M44" s="5" t="str">
        <f>_xlfn.XLOOKUP(B44,Sheet3!A$2:A$78,Sheet3!I$2:I$78,FALSE)</f>
        <v xml:space="preserve"> (wet)</v>
      </c>
    </row>
    <row r="45" spans="1:13" x14ac:dyDescent="0.35">
      <c r="A45" t="s">
        <v>142</v>
      </c>
      <c r="B45" t="s">
        <v>143</v>
      </c>
      <c r="C45" t="s">
        <v>144</v>
      </c>
      <c r="D45" t="s">
        <v>16</v>
      </c>
      <c r="E45" t="s">
        <v>20</v>
      </c>
      <c r="F45" t="b">
        <f t="shared" si="0"/>
        <v>0</v>
      </c>
      <c r="G45" t="s">
        <v>20</v>
      </c>
      <c r="H45">
        <v>640</v>
      </c>
      <c r="I45" s="5" t="str">
        <f>_xlfn.XLOOKUP(B45,Sheet3!A$2:A$78,Sheet3!B$2:B$78,FALSE)</f>
        <v>MassPerMass</v>
      </c>
      <c r="J45" s="5" t="str">
        <f>_xlfn.XLOOKUP(B45,Sheet3!A$2:A$78,Sheet3!C$2:C$78,FALSE)</f>
        <v>pg/g</v>
      </c>
      <c r="K45" s="5"/>
      <c r="L45" s="5" t="str">
        <f>_xlfn.XLOOKUP(B45,Sheet3!A$2:A$78,Sheet3!H$2:H$78,FALSE)</f>
        <v>(mass conc.)</v>
      </c>
      <c r="M45" s="5">
        <f>_xlfn.XLOOKUP(B45,Sheet3!A$2:A$78,Sheet3!I$2:I$78,FALSE)</f>
        <v>0</v>
      </c>
    </row>
    <row r="46" spans="1:13" x14ac:dyDescent="0.35">
      <c r="A46" t="s">
        <v>145</v>
      </c>
      <c r="B46" t="s">
        <v>146</v>
      </c>
      <c r="C46" t="s">
        <v>147</v>
      </c>
      <c r="D46" t="s">
        <v>16</v>
      </c>
      <c r="E46" t="s">
        <v>24</v>
      </c>
      <c r="F46" t="str">
        <f t="shared" si="0"/>
        <v>mg/L</v>
      </c>
      <c r="G46">
        <v>1E-3</v>
      </c>
      <c r="H46">
        <v>389</v>
      </c>
      <c r="I46" s="5" t="b">
        <f>_xlfn.XLOOKUP(B46,Sheet3!A$2:A$78,Sheet3!B$2:B$78,FALSE)</f>
        <v>0</v>
      </c>
      <c r="J46" s="5" t="b">
        <f>_xlfn.XLOOKUP(B46,Sheet3!A$2:A$78,Sheet3!C$2:C$78,FALSE)</f>
        <v>0</v>
      </c>
      <c r="K46" s="5"/>
      <c r="L46" s="5" t="b">
        <f>_xlfn.XLOOKUP(B46,Sheet3!A$2:A$78,Sheet3!H$2:H$78,FALSE)</f>
        <v>0</v>
      </c>
      <c r="M46" s="5" t="b">
        <f>_xlfn.XLOOKUP(B46,Sheet3!A$2:A$78,Sheet3!I$2:I$78,FALSE)</f>
        <v>0</v>
      </c>
    </row>
    <row r="47" spans="1:13" x14ac:dyDescent="0.35">
      <c r="A47" t="s">
        <v>148</v>
      </c>
      <c r="B47" t="s">
        <v>149</v>
      </c>
      <c r="C47" t="s">
        <v>150</v>
      </c>
      <c r="D47" t="s">
        <v>16</v>
      </c>
      <c r="E47" t="s">
        <v>24</v>
      </c>
      <c r="F47" t="str">
        <f t="shared" si="0"/>
        <v>mg/L</v>
      </c>
      <c r="G47">
        <v>1000000</v>
      </c>
      <c r="H47">
        <v>136</v>
      </c>
      <c r="I47" s="5" t="str">
        <f>_xlfn.XLOOKUP(B47,Sheet3!A$2:A$78,Sheet3!B$2:B$78,FALSE)</f>
        <v>Concentration</v>
      </c>
      <c r="J47" s="5" t="str">
        <f>_xlfn.XLOOKUP(B47,Sheet3!A$2:A$78,Sheet3!C$2:C$78,FALSE)</f>
        <v>ng/l</v>
      </c>
      <c r="K47" s="5"/>
      <c r="L47" s="5" t="str">
        <f>_xlfn.XLOOKUP(B47,Sheet3!A$2:A$78,Sheet3!H$2:H$78,FALSE)</f>
        <v>(fl. conc.)</v>
      </c>
      <c r="M47" s="5">
        <f>_xlfn.XLOOKUP(B47,Sheet3!A$2:A$78,Sheet3!I$2:I$78,FALSE)</f>
        <v>0</v>
      </c>
    </row>
    <row r="48" spans="1:13" x14ac:dyDescent="0.35">
      <c r="A48" t="s">
        <v>151</v>
      </c>
      <c r="B48" t="s">
        <v>152</v>
      </c>
      <c r="C48" t="s">
        <v>153</v>
      </c>
      <c r="D48" t="s">
        <v>16</v>
      </c>
      <c r="E48" t="s">
        <v>20</v>
      </c>
      <c r="F48" t="b">
        <f t="shared" si="0"/>
        <v>0</v>
      </c>
      <c r="G48" t="s">
        <v>20</v>
      </c>
      <c r="H48">
        <v>430</v>
      </c>
      <c r="I48" s="5" t="str">
        <f>_xlfn.XLOOKUP(B48,Sheet3!A$2:A$78,Sheet3!B$2:B$78,FALSE)</f>
        <v>DimensionlessRatio</v>
      </c>
      <c r="J48" s="5" t="str">
        <f>_xlfn.XLOOKUP(B48,Sheet3!A$2:A$78,Sheet3!C$2:C$78,FALSE)</f>
        <v>ppm</v>
      </c>
      <c r="K48" s="5"/>
      <c r="L48" s="5" t="str">
        <f>_xlfn.XLOOKUP(B48,Sheet3!A$2:A$78,Sheet3!H$2:H$78,FALSE)</f>
        <v>(ratio)</v>
      </c>
      <c r="M48" s="5">
        <f>_xlfn.XLOOKUP(B48,Sheet3!A$2:A$78,Sheet3!I$2:I$78,FALSE)</f>
        <v>0</v>
      </c>
    </row>
    <row r="49" spans="1:13" x14ac:dyDescent="0.35">
      <c r="A49" t="s">
        <v>154</v>
      </c>
      <c r="B49" t="s">
        <v>155</v>
      </c>
      <c r="C49" t="s">
        <v>156</v>
      </c>
      <c r="D49" t="s">
        <v>16</v>
      </c>
      <c r="E49" t="s">
        <v>24</v>
      </c>
      <c r="F49" t="str">
        <f t="shared" si="0"/>
        <v>mg/L</v>
      </c>
      <c r="G49">
        <v>1E-3</v>
      </c>
      <c r="H49">
        <v>16</v>
      </c>
      <c r="I49" s="5" t="b">
        <f>_xlfn.XLOOKUP(B49,Sheet3!A$2:A$78,Sheet3!B$2:B$78,FALSE)</f>
        <v>0</v>
      </c>
      <c r="J49" s="5" t="b">
        <f>_xlfn.XLOOKUP(B49,Sheet3!A$2:A$78,Sheet3!C$2:C$78,FALSE)</f>
        <v>0</v>
      </c>
      <c r="K49" s="5"/>
      <c r="L49" s="5" t="b">
        <f>_xlfn.XLOOKUP(B49,Sheet3!A$2:A$78,Sheet3!H$2:H$78,FALSE)</f>
        <v>0</v>
      </c>
      <c r="M49" s="5" t="b">
        <f>_xlfn.XLOOKUP(B49,Sheet3!A$2:A$78,Sheet3!I$2:I$78,FALSE)</f>
        <v>0</v>
      </c>
    </row>
    <row r="50" spans="1:13" x14ac:dyDescent="0.35">
      <c r="A50" t="s">
        <v>157</v>
      </c>
      <c r="B50" t="s">
        <v>158</v>
      </c>
      <c r="C50" t="s">
        <v>159</v>
      </c>
      <c r="D50" t="s">
        <v>16</v>
      </c>
      <c r="E50" t="s">
        <v>20</v>
      </c>
      <c r="F50" t="b">
        <f t="shared" si="0"/>
        <v>0</v>
      </c>
      <c r="G50" t="s">
        <v>20</v>
      </c>
      <c r="H50">
        <v>1333</v>
      </c>
      <c r="I50" s="5" t="str">
        <f>_xlfn.XLOOKUP(B50,Sheet3!A$2:A$78,Sheet3!B$2:B$78,FALSE)</f>
        <v>DimensionlessRatio</v>
      </c>
      <c r="J50" s="5" t="str">
        <f>_xlfn.XLOOKUP(B50,Sheet3!A$2:A$78,Sheet3!C$2:C$78,FALSE)</f>
        <v>ppm</v>
      </c>
      <c r="K50" s="5"/>
      <c r="L50" s="5" t="str">
        <f>_xlfn.XLOOKUP(B50,Sheet3!A$2:A$78,Sheet3!H$2:H$78,FALSE)</f>
        <v>(ratio)</v>
      </c>
      <c r="M50" s="5">
        <f>_xlfn.XLOOKUP(B50,Sheet3!A$2:A$78,Sheet3!I$2:I$78,FALSE)</f>
        <v>0</v>
      </c>
    </row>
    <row r="51" spans="1:13" x14ac:dyDescent="0.35">
      <c r="A51" t="s">
        <v>160</v>
      </c>
      <c r="B51" t="s">
        <v>161</v>
      </c>
      <c r="C51" t="s">
        <v>162</v>
      </c>
      <c r="D51" t="s">
        <v>16</v>
      </c>
      <c r="E51" t="s">
        <v>20</v>
      </c>
      <c r="F51" t="b">
        <f t="shared" si="0"/>
        <v>0</v>
      </c>
      <c r="G51" t="s">
        <v>20</v>
      </c>
      <c r="H51">
        <v>139</v>
      </c>
      <c r="I51" s="5" t="str">
        <f>_xlfn.XLOOKUP(B51,Sheet3!A$2:A$78,Sheet3!B$2:B$78,FALSE)</f>
        <v>DimensionlessRatio</v>
      </c>
      <c r="J51" s="5" t="str">
        <f>_xlfn.XLOOKUP(B51,Sheet3!A$2:A$78,Sheet3!C$2:C$78,FALSE)</f>
        <v>ppb</v>
      </c>
      <c r="K51" s="5"/>
      <c r="L51" s="5" t="str">
        <f>_xlfn.XLOOKUP(B51,Sheet3!A$2:A$78,Sheet3!H$2:H$78,FALSE)</f>
        <v>(ratio)</v>
      </c>
      <c r="M51" s="5">
        <f>_xlfn.XLOOKUP(B51,Sheet3!A$2:A$78,Sheet3!I$2:I$78,FALSE)</f>
        <v>0</v>
      </c>
    </row>
    <row r="52" spans="1:13" x14ac:dyDescent="0.35">
      <c r="A52" t="s">
        <v>163</v>
      </c>
      <c r="B52" t="s">
        <v>164</v>
      </c>
      <c r="C52" t="s">
        <v>165</v>
      </c>
      <c r="D52" t="s">
        <v>16</v>
      </c>
      <c r="E52" t="s">
        <v>20</v>
      </c>
      <c r="F52" t="b">
        <f t="shared" si="0"/>
        <v>0</v>
      </c>
      <c r="G52" t="s">
        <v>20</v>
      </c>
      <c r="H52">
        <v>2030</v>
      </c>
      <c r="I52" s="5" t="str">
        <f>_xlfn.XLOOKUP(B52,Sheet3!A$2:A$78,Sheet3!B$2:B$78,FALSE)</f>
        <v>Volume</v>
      </c>
      <c r="J52" s="5" t="str">
        <f>_xlfn.XLOOKUP(B52,Sheet3!A$2:A$78,Sheet3!C$2:C$78,FALSE)</f>
        <v>m³</v>
      </c>
      <c r="K52" s="5"/>
      <c r="L52" s="5" t="str">
        <f>_xlfn.XLOOKUP(B52,Sheet3!A$2:A$78,Sheet3!H$2:H$78,FALSE)</f>
        <v>(vol.)</v>
      </c>
      <c r="M52" s="5">
        <f>_xlfn.XLOOKUP(B52,Sheet3!A$2:A$78,Sheet3!I$2:I$78,FALSE)</f>
        <v>0</v>
      </c>
    </row>
    <row r="53" spans="1:13" x14ac:dyDescent="0.35">
      <c r="A53" t="s">
        <v>166</v>
      </c>
      <c r="B53" t="s">
        <v>167</v>
      </c>
      <c r="C53" t="s">
        <v>168</v>
      </c>
      <c r="D53" t="s">
        <v>16</v>
      </c>
      <c r="E53" t="s">
        <v>33</v>
      </c>
      <c r="F53" t="str">
        <f t="shared" si="0"/>
        <v>uS/cm</v>
      </c>
      <c r="G53">
        <v>9.9999999999999995E-7</v>
      </c>
      <c r="H53">
        <v>514</v>
      </c>
      <c r="I53" s="5" t="b">
        <f>_xlfn.XLOOKUP(B53,Sheet3!A$2:A$78,Sheet3!B$2:B$78,FALSE)</f>
        <v>0</v>
      </c>
      <c r="J53" s="5" t="b">
        <f>_xlfn.XLOOKUP(B53,Sheet3!A$2:A$78,Sheet3!C$2:C$78,FALSE)</f>
        <v>0</v>
      </c>
      <c r="K53" s="5"/>
      <c r="L53" s="5" t="b">
        <f>_xlfn.XLOOKUP(B53,Sheet3!A$2:A$78,Sheet3!H$2:H$78,FALSE)</f>
        <v>0</v>
      </c>
      <c r="M53" s="5" t="b">
        <f>_xlfn.XLOOKUP(B53,Sheet3!A$2:A$78,Sheet3!I$2:I$78,FALSE)</f>
        <v>0</v>
      </c>
    </row>
    <row r="54" spans="1:13" x14ac:dyDescent="0.35">
      <c r="A54" t="s">
        <v>169</v>
      </c>
      <c r="B54" t="s">
        <v>170</v>
      </c>
      <c r="C54" t="s">
        <v>171</v>
      </c>
      <c r="D54" t="s">
        <v>16</v>
      </c>
      <c r="E54" t="s">
        <v>33</v>
      </c>
      <c r="F54" t="str">
        <f t="shared" si="0"/>
        <v>uS/cm</v>
      </c>
      <c r="G54">
        <v>1</v>
      </c>
      <c r="H54">
        <v>977</v>
      </c>
      <c r="I54" s="5" t="b">
        <f>_xlfn.XLOOKUP(B54,Sheet3!A$2:A$78,Sheet3!B$2:B$78,FALSE)</f>
        <v>0</v>
      </c>
      <c r="J54" s="5" t="b">
        <f>_xlfn.XLOOKUP(B54,Sheet3!A$2:A$78,Sheet3!C$2:C$78,FALSE)</f>
        <v>0</v>
      </c>
      <c r="K54" s="5"/>
      <c r="L54" s="5" t="b">
        <f>_xlfn.XLOOKUP(B54,Sheet3!A$2:A$78,Sheet3!H$2:H$78,FALSE)</f>
        <v>0</v>
      </c>
      <c r="M54" s="5" t="b">
        <f>_xlfn.XLOOKUP(B54,Sheet3!A$2:A$78,Sheet3!I$2:I$78,FALSE)</f>
        <v>0</v>
      </c>
    </row>
    <row r="55" spans="1:13" x14ac:dyDescent="0.35">
      <c r="A55" t="s">
        <v>172</v>
      </c>
      <c r="B55" t="s">
        <v>173</v>
      </c>
      <c r="C55" t="s">
        <v>174</v>
      </c>
      <c r="D55" t="s">
        <v>16</v>
      </c>
      <c r="E55" t="s">
        <v>89</v>
      </c>
      <c r="F55" t="str">
        <f t="shared" si="0"/>
        <v>m</v>
      </c>
      <c r="G55">
        <v>3.2808000000000002</v>
      </c>
      <c r="H55">
        <v>29</v>
      </c>
      <c r="I55" s="5" t="b">
        <f>_xlfn.XLOOKUP(B55,Sheet3!A$2:A$78,Sheet3!B$2:B$78,FALSE)</f>
        <v>0</v>
      </c>
      <c r="J55" s="5" t="b">
        <f>_xlfn.XLOOKUP(B55,Sheet3!A$2:A$78,Sheet3!C$2:C$78,FALSE)</f>
        <v>0</v>
      </c>
      <c r="K55" s="5"/>
      <c r="L55" s="5" t="b">
        <f>_xlfn.XLOOKUP(B55,Sheet3!A$2:A$78,Sheet3!H$2:H$78,FALSE)</f>
        <v>0</v>
      </c>
      <c r="M55" s="5" t="b">
        <f>_xlfn.XLOOKUP(B55,Sheet3!A$2:A$78,Sheet3!I$2:I$78,FALSE)</f>
        <v>0</v>
      </c>
    </row>
    <row r="56" spans="1:13" x14ac:dyDescent="0.35">
      <c r="A56" t="s">
        <v>175</v>
      </c>
      <c r="B56" t="s">
        <v>176</v>
      </c>
      <c r="C56" t="s">
        <v>177</v>
      </c>
      <c r="D56" t="s">
        <v>16</v>
      </c>
      <c r="E56" t="s">
        <v>17</v>
      </c>
      <c r="F56" t="str">
        <f t="shared" si="0"/>
        <v>m3/d</v>
      </c>
      <c r="G56">
        <v>219.98</v>
      </c>
      <c r="H56">
        <v>5779</v>
      </c>
      <c r="I56" s="5" t="b">
        <f>_xlfn.XLOOKUP(B56,Sheet3!A$2:A$78,Sheet3!B$2:B$78,FALSE)</f>
        <v>0</v>
      </c>
      <c r="J56" s="5" t="b">
        <f>_xlfn.XLOOKUP(B56,Sheet3!A$2:A$78,Sheet3!C$2:C$78,FALSE)</f>
        <v>0</v>
      </c>
      <c r="K56" s="5"/>
      <c r="L56" s="5" t="b">
        <f>_xlfn.XLOOKUP(B56,Sheet3!A$2:A$78,Sheet3!H$2:H$78,FALSE)</f>
        <v>0</v>
      </c>
      <c r="M56" s="5" t="b">
        <f>_xlfn.XLOOKUP(B56,Sheet3!A$2:A$78,Sheet3!I$2:I$78,FALSE)</f>
        <v>0</v>
      </c>
    </row>
    <row r="57" spans="1:13" x14ac:dyDescent="0.35">
      <c r="A57" t="s">
        <v>178</v>
      </c>
      <c r="B57" t="s">
        <v>179</v>
      </c>
      <c r="C57" t="s">
        <v>180</v>
      </c>
      <c r="D57" t="s">
        <v>16</v>
      </c>
      <c r="E57" t="s">
        <v>17</v>
      </c>
      <c r="F57" t="str">
        <f t="shared" si="0"/>
        <v>m3/d</v>
      </c>
      <c r="G57">
        <v>2.1997999999999999E-4</v>
      </c>
      <c r="H57">
        <v>176</v>
      </c>
      <c r="I57" s="5" t="b">
        <f>_xlfn.XLOOKUP(B57,Sheet3!A$2:A$78,Sheet3!B$2:B$78,FALSE)</f>
        <v>0</v>
      </c>
      <c r="J57" s="5" t="b">
        <f>_xlfn.XLOOKUP(B57,Sheet3!A$2:A$78,Sheet3!C$2:C$78,FALSE)</f>
        <v>0</v>
      </c>
      <c r="K57" s="5"/>
      <c r="L57" s="5" t="b">
        <f>_xlfn.XLOOKUP(B57,Sheet3!A$2:A$78,Sheet3!H$2:H$78,FALSE)</f>
        <v>0</v>
      </c>
      <c r="M57" s="5" t="b">
        <f>_xlfn.XLOOKUP(B57,Sheet3!A$2:A$78,Sheet3!I$2:I$78,FALSE)</f>
        <v>0</v>
      </c>
    </row>
    <row r="58" spans="1:13" x14ac:dyDescent="0.35">
      <c r="A58" t="s">
        <v>181</v>
      </c>
      <c r="B58" t="s">
        <v>182</v>
      </c>
      <c r="C58" t="s">
        <v>183</v>
      </c>
      <c r="D58" t="s">
        <v>16</v>
      </c>
      <c r="E58" t="s">
        <v>17</v>
      </c>
      <c r="F58" t="str">
        <f t="shared" si="0"/>
        <v>m3/d</v>
      </c>
      <c r="G58">
        <v>1000</v>
      </c>
      <c r="H58">
        <v>1585</v>
      </c>
      <c r="I58" s="5" t="b">
        <f>_xlfn.XLOOKUP(B58,Sheet3!A$2:A$78,Sheet3!B$2:B$78,FALSE)</f>
        <v>0</v>
      </c>
      <c r="J58" s="5" t="b">
        <f>_xlfn.XLOOKUP(B58,Sheet3!A$2:A$78,Sheet3!C$2:C$78,FALSE)</f>
        <v>0</v>
      </c>
      <c r="K58" s="5"/>
      <c r="L58" s="5" t="b">
        <f>_xlfn.XLOOKUP(B58,Sheet3!A$2:A$78,Sheet3!H$2:H$78,FALSE)</f>
        <v>0</v>
      </c>
      <c r="M58" s="5" t="b">
        <f>_xlfn.XLOOKUP(B58,Sheet3!A$2:A$78,Sheet3!I$2:I$78,FALSE)</f>
        <v>0</v>
      </c>
    </row>
    <row r="59" spans="1:13" x14ac:dyDescent="0.35">
      <c r="A59" t="s">
        <v>184</v>
      </c>
      <c r="B59" t="s">
        <v>185</v>
      </c>
      <c r="C59" t="s">
        <v>186</v>
      </c>
      <c r="D59" t="s">
        <v>16</v>
      </c>
      <c r="E59" t="s">
        <v>17</v>
      </c>
      <c r="F59" t="str">
        <f t="shared" si="0"/>
        <v>m3/d</v>
      </c>
      <c r="G59">
        <v>1E-3</v>
      </c>
      <c r="H59">
        <v>11060</v>
      </c>
      <c r="I59" s="5" t="b">
        <f>_xlfn.XLOOKUP(B59,Sheet3!A$2:A$78,Sheet3!B$2:B$78,FALSE)</f>
        <v>0</v>
      </c>
      <c r="J59" s="5" t="b">
        <f>_xlfn.XLOOKUP(B59,Sheet3!A$2:A$78,Sheet3!C$2:C$78,FALSE)</f>
        <v>0</v>
      </c>
      <c r="K59" s="5"/>
      <c r="L59" s="5" t="b">
        <f>_xlfn.XLOOKUP(B59,Sheet3!A$2:A$78,Sheet3!H$2:H$78,FALSE)</f>
        <v>0</v>
      </c>
      <c r="M59" s="5" t="b">
        <f>_xlfn.XLOOKUP(B59,Sheet3!A$2:A$78,Sheet3!I$2:I$78,FALSE)</f>
        <v>0</v>
      </c>
    </row>
    <row r="60" spans="1:13" x14ac:dyDescent="0.35">
      <c r="A60" t="s">
        <v>187</v>
      </c>
      <c r="B60" t="s">
        <v>188</v>
      </c>
      <c r="C60" t="s">
        <v>189</v>
      </c>
      <c r="D60" t="s">
        <v>16</v>
      </c>
      <c r="E60" t="s">
        <v>95</v>
      </c>
      <c r="F60" t="str">
        <f t="shared" si="0"/>
        <v>m3/s W</v>
      </c>
      <c r="G60">
        <v>15851</v>
      </c>
      <c r="H60">
        <v>68540</v>
      </c>
      <c r="I60" s="5" t="b">
        <f>_xlfn.XLOOKUP(B60,Sheet3!A$2:A$78,Sheet3!B$2:B$78,FALSE)</f>
        <v>0</v>
      </c>
      <c r="J60" s="5" t="b">
        <f>_xlfn.XLOOKUP(B60,Sheet3!A$2:A$78,Sheet3!C$2:C$78,FALSE)</f>
        <v>0</v>
      </c>
      <c r="K60" s="5"/>
      <c r="L60" s="5" t="b">
        <f>_xlfn.XLOOKUP(B60,Sheet3!A$2:A$78,Sheet3!H$2:H$78,FALSE)</f>
        <v>0</v>
      </c>
      <c r="M60" s="5" t="b">
        <f>_xlfn.XLOOKUP(B60,Sheet3!A$2:A$78,Sheet3!I$2:I$78,FALSE)</f>
        <v>0</v>
      </c>
    </row>
    <row r="61" spans="1:13" x14ac:dyDescent="0.35">
      <c r="A61" t="s">
        <v>190</v>
      </c>
      <c r="B61" t="s">
        <v>191</v>
      </c>
      <c r="C61" t="s">
        <v>192</v>
      </c>
      <c r="D61" t="s">
        <v>16</v>
      </c>
      <c r="E61" t="s">
        <v>95</v>
      </c>
      <c r="F61" t="str">
        <f t="shared" si="0"/>
        <v>m3/s W</v>
      </c>
      <c r="G61">
        <v>60</v>
      </c>
      <c r="H61">
        <v>1038</v>
      </c>
      <c r="I61" s="5" t="b">
        <f>_xlfn.XLOOKUP(B61,Sheet3!A$2:A$78,Sheet3!B$2:B$78,FALSE)</f>
        <v>0</v>
      </c>
      <c r="J61" s="5" t="b">
        <f>_xlfn.XLOOKUP(B61,Sheet3!A$2:A$78,Sheet3!C$2:C$78,FALSE)</f>
        <v>0</v>
      </c>
      <c r="K61" s="5"/>
      <c r="L61" s="5" t="b">
        <f>_xlfn.XLOOKUP(B61,Sheet3!A$2:A$78,Sheet3!H$2:H$78,FALSE)</f>
        <v>0</v>
      </c>
      <c r="M61" s="5" t="b">
        <f>_xlfn.XLOOKUP(B61,Sheet3!A$2:A$78,Sheet3!I$2:I$78,FALSE)</f>
        <v>0</v>
      </c>
    </row>
    <row r="62" spans="1:13" x14ac:dyDescent="0.35">
      <c r="A62" t="s">
        <v>193</v>
      </c>
      <c r="B62" t="s">
        <v>194</v>
      </c>
      <c r="C62" t="s">
        <v>195</v>
      </c>
      <c r="D62" t="s">
        <v>16</v>
      </c>
      <c r="E62" t="s">
        <v>95</v>
      </c>
      <c r="F62" t="str">
        <f t="shared" si="0"/>
        <v>m3/s W</v>
      </c>
      <c r="G62">
        <v>3600</v>
      </c>
      <c r="H62">
        <v>11</v>
      </c>
      <c r="I62" s="5" t="b">
        <f>_xlfn.XLOOKUP(B62,Sheet3!A$2:A$78,Sheet3!B$2:B$78,FALSE)</f>
        <v>0</v>
      </c>
      <c r="J62" s="5" t="b">
        <f>_xlfn.XLOOKUP(B62,Sheet3!A$2:A$78,Sheet3!C$2:C$78,FALSE)</f>
        <v>0</v>
      </c>
      <c r="K62" s="5"/>
      <c r="L62" s="5" t="b">
        <f>_xlfn.XLOOKUP(B62,Sheet3!A$2:A$78,Sheet3!H$2:H$78,FALSE)</f>
        <v>0</v>
      </c>
      <c r="M62" s="5" t="b">
        <f>_xlfn.XLOOKUP(B62,Sheet3!A$2:A$78,Sheet3!I$2:I$78,FALSE)</f>
        <v>0</v>
      </c>
    </row>
    <row r="63" spans="1:13" x14ac:dyDescent="0.35">
      <c r="A63" t="s">
        <v>196</v>
      </c>
      <c r="B63" t="s">
        <v>197</v>
      </c>
      <c r="C63" t="s">
        <v>198</v>
      </c>
      <c r="D63" t="s">
        <v>16</v>
      </c>
      <c r="E63" t="s">
        <v>98</v>
      </c>
      <c r="F63" t="str">
        <f t="shared" si="0"/>
        <v>m3/min A</v>
      </c>
      <c r="G63">
        <v>1.6667000000000001E-2</v>
      </c>
      <c r="H63">
        <v>166</v>
      </c>
      <c r="I63" s="5" t="b">
        <f>_xlfn.XLOOKUP(B63,Sheet3!A$2:A$78,Sheet3!B$2:B$78,FALSE)</f>
        <v>0</v>
      </c>
      <c r="J63" s="5" t="b">
        <f>_xlfn.XLOOKUP(B63,Sheet3!A$2:A$78,Sheet3!C$2:C$78,FALSE)</f>
        <v>0</v>
      </c>
      <c r="K63" s="5"/>
      <c r="L63" s="5" t="b">
        <f>_xlfn.XLOOKUP(B63,Sheet3!A$2:A$78,Sheet3!H$2:H$78,FALSE)</f>
        <v>0</v>
      </c>
      <c r="M63" s="5" t="b">
        <f>_xlfn.XLOOKUP(B63,Sheet3!A$2:A$78,Sheet3!I$2:I$78,FALSE)</f>
        <v>0</v>
      </c>
    </row>
    <row r="64" spans="1:13" x14ac:dyDescent="0.35">
      <c r="A64" t="s">
        <v>199</v>
      </c>
      <c r="B64" t="s">
        <v>200</v>
      </c>
      <c r="C64" t="s">
        <v>201</v>
      </c>
      <c r="D64" t="s">
        <v>16</v>
      </c>
      <c r="E64" t="s">
        <v>98</v>
      </c>
      <c r="F64" t="str">
        <f t="shared" si="0"/>
        <v>m3/min A</v>
      </c>
      <c r="G64">
        <v>35.314999999999998</v>
      </c>
      <c r="H64">
        <v>2</v>
      </c>
      <c r="I64" s="5" t="b">
        <f>_xlfn.XLOOKUP(B64,Sheet3!A$2:A$78,Sheet3!B$2:B$78,FALSE)</f>
        <v>0</v>
      </c>
      <c r="J64" s="5" t="b">
        <f>_xlfn.XLOOKUP(B64,Sheet3!A$2:A$78,Sheet3!C$2:C$78,FALSE)</f>
        <v>0</v>
      </c>
      <c r="K64" s="5"/>
      <c r="L64" s="5" t="b">
        <f>_xlfn.XLOOKUP(B64,Sheet3!A$2:A$78,Sheet3!H$2:H$78,FALSE)</f>
        <v>0</v>
      </c>
      <c r="M64" s="5" t="b">
        <f>_xlfn.XLOOKUP(B64,Sheet3!A$2:A$78,Sheet3!I$2:I$78,FALSE)</f>
        <v>0</v>
      </c>
    </row>
    <row r="65" spans="1:13" x14ac:dyDescent="0.35">
      <c r="A65" t="s">
        <v>202</v>
      </c>
      <c r="B65" t="s">
        <v>203</v>
      </c>
      <c r="C65" t="s">
        <v>204</v>
      </c>
      <c r="D65" t="s">
        <v>16</v>
      </c>
      <c r="E65" t="s">
        <v>101</v>
      </c>
      <c r="F65" t="str">
        <f t="shared" si="0"/>
        <v>kPa</v>
      </c>
      <c r="G65">
        <v>7.5278999999999998</v>
      </c>
      <c r="H65">
        <v>84</v>
      </c>
      <c r="I65" s="5" t="b">
        <f>_xlfn.XLOOKUP(B65,Sheet3!A$2:A$78,Sheet3!B$2:B$78,FALSE)</f>
        <v>0</v>
      </c>
      <c r="J65" s="5" t="b">
        <f>_xlfn.XLOOKUP(B65,Sheet3!A$2:A$78,Sheet3!C$2:C$78,FALSE)</f>
        <v>0</v>
      </c>
      <c r="K65" s="5"/>
      <c r="L65" s="5" t="b">
        <f>_xlfn.XLOOKUP(B65,Sheet3!A$2:A$78,Sheet3!H$2:H$78,FALSE)</f>
        <v>0</v>
      </c>
      <c r="M65" s="5" t="b">
        <f>_xlfn.XLOOKUP(B65,Sheet3!A$2:A$78,Sheet3!I$2:I$78,FALSE)</f>
        <v>0</v>
      </c>
    </row>
    <row r="66" spans="1:13" x14ac:dyDescent="0.35">
      <c r="A66" t="s">
        <v>205</v>
      </c>
      <c r="B66" t="s">
        <v>206</v>
      </c>
      <c r="C66" t="s">
        <v>207</v>
      </c>
      <c r="D66" t="s">
        <v>16</v>
      </c>
      <c r="E66" t="s">
        <v>65</v>
      </c>
      <c r="F66" t="str">
        <f t="shared" si="0"/>
        <v>mg/dm2/d</v>
      </c>
      <c r="G66">
        <v>1000</v>
      </c>
      <c r="H66">
        <v>345</v>
      </c>
      <c r="I66" s="5" t="b">
        <f>_xlfn.XLOOKUP(B66,Sheet3!A$2:A$78,Sheet3!B$2:B$78,FALSE)</f>
        <v>0</v>
      </c>
      <c r="J66" s="5" t="b">
        <f>_xlfn.XLOOKUP(B66,Sheet3!A$2:A$78,Sheet3!C$2:C$78,FALSE)</f>
        <v>0</v>
      </c>
      <c r="K66" s="5"/>
      <c r="L66" s="5" t="b">
        <f>_xlfn.XLOOKUP(B66,Sheet3!A$2:A$78,Sheet3!H$2:H$78,FALSE)</f>
        <v>0</v>
      </c>
      <c r="M66" s="5" t="b">
        <f>_xlfn.XLOOKUP(B66,Sheet3!A$2:A$78,Sheet3!I$2:I$78,FALSE)</f>
        <v>0</v>
      </c>
    </row>
    <row r="67" spans="1:13" x14ac:dyDescent="0.35">
      <c r="A67" t="s">
        <v>208</v>
      </c>
      <c r="B67" t="s">
        <v>209</v>
      </c>
      <c r="C67" t="s">
        <v>210</v>
      </c>
      <c r="D67" t="s">
        <v>16</v>
      </c>
      <c r="E67" t="s">
        <v>65</v>
      </c>
      <c r="F67" t="str">
        <f t="shared" ref="F67:F117" si="1">_xlfn.XLOOKUP(E67, A$2:A$117, B$2:B$117,FALSE)</f>
        <v>mg/dm2/d</v>
      </c>
      <c r="G67">
        <v>30000</v>
      </c>
      <c r="H67">
        <v>346</v>
      </c>
      <c r="I67" s="5" t="b">
        <f>_xlfn.XLOOKUP(B67,Sheet3!A$2:A$78,Sheet3!B$2:B$78,FALSE)</f>
        <v>0</v>
      </c>
      <c r="J67" s="5" t="b">
        <f>_xlfn.XLOOKUP(B67,Sheet3!A$2:A$78,Sheet3!C$2:C$78,FALSE)</f>
        <v>0</v>
      </c>
      <c r="K67" s="5"/>
      <c r="L67" s="5" t="b">
        <f>_xlfn.XLOOKUP(B67,Sheet3!A$2:A$78,Sheet3!H$2:H$78,FALSE)</f>
        <v>0</v>
      </c>
      <c r="M67" s="5" t="b">
        <f>_xlfn.XLOOKUP(B67,Sheet3!A$2:A$78,Sheet3!I$2:I$78,FALSE)</f>
        <v>0</v>
      </c>
    </row>
    <row r="68" spans="1:13" x14ac:dyDescent="0.35">
      <c r="A68" t="s">
        <v>211</v>
      </c>
      <c r="B68" t="s">
        <v>212</v>
      </c>
      <c r="C68" t="s">
        <v>213</v>
      </c>
      <c r="D68" t="s">
        <v>16</v>
      </c>
      <c r="E68" t="s">
        <v>65</v>
      </c>
      <c r="F68" t="str">
        <f t="shared" si="1"/>
        <v>mg/dm2/d</v>
      </c>
      <c r="G68">
        <v>30</v>
      </c>
      <c r="H68">
        <v>155</v>
      </c>
      <c r="I68" s="5" t="b">
        <f>_xlfn.XLOOKUP(B68,Sheet3!A$2:A$78,Sheet3!B$2:B$78,FALSE)</f>
        <v>0</v>
      </c>
      <c r="J68" s="5" t="b">
        <f>_xlfn.XLOOKUP(B68,Sheet3!A$2:A$78,Sheet3!C$2:C$78,FALSE)</f>
        <v>0</v>
      </c>
      <c r="K68" s="5"/>
      <c r="L68" s="5" t="b">
        <f>_xlfn.XLOOKUP(B68,Sheet3!A$2:A$78,Sheet3!H$2:H$78,FALSE)</f>
        <v>0</v>
      </c>
      <c r="M68" s="5" t="b">
        <f>_xlfn.XLOOKUP(B68,Sheet3!A$2:A$78,Sheet3!I$2:I$78,FALSE)</f>
        <v>0</v>
      </c>
    </row>
    <row r="69" spans="1:13" x14ac:dyDescent="0.35">
      <c r="A69" t="s">
        <v>214</v>
      </c>
      <c r="B69" t="s">
        <v>215</v>
      </c>
      <c r="C69" t="s">
        <v>216</v>
      </c>
      <c r="D69" t="s">
        <v>16</v>
      </c>
      <c r="E69" t="s">
        <v>30</v>
      </c>
      <c r="F69" t="str">
        <f t="shared" si="1"/>
        <v>mg</v>
      </c>
      <c r="G69">
        <v>1000</v>
      </c>
      <c r="H69">
        <v>273</v>
      </c>
      <c r="I69" s="5" t="b">
        <f>_xlfn.XLOOKUP(B69,Sheet3!A$2:A$78,Sheet3!B$2:B$78,FALSE)</f>
        <v>0</v>
      </c>
      <c r="J69" s="5" t="b">
        <f>_xlfn.XLOOKUP(B69,Sheet3!A$2:A$78,Sheet3!C$2:C$78,FALSE)</f>
        <v>0</v>
      </c>
      <c r="K69" s="5"/>
      <c r="L69" s="5" t="b">
        <f>_xlfn.XLOOKUP(B69,Sheet3!A$2:A$78,Sheet3!H$2:H$78,FALSE)</f>
        <v>0</v>
      </c>
      <c r="M69" s="5" t="b">
        <f>_xlfn.XLOOKUP(B69,Sheet3!A$2:A$78,Sheet3!I$2:I$78,FALSE)</f>
        <v>0</v>
      </c>
    </row>
    <row r="70" spans="1:13" x14ac:dyDescent="0.35">
      <c r="A70" t="s">
        <v>217</v>
      </c>
      <c r="B70" t="s">
        <v>218</v>
      </c>
      <c r="C70" t="s">
        <v>219</v>
      </c>
      <c r="D70" t="s">
        <v>16</v>
      </c>
      <c r="E70" t="s">
        <v>27</v>
      </c>
      <c r="F70" t="str">
        <f t="shared" si="1"/>
        <v>ug/g</v>
      </c>
      <c r="G70">
        <v>1E-3</v>
      </c>
      <c r="H70">
        <v>4</v>
      </c>
      <c r="I70" s="5" t="b">
        <f>_xlfn.XLOOKUP(B70,Sheet3!A$2:A$78,Sheet3!B$2:B$78,FALSE)</f>
        <v>0</v>
      </c>
      <c r="J70" s="5" t="b">
        <f>_xlfn.XLOOKUP(B70,Sheet3!A$2:A$78,Sheet3!C$2:C$78,FALSE)</f>
        <v>0</v>
      </c>
      <c r="K70" s="5"/>
      <c r="L70" s="5" t="b">
        <f>_xlfn.XLOOKUP(B70,Sheet3!A$2:A$78,Sheet3!H$2:H$78,FALSE)</f>
        <v>0</v>
      </c>
      <c r="M70" s="5" t="b">
        <f>_xlfn.XLOOKUP(B70,Sheet3!A$2:A$78,Sheet3!I$2:I$78,FALSE)</f>
        <v>0</v>
      </c>
    </row>
    <row r="71" spans="1:13" x14ac:dyDescent="0.35">
      <c r="A71" t="s">
        <v>220</v>
      </c>
      <c r="B71" t="s">
        <v>221</v>
      </c>
      <c r="C71" t="s">
        <v>222</v>
      </c>
      <c r="D71" t="s">
        <v>16</v>
      </c>
      <c r="E71" t="s">
        <v>27</v>
      </c>
      <c r="F71" t="str">
        <f t="shared" si="1"/>
        <v>ug/g</v>
      </c>
      <c r="G71">
        <v>1E-3</v>
      </c>
      <c r="H71">
        <v>8</v>
      </c>
      <c r="I71" s="5" t="b">
        <f>_xlfn.XLOOKUP(B71,Sheet3!A$2:A$78,Sheet3!B$2:B$78,FALSE)</f>
        <v>0</v>
      </c>
      <c r="J71" s="5" t="b">
        <f>_xlfn.XLOOKUP(B71,Sheet3!A$2:A$78,Sheet3!C$2:C$78,FALSE)</f>
        <v>0</v>
      </c>
      <c r="K71" s="5"/>
      <c r="L71" s="5" t="b">
        <f>_xlfn.XLOOKUP(B71,Sheet3!A$2:A$78,Sheet3!H$2:H$78,FALSE)</f>
        <v>0</v>
      </c>
      <c r="M71" s="5" t="b">
        <f>_xlfn.XLOOKUP(B71,Sheet3!A$2:A$78,Sheet3!I$2:I$78,FALSE)</f>
        <v>0</v>
      </c>
    </row>
    <row r="72" spans="1:13" x14ac:dyDescent="0.35">
      <c r="A72" t="s">
        <v>223</v>
      </c>
      <c r="B72" t="s">
        <v>224</v>
      </c>
      <c r="C72" t="s">
        <v>225</v>
      </c>
      <c r="D72" t="s">
        <v>16</v>
      </c>
      <c r="E72" t="s">
        <v>27</v>
      </c>
      <c r="F72" t="str">
        <f t="shared" si="1"/>
        <v>ug/g</v>
      </c>
      <c r="G72">
        <v>1</v>
      </c>
      <c r="H72">
        <v>53121</v>
      </c>
      <c r="I72" s="5" t="b">
        <f>_xlfn.XLOOKUP(B72,Sheet3!A$2:A$78,Sheet3!B$2:B$78,FALSE)</f>
        <v>0</v>
      </c>
      <c r="J72" s="5" t="b">
        <f>_xlfn.XLOOKUP(B72,Sheet3!A$2:A$78,Sheet3!C$2:C$78,FALSE)</f>
        <v>0</v>
      </c>
      <c r="K72" s="5"/>
      <c r="L72" s="5" t="b">
        <f>_xlfn.XLOOKUP(B72,Sheet3!A$2:A$78,Sheet3!H$2:H$78,FALSE)</f>
        <v>0</v>
      </c>
      <c r="M72" s="5" t="b">
        <f>_xlfn.XLOOKUP(B72,Sheet3!A$2:A$78,Sheet3!I$2:I$78,FALSE)</f>
        <v>0</v>
      </c>
    </row>
    <row r="73" spans="1:13" x14ac:dyDescent="0.35">
      <c r="A73" t="s">
        <v>226</v>
      </c>
      <c r="B73" t="s">
        <v>227</v>
      </c>
      <c r="C73" t="s">
        <v>228</v>
      </c>
      <c r="D73" t="s">
        <v>16</v>
      </c>
      <c r="E73" t="s">
        <v>139</v>
      </c>
      <c r="F73" t="str">
        <f t="shared" si="1"/>
        <v>ug/g wet</v>
      </c>
      <c r="G73">
        <v>1</v>
      </c>
      <c r="H73">
        <v>8488</v>
      </c>
      <c r="I73" s="5" t="b">
        <f>_xlfn.XLOOKUP(B73,Sheet3!A$2:A$78,Sheet3!B$2:B$78,FALSE)</f>
        <v>0</v>
      </c>
      <c r="J73" s="5" t="b">
        <f>_xlfn.XLOOKUP(B73,Sheet3!A$2:A$78,Sheet3!C$2:C$78,FALSE)</f>
        <v>0</v>
      </c>
      <c r="K73" s="5"/>
      <c r="L73" s="5" t="b">
        <f>_xlfn.XLOOKUP(B73,Sheet3!A$2:A$78,Sheet3!H$2:H$78,FALSE)</f>
        <v>0</v>
      </c>
      <c r="M73" s="5" t="b">
        <f>_xlfn.XLOOKUP(B73,Sheet3!A$2:A$78,Sheet3!I$2:I$78,FALSE)</f>
        <v>0</v>
      </c>
    </row>
    <row r="74" spans="1:13" x14ac:dyDescent="0.35">
      <c r="A74" t="s">
        <v>229</v>
      </c>
      <c r="B74" t="s">
        <v>230</v>
      </c>
      <c r="C74" t="s">
        <v>231</v>
      </c>
      <c r="D74" t="s">
        <v>16</v>
      </c>
      <c r="E74" t="s">
        <v>59</v>
      </c>
      <c r="F74" t="str">
        <f t="shared" si="1"/>
        <v>g/m2</v>
      </c>
      <c r="G74">
        <v>1000</v>
      </c>
      <c r="H74">
        <v>79</v>
      </c>
      <c r="I74" s="5" t="b">
        <f>_xlfn.XLOOKUP(B74,Sheet3!A$2:A$78,Sheet3!B$2:B$78,FALSE)</f>
        <v>0</v>
      </c>
      <c r="J74" s="5" t="b">
        <f>_xlfn.XLOOKUP(B74,Sheet3!A$2:A$78,Sheet3!C$2:C$78,FALSE)</f>
        <v>0</v>
      </c>
      <c r="K74" s="5"/>
      <c r="L74" s="5" t="b">
        <f>_xlfn.XLOOKUP(B74,Sheet3!A$2:A$78,Sheet3!H$2:H$78,FALSE)</f>
        <v>0</v>
      </c>
      <c r="M74" s="5" t="b">
        <f>_xlfn.XLOOKUP(B74,Sheet3!A$2:A$78,Sheet3!I$2:I$78,FALSE)</f>
        <v>0</v>
      </c>
    </row>
    <row r="75" spans="1:13" x14ac:dyDescent="0.35">
      <c r="A75" t="s">
        <v>232</v>
      </c>
      <c r="B75" t="s">
        <v>233</v>
      </c>
      <c r="C75" t="s">
        <v>234</v>
      </c>
      <c r="D75" t="s">
        <v>16</v>
      </c>
      <c r="E75" t="s">
        <v>107</v>
      </c>
      <c r="F75" t="str">
        <f t="shared" si="1"/>
        <v>t/d</v>
      </c>
      <c r="G75">
        <v>1.1023000000000001</v>
      </c>
      <c r="H75">
        <v>1</v>
      </c>
      <c r="I75" s="5" t="b">
        <f>_xlfn.XLOOKUP(B75,Sheet3!A$2:A$78,Sheet3!B$2:B$78,FALSE)</f>
        <v>0</v>
      </c>
      <c r="J75" s="5" t="b">
        <f>_xlfn.XLOOKUP(B75,Sheet3!A$2:A$78,Sheet3!C$2:C$78,FALSE)</f>
        <v>0</v>
      </c>
      <c r="K75" s="5"/>
      <c r="L75" s="5" t="b">
        <f>_xlfn.XLOOKUP(B75,Sheet3!A$2:A$78,Sheet3!H$2:H$78,FALSE)</f>
        <v>0</v>
      </c>
      <c r="M75" s="5" t="b">
        <f>_xlfn.XLOOKUP(B75,Sheet3!A$2:A$78,Sheet3!I$2:I$78,FALSE)</f>
        <v>0</v>
      </c>
    </row>
    <row r="76" spans="1:13" x14ac:dyDescent="0.35">
      <c r="A76" t="s">
        <v>235</v>
      </c>
      <c r="B76" t="s">
        <v>236</v>
      </c>
      <c r="C76" t="s">
        <v>237</v>
      </c>
      <c r="D76" t="s">
        <v>16</v>
      </c>
      <c r="E76" t="s">
        <v>107</v>
      </c>
      <c r="F76" t="str">
        <f t="shared" si="1"/>
        <v>t/d</v>
      </c>
      <c r="G76">
        <v>1000</v>
      </c>
      <c r="H76">
        <v>100120</v>
      </c>
      <c r="I76" s="5" t="b">
        <f>_xlfn.XLOOKUP(B76,Sheet3!A$2:A$78,Sheet3!B$2:B$78,FALSE)</f>
        <v>0</v>
      </c>
      <c r="J76" s="5" t="b">
        <f>_xlfn.XLOOKUP(B76,Sheet3!A$2:A$78,Sheet3!C$2:C$78,FALSE)</f>
        <v>0</v>
      </c>
      <c r="K76" s="5"/>
      <c r="L76" s="5" t="b">
        <f>_xlfn.XLOOKUP(B76,Sheet3!A$2:A$78,Sheet3!H$2:H$78,FALSE)</f>
        <v>0</v>
      </c>
      <c r="M76" s="5" t="b">
        <f>_xlfn.XLOOKUP(B76,Sheet3!A$2:A$78,Sheet3!I$2:I$78,FALSE)</f>
        <v>0</v>
      </c>
    </row>
    <row r="77" spans="1:13" x14ac:dyDescent="0.35">
      <c r="A77" t="s">
        <v>238</v>
      </c>
      <c r="B77" t="s">
        <v>239</v>
      </c>
      <c r="C77" t="s">
        <v>240</v>
      </c>
      <c r="D77" t="s">
        <v>16</v>
      </c>
      <c r="E77" t="s">
        <v>20</v>
      </c>
      <c r="F77" t="b">
        <f t="shared" si="1"/>
        <v>0</v>
      </c>
      <c r="G77" t="s">
        <v>20</v>
      </c>
      <c r="H77">
        <v>33</v>
      </c>
      <c r="I77" s="5" t="b">
        <f>_xlfn.XLOOKUP(B77,Sheet3!A$2:A$78,Sheet3!B$2:B$78,FALSE)</f>
        <v>0</v>
      </c>
      <c r="J77" s="5" t="b">
        <f>_xlfn.XLOOKUP(B77,Sheet3!A$2:A$78,Sheet3!C$2:C$78,FALSE)</f>
        <v>0</v>
      </c>
      <c r="K77" s="5"/>
      <c r="L77" s="5" t="b">
        <f>_xlfn.XLOOKUP(B77,Sheet3!A$2:A$78,Sheet3!H$2:H$78,FALSE)</f>
        <v>0</v>
      </c>
      <c r="M77" s="5" t="b">
        <f>_xlfn.XLOOKUP(B77,Sheet3!A$2:A$78,Sheet3!I$2:I$78,FALSE)</f>
        <v>0</v>
      </c>
    </row>
    <row r="78" spans="1:13" x14ac:dyDescent="0.35">
      <c r="A78" t="s">
        <v>241</v>
      </c>
      <c r="B78" t="s">
        <v>242</v>
      </c>
      <c r="C78" t="s">
        <v>243</v>
      </c>
      <c r="D78" t="s">
        <v>16</v>
      </c>
      <c r="E78" t="s">
        <v>17</v>
      </c>
      <c r="F78" t="str">
        <f t="shared" si="1"/>
        <v>m3/d</v>
      </c>
      <c r="G78">
        <v>30.437999999999999</v>
      </c>
      <c r="H78">
        <v>6</v>
      </c>
      <c r="I78" s="5" t="b">
        <f>_xlfn.XLOOKUP(B78,Sheet3!A$2:A$78,Sheet3!B$2:B$78,FALSE)</f>
        <v>0</v>
      </c>
      <c r="J78" s="5" t="b">
        <f>_xlfn.XLOOKUP(B78,Sheet3!A$2:A$78,Sheet3!C$2:C$78,FALSE)</f>
        <v>0</v>
      </c>
      <c r="K78" s="5"/>
      <c r="L78" s="5" t="b">
        <f>_xlfn.XLOOKUP(B78,Sheet3!A$2:A$78,Sheet3!H$2:H$78,FALSE)</f>
        <v>0</v>
      </c>
      <c r="M78" s="5" t="b">
        <f>_xlfn.XLOOKUP(B78,Sheet3!A$2:A$78,Sheet3!I$2:I$78,FALSE)</f>
        <v>0</v>
      </c>
    </row>
    <row r="79" spans="1:13" x14ac:dyDescent="0.35">
      <c r="A79" t="s">
        <v>244</v>
      </c>
      <c r="B79" t="s">
        <v>245</v>
      </c>
      <c r="C79" t="s">
        <v>246</v>
      </c>
      <c r="D79" t="s">
        <v>16</v>
      </c>
      <c r="E79" t="s">
        <v>17</v>
      </c>
      <c r="F79" t="str">
        <f t="shared" si="1"/>
        <v>m3/d</v>
      </c>
      <c r="G79">
        <v>7</v>
      </c>
      <c r="H79">
        <v>194</v>
      </c>
      <c r="I79" s="5" t="b">
        <f>_xlfn.XLOOKUP(B79,Sheet3!A$2:A$78,Sheet3!B$2:B$78,FALSE)</f>
        <v>0</v>
      </c>
      <c r="J79" s="5" t="b">
        <f>_xlfn.XLOOKUP(B79,Sheet3!A$2:A$78,Sheet3!C$2:C$78,FALSE)</f>
        <v>0</v>
      </c>
      <c r="K79" s="5"/>
      <c r="L79" s="5" t="b">
        <f>_xlfn.XLOOKUP(B79,Sheet3!A$2:A$78,Sheet3!H$2:H$78,FALSE)</f>
        <v>0</v>
      </c>
      <c r="M79" s="5" t="b">
        <f>_xlfn.XLOOKUP(B79,Sheet3!A$2:A$78,Sheet3!I$2:I$78,FALSE)</f>
        <v>0</v>
      </c>
    </row>
    <row r="80" spans="1:13" x14ac:dyDescent="0.35">
      <c r="A80" t="s">
        <v>247</v>
      </c>
      <c r="B80" t="s">
        <v>248</v>
      </c>
      <c r="C80" t="s">
        <v>249</v>
      </c>
      <c r="D80" t="s">
        <v>16</v>
      </c>
      <c r="E80" t="s">
        <v>17</v>
      </c>
      <c r="F80" t="str">
        <f t="shared" si="1"/>
        <v>m3/d</v>
      </c>
      <c r="G80">
        <v>2.7396999999999999E-3</v>
      </c>
      <c r="H80">
        <v>12</v>
      </c>
      <c r="I80" s="5" t="b">
        <f>_xlfn.XLOOKUP(B80,Sheet3!A$2:A$78,Sheet3!B$2:B$78,FALSE)</f>
        <v>0</v>
      </c>
      <c r="J80" s="5" t="b">
        <f>_xlfn.XLOOKUP(B80,Sheet3!A$2:A$78,Sheet3!C$2:C$78,FALSE)</f>
        <v>0</v>
      </c>
      <c r="K80" s="5"/>
      <c r="L80" s="5" t="b">
        <f>_xlfn.XLOOKUP(B80,Sheet3!A$2:A$78,Sheet3!H$2:H$78,FALSE)</f>
        <v>0</v>
      </c>
      <c r="M80" s="5" t="b">
        <f>_xlfn.XLOOKUP(B80,Sheet3!A$2:A$78,Sheet3!I$2:I$78,FALSE)</f>
        <v>0</v>
      </c>
    </row>
    <row r="81" spans="1:13" x14ac:dyDescent="0.35">
      <c r="A81" t="s">
        <v>250</v>
      </c>
      <c r="B81" t="s">
        <v>251</v>
      </c>
      <c r="C81" t="s">
        <v>252</v>
      </c>
      <c r="D81" t="s">
        <v>16</v>
      </c>
      <c r="E81" t="s">
        <v>41</v>
      </c>
      <c r="F81" t="str">
        <f t="shared" si="1"/>
        <v>NTU</v>
      </c>
      <c r="G81">
        <v>1</v>
      </c>
      <c r="H81">
        <v>15</v>
      </c>
      <c r="I81" s="5" t="b">
        <f>_xlfn.XLOOKUP(B81,Sheet3!A$2:A$78,Sheet3!B$2:B$78,FALSE)</f>
        <v>0</v>
      </c>
      <c r="J81" s="5" t="b">
        <f>_xlfn.XLOOKUP(B81,Sheet3!A$2:A$78,Sheet3!C$2:C$78,FALSE)</f>
        <v>0</v>
      </c>
      <c r="K81" s="5"/>
      <c r="L81" s="5" t="b">
        <f>_xlfn.XLOOKUP(B81,Sheet3!A$2:A$78,Sheet3!H$2:H$78,FALSE)</f>
        <v>0</v>
      </c>
      <c r="M81" s="5" t="b">
        <f>_xlfn.XLOOKUP(B81,Sheet3!A$2:A$78,Sheet3!I$2:I$78,FALSE)</f>
        <v>0</v>
      </c>
    </row>
    <row r="82" spans="1:13" x14ac:dyDescent="0.35">
      <c r="A82" t="s">
        <v>253</v>
      </c>
      <c r="B82" t="s">
        <v>254</v>
      </c>
      <c r="C82" t="s">
        <v>255</v>
      </c>
      <c r="D82" t="s">
        <v>16</v>
      </c>
      <c r="E82" t="s">
        <v>20</v>
      </c>
      <c r="F82" t="b">
        <f t="shared" si="1"/>
        <v>0</v>
      </c>
      <c r="G82" t="s">
        <v>20</v>
      </c>
      <c r="H82">
        <v>30</v>
      </c>
      <c r="I82" s="5" t="str">
        <f>_xlfn.XLOOKUP(B82,Sheet3!A$2:A$78,Sheet3!B$2:B$78,FALSE)</f>
        <v>MicrobialFormation</v>
      </c>
      <c r="J82" s="5" t="str">
        <f>_xlfn.XLOOKUP(B82,Sheet3!A$2:A$78,Sheet3!C$2:C$78,FALSE)</f>
        <v>MPN/100g</v>
      </c>
      <c r="K82" s="5"/>
      <c r="L82" s="5" t="str">
        <f>_xlfn.XLOOKUP(B82,Sheet3!A$2:A$78,Sheet3!H$2:H$78,FALSE)</f>
        <v>(microb.)</v>
      </c>
      <c r="M82" s="5">
        <f>_xlfn.XLOOKUP(B82,Sheet3!A$2:A$78,Sheet3!I$2:I$78,FALSE)</f>
        <v>0</v>
      </c>
    </row>
    <row r="83" spans="1:13" x14ac:dyDescent="0.35">
      <c r="A83" t="s">
        <v>256</v>
      </c>
      <c r="B83" t="s">
        <v>257</v>
      </c>
      <c r="C83" t="s">
        <v>258</v>
      </c>
      <c r="D83" t="s">
        <v>16</v>
      </c>
      <c r="E83" t="s">
        <v>95</v>
      </c>
      <c r="F83" t="str">
        <f t="shared" si="1"/>
        <v>m3/s W</v>
      </c>
      <c r="G83">
        <v>60000</v>
      </c>
      <c r="H83">
        <v>5832</v>
      </c>
      <c r="I83" s="5" t="b">
        <f>_xlfn.XLOOKUP(B83,Sheet3!A$2:A$78,Sheet3!B$2:B$78,FALSE)</f>
        <v>0</v>
      </c>
      <c r="J83" s="5" t="b">
        <f>_xlfn.XLOOKUP(B83,Sheet3!A$2:A$78,Sheet3!C$2:C$78,FALSE)</f>
        <v>0</v>
      </c>
      <c r="K83" s="5"/>
      <c r="L83" s="5" t="b">
        <f>_xlfn.XLOOKUP(B83,Sheet3!A$2:A$78,Sheet3!H$2:H$78,FALSE)</f>
        <v>0</v>
      </c>
      <c r="M83" s="5" t="b">
        <f>_xlfn.XLOOKUP(B83,Sheet3!A$2:A$78,Sheet3!I$2:I$78,FALSE)</f>
        <v>0</v>
      </c>
    </row>
    <row r="84" spans="1:13" x14ac:dyDescent="0.35">
      <c r="A84" t="s">
        <v>259</v>
      </c>
      <c r="B84" t="s">
        <v>260</v>
      </c>
      <c r="C84" t="s">
        <v>261</v>
      </c>
      <c r="D84" t="s">
        <v>16</v>
      </c>
      <c r="E84" t="s">
        <v>20</v>
      </c>
      <c r="F84" t="b">
        <f t="shared" si="1"/>
        <v>0</v>
      </c>
      <c r="G84" t="s">
        <v>20</v>
      </c>
      <c r="H84">
        <v>9325</v>
      </c>
      <c r="I84" s="5" t="str">
        <f>_xlfn.XLOOKUP(B84,Sheet3!A$2:A$78,Sheet3!B$2:B$78,FALSE)</f>
        <v>PerAirDriedTonne</v>
      </c>
      <c r="J84" s="5" t="str">
        <f>_xlfn.XLOOKUP(B84,Sheet3!A$2:A$78,Sheet3!C$2:C$78,FALSE)</f>
        <v>kg/adt</v>
      </c>
      <c r="K84" s="5"/>
      <c r="L84" s="5" t="str">
        <f>_xlfn.XLOOKUP(B84,Sheet3!A$2:A$78,Sheet3!H$2:H$78,FALSE)</f>
        <v>(/adt)</v>
      </c>
      <c r="M84" s="5">
        <f>_xlfn.XLOOKUP(B84,Sheet3!A$2:A$78,Sheet3!I$2:I$78,FALSE)</f>
        <v>0</v>
      </c>
    </row>
    <row r="85" spans="1:13" x14ac:dyDescent="0.35">
      <c r="A85" t="s">
        <v>262</v>
      </c>
      <c r="B85" t="s">
        <v>263</v>
      </c>
      <c r="C85" t="s">
        <v>264</v>
      </c>
      <c r="D85" t="s">
        <v>16</v>
      </c>
      <c r="E85" t="s">
        <v>20</v>
      </c>
      <c r="F85" t="b">
        <f t="shared" si="1"/>
        <v>0</v>
      </c>
      <c r="G85" t="s">
        <v>20</v>
      </c>
      <c r="H85">
        <v>201277</v>
      </c>
      <c r="I85" s="5" t="str">
        <f>_xlfn.XLOOKUP(B85,Sheet3!A$2:A$78,Sheet3!B$2:B$78,FALSE)</f>
        <v>AirDriedProductionRate</v>
      </c>
      <c r="J85" s="5" t="str">
        <f>_xlfn.XLOOKUP(B85,Sheet3!A$2:A$78,Sheet3!C$2:C$78,FALSE)</f>
        <v>adt/d</v>
      </c>
      <c r="K85" s="5"/>
      <c r="L85" s="5" t="str">
        <f>_xlfn.XLOOKUP(B85,Sheet3!A$2:A$78,Sheet3!H$2:H$78,FALSE)</f>
        <v>(atd prod.)</v>
      </c>
      <c r="M85" s="5">
        <f>_xlfn.XLOOKUP(B85,Sheet3!A$2:A$78,Sheet3!I$2:I$78,FALSE)</f>
        <v>0</v>
      </c>
    </row>
    <row r="86" spans="1:13" x14ac:dyDescent="0.35">
      <c r="A86" t="s">
        <v>265</v>
      </c>
      <c r="B86" t="s">
        <v>266</v>
      </c>
      <c r="C86" t="s">
        <v>267</v>
      </c>
      <c r="D86" t="s">
        <v>16</v>
      </c>
      <c r="E86" t="s">
        <v>20</v>
      </c>
      <c r="F86" t="b">
        <f t="shared" si="1"/>
        <v>0</v>
      </c>
      <c r="G86" t="s">
        <v>20</v>
      </c>
      <c r="H86">
        <v>73</v>
      </c>
      <c r="I86" s="5" t="str">
        <f>_xlfn.XLOOKUP(B86,Sheet3!A$2:A$78,Sheet3!B$2:B$78,FALSE)</f>
        <v>Time</v>
      </c>
      <c r="J86" s="5" t="str">
        <f>_xlfn.XLOOKUP(B86,Sheet3!A$2:A$78,Sheet3!C$2:C$78,FALSE)</f>
        <v>hr</v>
      </c>
      <c r="K86" s="5"/>
      <c r="L86" s="5" t="str">
        <f>_xlfn.XLOOKUP(B86,Sheet3!A$2:A$78,Sheet3!H$2:H$78,FALSE)</f>
        <v>(time)</v>
      </c>
      <c r="M86" s="5">
        <f>_xlfn.XLOOKUP(B86,Sheet3!A$2:A$78,Sheet3!I$2:I$78,FALSE)</f>
        <v>0</v>
      </c>
    </row>
    <row r="87" spans="1:13" x14ac:dyDescent="0.35">
      <c r="A87" t="s">
        <v>268</v>
      </c>
      <c r="B87" t="s">
        <v>269</v>
      </c>
      <c r="C87" t="s">
        <v>270</v>
      </c>
      <c r="D87" t="s">
        <v>16</v>
      </c>
      <c r="E87" t="s">
        <v>20</v>
      </c>
      <c r="F87" t="b">
        <f t="shared" si="1"/>
        <v>0</v>
      </c>
      <c r="G87" t="s">
        <v>20</v>
      </c>
      <c r="H87">
        <v>300</v>
      </c>
      <c r="I87" s="5" t="str">
        <f>_xlfn.XLOOKUP(B87,Sheet3!A$2:A$78,Sheet3!B$2:B$78,FALSE)</f>
        <v>MicrobialFormation</v>
      </c>
      <c r="J87" s="5" t="str">
        <f>_xlfn.XLOOKUP(B87,Sheet3!A$2:A$78,Sheet3!C$2:C$78,FALSE)</f>
        <v>MPN/g</v>
      </c>
      <c r="K87" s="5"/>
      <c r="L87" s="5" t="str">
        <f>_xlfn.XLOOKUP(B87,Sheet3!A$2:A$78,Sheet3!H$2:H$78,FALSE)</f>
        <v>(microb.)</v>
      </c>
      <c r="M87" s="5">
        <f>_xlfn.XLOOKUP(B87,Sheet3!A$2:A$78,Sheet3!I$2:I$78,FALSE)</f>
        <v>0</v>
      </c>
    </row>
    <row r="88" spans="1:13" x14ac:dyDescent="0.35">
      <c r="A88" t="s">
        <v>271</v>
      </c>
      <c r="B88" t="s">
        <v>272</v>
      </c>
      <c r="C88" t="s">
        <v>273</v>
      </c>
      <c r="D88" t="s">
        <v>16</v>
      </c>
      <c r="E88" t="s">
        <v>20</v>
      </c>
      <c r="F88" t="b">
        <f t="shared" si="1"/>
        <v>0</v>
      </c>
      <c r="G88" t="s">
        <v>20</v>
      </c>
      <c r="H88">
        <v>109</v>
      </c>
      <c r="I88" s="5" t="b">
        <f>_xlfn.XLOOKUP(B88,Sheet3!A$2:A$78,Sheet3!B$2:B$78,FALSE)</f>
        <v>0</v>
      </c>
      <c r="J88" s="5" t="b">
        <f>_xlfn.XLOOKUP(B88,Sheet3!A$2:A$78,Sheet3!C$2:C$78,FALSE)</f>
        <v>0</v>
      </c>
      <c r="K88" s="5"/>
      <c r="L88" s="5" t="b">
        <f>_xlfn.XLOOKUP(B88,Sheet3!A$2:A$78,Sheet3!H$2:H$78,FALSE)</f>
        <v>0</v>
      </c>
      <c r="M88" s="5" t="b">
        <f>_xlfn.XLOOKUP(B88,Sheet3!A$2:A$78,Sheet3!I$2:I$78,FALSE)</f>
        <v>0</v>
      </c>
    </row>
    <row r="89" spans="1:13" x14ac:dyDescent="0.35">
      <c r="A89" t="s">
        <v>274</v>
      </c>
      <c r="B89" t="s">
        <v>275</v>
      </c>
      <c r="C89" t="s">
        <v>276</v>
      </c>
      <c r="D89" t="s">
        <v>16</v>
      </c>
      <c r="E89" t="s">
        <v>24</v>
      </c>
      <c r="F89" t="str">
        <f t="shared" si="1"/>
        <v>mg/L</v>
      </c>
      <c r="G89">
        <v>1</v>
      </c>
      <c r="H89">
        <v>2066</v>
      </c>
      <c r="I89" s="5" t="b">
        <f>_xlfn.XLOOKUP(B89,Sheet3!A$2:A$78,Sheet3!B$2:B$78,FALSE)</f>
        <v>0</v>
      </c>
      <c r="J89" s="5" t="b">
        <f>_xlfn.XLOOKUP(B89,Sheet3!A$2:A$78,Sheet3!C$2:C$78,FALSE)</f>
        <v>0</v>
      </c>
      <c r="K89" s="5"/>
      <c r="L89" s="5" t="b">
        <f>_xlfn.XLOOKUP(B89,Sheet3!A$2:A$78,Sheet3!H$2:H$78,FALSE)</f>
        <v>0</v>
      </c>
      <c r="M89" s="5" t="b">
        <f>_xlfn.XLOOKUP(B89,Sheet3!A$2:A$78,Sheet3!I$2:I$78,FALSE)</f>
        <v>0</v>
      </c>
    </row>
    <row r="90" spans="1:13" x14ac:dyDescent="0.35">
      <c r="A90" t="s">
        <v>277</v>
      </c>
      <c r="B90" t="s">
        <v>278</v>
      </c>
      <c r="C90" t="s">
        <v>279</v>
      </c>
      <c r="D90" t="s">
        <v>16</v>
      </c>
      <c r="E90" t="s">
        <v>20</v>
      </c>
      <c r="F90" t="b">
        <f t="shared" si="1"/>
        <v>0</v>
      </c>
      <c r="G90" t="s">
        <v>20</v>
      </c>
      <c r="H90">
        <v>44207</v>
      </c>
      <c r="I90" s="5" t="str">
        <f>_xlfn.XLOOKUP(B90,Sheet3!A$2:A$78,Sheet3!B$2:B$78,FALSE)</f>
        <v>Percent</v>
      </c>
      <c r="J90" s="5" t="str">
        <f>_xlfn.XLOOKUP(B90,Sheet3!A$2:A$78,Sheet3!C$2:C$78,FALSE)</f>
        <v>%</v>
      </c>
      <c r="K90" s="5"/>
      <c r="L90" s="5" t="str">
        <f>_xlfn.XLOOKUP(B90,Sheet3!A$2:A$78,Sheet3!H$2:H$78,FALSE)</f>
        <v>(%)</v>
      </c>
      <c r="M90" s="5" t="str">
        <f>_xlfn.XLOOKUP(B90,Sheet3!A$2:A$78,Sheet3!I$2:I$78,FALSE)</f>
        <v xml:space="preserve"> (mortality)</v>
      </c>
    </row>
    <row r="91" spans="1:13" x14ac:dyDescent="0.35">
      <c r="A91" t="s">
        <v>280</v>
      </c>
      <c r="B91" t="s">
        <v>281</v>
      </c>
      <c r="C91" t="s">
        <v>282</v>
      </c>
      <c r="D91" t="s">
        <v>16</v>
      </c>
      <c r="E91" t="s">
        <v>20</v>
      </c>
      <c r="F91" t="b">
        <f t="shared" si="1"/>
        <v>0</v>
      </c>
      <c r="G91" t="s">
        <v>20</v>
      </c>
      <c r="H91">
        <v>30</v>
      </c>
      <c r="I91" s="5" t="str">
        <f>_xlfn.XLOOKUP(B91,Sheet3!A$2:A$78,Sheet3!B$2:B$78,FALSE)</f>
        <v>MassPerArea</v>
      </c>
      <c r="J91" s="5" t="str">
        <f>_xlfn.XLOOKUP(B91,Sheet3!A$2:A$78,Sheet3!C$2:C$78,FALSE)</f>
        <v>t/ha</v>
      </c>
      <c r="K91" s="5"/>
      <c r="L91" s="5" t="str">
        <f>_xlfn.XLOOKUP(B91,Sheet3!A$2:A$78,Sheet3!H$2:H$78,FALSE)</f>
        <v>(m./area)</v>
      </c>
      <c r="M91" s="5">
        <f>_xlfn.XLOOKUP(B91,Sheet3!A$2:A$78,Sheet3!I$2:I$78,FALSE)</f>
        <v>0</v>
      </c>
    </row>
    <row r="92" spans="1:13" x14ac:dyDescent="0.35">
      <c r="A92" t="s">
        <v>283</v>
      </c>
      <c r="B92" t="s">
        <v>284</v>
      </c>
      <c r="C92" t="s">
        <v>285</v>
      </c>
      <c r="D92" t="s">
        <v>16</v>
      </c>
      <c r="E92" t="s">
        <v>17</v>
      </c>
      <c r="F92" t="str">
        <f t="shared" si="1"/>
        <v>m3/d</v>
      </c>
      <c r="G92">
        <v>264.18</v>
      </c>
      <c r="H92">
        <v>2830</v>
      </c>
      <c r="I92" s="5" t="b">
        <f>_xlfn.XLOOKUP(B92,Sheet3!A$2:A$78,Sheet3!B$2:B$78,FALSE)</f>
        <v>0</v>
      </c>
      <c r="J92" s="5" t="b">
        <f>_xlfn.XLOOKUP(B92,Sheet3!A$2:A$78,Sheet3!C$2:C$78,FALSE)</f>
        <v>0</v>
      </c>
      <c r="K92" s="5"/>
      <c r="L92" s="5" t="b">
        <f>_xlfn.XLOOKUP(B92,Sheet3!A$2:A$78,Sheet3!H$2:H$78,FALSE)</f>
        <v>0</v>
      </c>
      <c r="M92" s="5" t="b">
        <f>_xlfn.XLOOKUP(B92,Sheet3!A$2:A$78,Sheet3!I$2:I$78,FALSE)</f>
        <v>0</v>
      </c>
    </row>
    <row r="93" spans="1:13" x14ac:dyDescent="0.35">
      <c r="A93" t="s">
        <v>286</v>
      </c>
      <c r="B93" t="s">
        <v>287</v>
      </c>
      <c r="C93" t="s">
        <v>288</v>
      </c>
      <c r="D93" t="s">
        <v>16</v>
      </c>
      <c r="E93" t="s">
        <v>17</v>
      </c>
      <c r="F93" t="str">
        <f t="shared" si="1"/>
        <v>m3/d</v>
      </c>
      <c r="G93">
        <v>1E-3</v>
      </c>
      <c r="H93">
        <v>40243</v>
      </c>
      <c r="I93" s="5" t="b">
        <f>_xlfn.XLOOKUP(B93,Sheet3!A$2:A$78,Sheet3!B$2:B$78,FALSE)</f>
        <v>0</v>
      </c>
      <c r="J93" s="5" t="b">
        <f>_xlfn.XLOOKUP(B93,Sheet3!A$2:A$78,Sheet3!C$2:C$78,FALSE)</f>
        <v>0</v>
      </c>
      <c r="K93" s="5"/>
      <c r="L93" s="5" t="b">
        <f>_xlfn.XLOOKUP(B93,Sheet3!A$2:A$78,Sheet3!H$2:H$78,FALSE)</f>
        <v>0</v>
      </c>
      <c r="M93" s="5" t="b">
        <f>_xlfn.XLOOKUP(B93,Sheet3!A$2:A$78,Sheet3!I$2:I$78,FALSE)</f>
        <v>0</v>
      </c>
    </row>
    <row r="94" spans="1:13" x14ac:dyDescent="0.35">
      <c r="A94" t="s">
        <v>289</v>
      </c>
      <c r="B94" t="s">
        <v>290</v>
      </c>
      <c r="C94" t="s">
        <v>291</v>
      </c>
      <c r="D94" t="s">
        <v>16</v>
      </c>
      <c r="E94" t="s">
        <v>95</v>
      </c>
      <c r="F94" t="str">
        <f t="shared" si="1"/>
        <v>m3/s W</v>
      </c>
      <c r="G94">
        <v>1000</v>
      </c>
      <c r="H94">
        <v>2654</v>
      </c>
      <c r="I94" s="5" t="b">
        <f>_xlfn.XLOOKUP(B94,Sheet3!A$2:A$78,Sheet3!B$2:B$78,FALSE)</f>
        <v>0</v>
      </c>
      <c r="J94" s="5" t="b">
        <f>_xlfn.XLOOKUP(B94,Sheet3!A$2:A$78,Sheet3!C$2:C$78,FALSE)</f>
        <v>0</v>
      </c>
      <c r="K94" s="5"/>
      <c r="L94" s="5" t="b">
        <f>_xlfn.XLOOKUP(B94,Sheet3!A$2:A$78,Sheet3!H$2:H$78,FALSE)</f>
        <v>0</v>
      </c>
      <c r="M94" s="5" t="b">
        <f>_xlfn.XLOOKUP(B94,Sheet3!A$2:A$78,Sheet3!I$2:I$78,FALSE)</f>
        <v>0</v>
      </c>
    </row>
    <row r="95" spans="1:13" x14ac:dyDescent="0.35">
      <c r="A95" t="s">
        <v>292</v>
      </c>
      <c r="B95" t="s">
        <v>293</v>
      </c>
      <c r="C95" t="s">
        <v>294</v>
      </c>
      <c r="D95" t="s">
        <v>16</v>
      </c>
      <c r="E95" t="s">
        <v>27</v>
      </c>
      <c r="F95" t="str">
        <f t="shared" si="1"/>
        <v>ug/g</v>
      </c>
      <c r="G95">
        <v>1E-3</v>
      </c>
      <c r="H95">
        <v>230</v>
      </c>
      <c r="I95" s="5" t="b">
        <f>_xlfn.XLOOKUP(B95,Sheet3!A$2:A$78,Sheet3!B$2:B$78,FALSE)</f>
        <v>0</v>
      </c>
      <c r="J95" s="5" t="b">
        <f>_xlfn.XLOOKUP(B95,Sheet3!A$2:A$78,Sheet3!C$2:C$78,FALSE)</f>
        <v>0</v>
      </c>
      <c r="K95" s="5"/>
      <c r="L95" s="5" t="b">
        <f>_xlfn.XLOOKUP(B95,Sheet3!A$2:A$78,Sheet3!H$2:H$78,FALSE)</f>
        <v>0</v>
      </c>
      <c r="M95" s="5" t="b">
        <f>_xlfn.XLOOKUP(B95,Sheet3!A$2:A$78,Sheet3!I$2:I$78,FALSE)</f>
        <v>0</v>
      </c>
    </row>
    <row r="96" spans="1:13" x14ac:dyDescent="0.35">
      <c r="A96" t="s">
        <v>295</v>
      </c>
      <c r="B96" t="s">
        <v>149</v>
      </c>
      <c r="C96" t="s">
        <v>296</v>
      </c>
      <c r="D96" t="s">
        <v>16</v>
      </c>
      <c r="E96" t="s">
        <v>20</v>
      </c>
      <c r="F96" t="b">
        <f t="shared" si="1"/>
        <v>0</v>
      </c>
      <c r="G96" t="s">
        <v>20</v>
      </c>
      <c r="H96">
        <v>746</v>
      </c>
      <c r="I96" s="5" t="str">
        <f>_xlfn.XLOOKUP(B96,Sheet3!A$2:A$78,Sheet3!B$2:B$78,FALSE)</f>
        <v>Concentration</v>
      </c>
      <c r="J96" s="5" t="str">
        <f>_xlfn.XLOOKUP(B96,Sheet3!A$2:A$78,Sheet3!C$2:C$78,FALSE)</f>
        <v>ng/l</v>
      </c>
      <c r="K96" s="5"/>
      <c r="L96" s="5" t="str">
        <f>_xlfn.XLOOKUP(B96,Sheet3!A$2:A$78,Sheet3!H$2:H$78,FALSE)</f>
        <v>(fl. conc.)</v>
      </c>
      <c r="M96" s="5">
        <f>_xlfn.XLOOKUP(B96,Sheet3!A$2:A$78,Sheet3!I$2:I$78,FALSE)</f>
        <v>0</v>
      </c>
    </row>
    <row r="97" spans="1:13" x14ac:dyDescent="0.35">
      <c r="A97" t="s">
        <v>297</v>
      </c>
      <c r="B97" t="s">
        <v>298</v>
      </c>
      <c r="C97" t="s">
        <v>299</v>
      </c>
      <c r="D97" t="s">
        <v>16</v>
      </c>
      <c r="E97" t="s">
        <v>20</v>
      </c>
      <c r="F97" t="b">
        <f t="shared" si="1"/>
        <v>0</v>
      </c>
      <c r="G97" t="s">
        <v>20</v>
      </c>
      <c r="H97">
        <v>13683</v>
      </c>
      <c r="I97" s="5" t="b">
        <f>_xlfn.XLOOKUP(B97,Sheet3!A$2:A$78,Sheet3!B$2:B$78,FALSE)</f>
        <v>0</v>
      </c>
      <c r="J97" s="5" t="b">
        <f>_xlfn.XLOOKUP(B97,Sheet3!A$2:A$78,Sheet3!C$2:C$78,FALSE)</f>
        <v>0</v>
      </c>
      <c r="K97" s="5"/>
      <c r="L97" s="5" t="b">
        <f>_xlfn.XLOOKUP(B97,Sheet3!A$2:A$78,Sheet3!H$2:H$78,FALSE)</f>
        <v>0</v>
      </c>
      <c r="M97" s="5" t="b">
        <f>_xlfn.XLOOKUP(B97,Sheet3!A$2:A$78,Sheet3!I$2:I$78,FALSE)</f>
        <v>0</v>
      </c>
    </row>
    <row r="98" spans="1:13" x14ac:dyDescent="0.35">
      <c r="A98" t="s">
        <v>300</v>
      </c>
      <c r="B98" t="s">
        <v>301</v>
      </c>
      <c r="C98" t="s">
        <v>301</v>
      </c>
      <c r="D98" t="s">
        <v>16</v>
      </c>
      <c r="E98" t="s">
        <v>20</v>
      </c>
      <c r="F98" t="b">
        <f t="shared" si="1"/>
        <v>0</v>
      </c>
      <c r="G98" t="s">
        <v>20</v>
      </c>
      <c r="H98">
        <v>57</v>
      </c>
      <c r="I98" s="5" t="b">
        <f>_xlfn.XLOOKUP(B98,Sheet3!A$2:A$78,Sheet3!B$2:B$78,FALSE)</f>
        <v>0</v>
      </c>
      <c r="J98" s="5" t="b">
        <f>_xlfn.XLOOKUP(B98,Sheet3!A$2:A$78,Sheet3!C$2:C$78,FALSE)</f>
        <v>0</v>
      </c>
      <c r="K98" s="5"/>
      <c r="L98" s="5" t="b">
        <f>_xlfn.XLOOKUP(B98,Sheet3!A$2:A$78,Sheet3!H$2:H$78,FALSE)</f>
        <v>0</v>
      </c>
      <c r="M98" s="5" t="b">
        <f>_xlfn.XLOOKUP(B98,Sheet3!A$2:A$78,Sheet3!I$2:I$78,FALSE)</f>
        <v>0</v>
      </c>
    </row>
    <row r="99" spans="1:13" x14ac:dyDescent="0.35">
      <c r="A99" t="s">
        <v>302</v>
      </c>
      <c r="B99" t="s">
        <v>303</v>
      </c>
      <c r="C99" t="s">
        <v>304</v>
      </c>
      <c r="D99" t="s">
        <v>16</v>
      </c>
      <c r="E99" t="s">
        <v>20</v>
      </c>
      <c r="F99" t="b">
        <f t="shared" si="1"/>
        <v>0</v>
      </c>
      <c r="G99" t="s">
        <v>20</v>
      </c>
      <c r="H99">
        <v>14114</v>
      </c>
      <c r="I99" s="5" t="b">
        <f>_xlfn.XLOOKUP(B99,Sheet3!A$2:A$78,Sheet3!B$2:B$78,FALSE)</f>
        <v>0</v>
      </c>
      <c r="J99" s="5" t="b">
        <f>_xlfn.XLOOKUP(B99,Sheet3!A$2:A$78,Sheet3!C$2:C$78,FALSE)</f>
        <v>0</v>
      </c>
      <c r="K99" s="5"/>
      <c r="L99" s="5" t="b">
        <f>_xlfn.XLOOKUP(B99,Sheet3!A$2:A$78,Sheet3!H$2:H$78,FALSE)</f>
        <v>0</v>
      </c>
      <c r="M99" s="5" t="b">
        <f>_xlfn.XLOOKUP(B99,Sheet3!A$2:A$78,Sheet3!I$2:I$78,FALSE)</f>
        <v>0</v>
      </c>
    </row>
    <row r="100" spans="1:13" x14ac:dyDescent="0.35">
      <c r="A100" t="s">
        <v>305</v>
      </c>
      <c r="B100" t="s">
        <v>306</v>
      </c>
      <c r="C100" t="s">
        <v>307</v>
      </c>
      <c r="D100" t="s">
        <v>16</v>
      </c>
      <c r="E100" t="s">
        <v>20</v>
      </c>
      <c r="F100" t="b">
        <f t="shared" si="1"/>
        <v>0</v>
      </c>
      <c r="G100" t="s">
        <v>20</v>
      </c>
      <c r="H100">
        <v>66803</v>
      </c>
      <c r="I100" s="5" t="b">
        <f>_xlfn.XLOOKUP(B100,Sheet3!A$2:A$78,Sheet3!B$2:B$78,FALSE)</f>
        <v>0</v>
      </c>
      <c r="J100" s="5" t="b">
        <f>_xlfn.XLOOKUP(B100,Sheet3!A$2:A$78,Sheet3!C$2:C$78,FALSE)</f>
        <v>0</v>
      </c>
      <c r="K100" s="5"/>
      <c r="L100" s="5" t="b">
        <f>_xlfn.XLOOKUP(B100,Sheet3!A$2:A$78,Sheet3!H$2:H$78,FALSE)</f>
        <v>0</v>
      </c>
      <c r="M100" s="5" t="b">
        <f>_xlfn.XLOOKUP(B100,Sheet3!A$2:A$78,Sheet3!I$2:I$78,FALSE)</f>
        <v>0</v>
      </c>
    </row>
    <row r="101" spans="1:13" x14ac:dyDescent="0.35">
      <c r="A101" t="s">
        <v>308</v>
      </c>
      <c r="B101" t="s">
        <v>309</v>
      </c>
      <c r="C101" t="s">
        <v>310</v>
      </c>
      <c r="D101" t="s">
        <v>16</v>
      </c>
      <c r="E101" t="s">
        <v>27</v>
      </c>
      <c r="F101" t="str">
        <f t="shared" si="1"/>
        <v>ug/g</v>
      </c>
      <c r="G101">
        <v>1000</v>
      </c>
      <c r="H101">
        <v>207</v>
      </c>
      <c r="I101" s="5" t="b">
        <f>_xlfn.XLOOKUP(B101,Sheet3!A$2:A$78,Sheet3!B$2:B$78,FALSE)</f>
        <v>0</v>
      </c>
      <c r="J101" s="5" t="b">
        <f>_xlfn.XLOOKUP(B101,Sheet3!A$2:A$78,Sheet3!C$2:C$78,FALSE)</f>
        <v>0</v>
      </c>
      <c r="K101" s="5"/>
      <c r="L101" s="5" t="b">
        <f>_xlfn.XLOOKUP(B101,Sheet3!A$2:A$78,Sheet3!H$2:H$78,FALSE)</f>
        <v>0</v>
      </c>
      <c r="M101" s="5" t="b">
        <f>_xlfn.XLOOKUP(B101,Sheet3!A$2:A$78,Sheet3!I$2:I$78,FALSE)</f>
        <v>0</v>
      </c>
    </row>
    <row r="102" spans="1:13" x14ac:dyDescent="0.35">
      <c r="A102" t="s">
        <v>311</v>
      </c>
      <c r="B102" t="s">
        <v>312</v>
      </c>
      <c r="C102" t="s">
        <v>313</v>
      </c>
      <c r="D102" t="s">
        <v>16</v>
      </c>
      <c r="E102" t="s">
        <v>20</v>
      </c>
      <c r="F102" t="b">
        <f t="shared" si="1"/>
        <v>0</v>
      </c>
      <c r="G102" t="s">
        <v>20</v>
      </c>
      <c r="H102">
        <v>133</v>
      </c>
      <c r="I102" s="5" t="str">
        <f>_xlfn.XLOOKUP(B102,Sheet3!A$2:A$78,Sheet3!B$2:B$78,FALSE)</f>
        <v>ParticlesPerMass</v>
      </c>
      <c r="J102" s="5" t="str">
        <f>_xlfn.XLOOKUP(B102,Sheet3!A$2:A$78,Sheet3!C$2:C$78,FALSE)</f>
        <v>µmol/g</v>
      </c>
      <c r="K102" s="5"/>
      <c r="L102" s="5" t="str">
        <f>_xlfn.XLOOKUP(B102,Sheet3!A$2:A$78,Sheet3!H$2:H$78,FALSE)</f>
        <v>(part. /m)</v>
      </c>
      <c r="M102" s="5">
        <f>_xlfn.XLOOKUP(B102,Sheet3!A$2:A$78,Sheet3!I$2:I$78,FALSE)</f>
        <v>0</v>
      </c>
    </row>
    <row r="103" spans="1:13" x14ac:dyDescent="0.35">
      <c r="A103" t="s">
        <v>314</v>
      </c>
      <c r="B103" t="s">
        <v>315</v>
      </c>
      <c r="C103" t="s">
        <v>316</v>
      </c>
      <c r="D103" t="s">
        <v>16</v>
      </c>
      <c r="E103" t="s">
        <v>20</v>
      </c>
      <c r="F103" t="b">
        <f t="shared" si="1"/>
        <v>0</v>
      </c>
      <c r="G103" t="s">
        <v>20</v>
      </c>
      <c r="H103">
        <v>1461</v>
      </c>
      <c r="I103" s="5" t="b">
        <f>_xlfn.XLOOKUP(B103,Sheet3!A$2:A$78,Sheet3!B$2:B$78,FALSE)</f>
        <v>0</v>
      </c>
      <c r="J103" s="5" t="b">
        <f>_xlfn.XLOOKUP(B103,Sheet3!A$2:A$78,Sheet3!C$2:C$78,FALSE)</f>
        <v>0</v>
      </c>
      <c r="K103" s="5"/>
      <c r="L103" s="5" t="b">
        <f>_xlfn.XLOOKUP(B103,Sheet3!A$2:A$78,Sheet3!H$2:H$78,FALSE)</f>
        <v>0</v>
      </c>
      <c r="M103" s="5" t="b">
        <f>_xlfn.XLOOKUP(B103,Sheet3!A$2:A$78,Sheet3!I$2:I$78,FALSE)</f>
        <v>0</v>
      </c>
    </row>
    <row r="104" spans="1:13" x14ac:dyDescent="0.35">
      <c r="A104" t="s">
        <v>317</v>
      </c>
      <c r="B104" t="s">
        <v>318</v>
      </c>
      <c r="C104" t="s">
        <v>319</v>
      </c>
      <c r="D104" t="s">
        <v>16</v>
      </c>
      <c r="E104" t="s">
        <v>20</v>
      </c>
      <c r="F104" t="b">
        <f t="shared" si="1"/>
        <v>0</v>
      </c>
      <c r="G104" t="s">
        <v>20</v>
      </c>
      <c r="H104">
        <v>1</v>
      </c>
      <c r="I104" s="5" t="b">
        <f>_xlfn.XLOOKUP(B104,Sheet3!A$2:A$78,Sheet3!B$2:B$78,FALSE)</f>
        <v>0</v>
      </c>
      <c r="J104" s="5" t="b">
        <f>_xlfn.XLOOKUP(B104,Sheet3!A$2:A$78,Sheet3!C$2:C$78,FALSE)</f>
        <v>0</v>
      </c>
      <c r="K104" s="5"/>
      <c r="L104" s="5" t="b">
        <f>_xlfn.XLOOKUP(B104,Sheet3!A$2:A$78,Sheet3!H$2:H$78,FALSE)</f>
        <v>0</v>
      </c>
      <c r="M104" s="5" t="b">
        <f>_xlfn.XLOOKUP(B104,Sheet3!A$2:A$78,Sheet3!I$2:I$78,FALSE)</f>
        <v>0</v>
      </c>
    </row>
    <row r="105" spans="1:13" x14ac:dyDescent="0.35">
      <c r="A105" t="s">
        <v>320</v>
      </c>
      <c r="B105" t="s">
        <v>321</v>
      </c>
      <c r="C105" t="s">
        <v>322</v>
      </c>
      <c r="D105" t="s">
        <v>16</v>
      </c>
      <c r="E105" t="s">
        <v>20</v>
      </c>
      <c r="F105" t="b">
        <f t="shared" si="1"/>
        <v>0</v>
      </c>
      <c r="G105" t="s">
        <v>20</v>
      </c>
      <c r="H105">
        <v>203</v>
      </c>
      <c r="I105" s="5" t="str">
        <f>_xlfn.XLOOKUP(B105,Sheet3!A$2:A$78,Sheet3!B$2:B$78,FALSE)</f>
        <v>MassPerMass</v>
      </c>
      <c r="J105" s="5" t="str">
        <f>_xlfn.XLOOKUP(B105,Sheet3!A$2:A$78,Sheet3!C$2:C$78,FALSE)</f>
        <v>pg/g</v>
      </c>
      <c r="K105" s="5"/>
      <c r="L105" s="5" t="str">
        <f>_xlfn.XLOOKUP(B105,Sheet3!A$2:A$78,Sheet3!H$2:H$78,FALSE)</f>
        <v>(mass conc.)</v>
      </c>
      <c r="M105" s="5" t="str">
        <f>_xlfn.XLOOKUP(B105,Sheet3!A$2:A$78,Sheet3!I$2:I$78,FALSE)</f>
        <v xml:space="preserve"> (wet)</v>
      </c>
    </row>
    <row r="106" spans="1:13" x14ac:dyDescent="0.35">
      <c r="A106" t="s">
        <v>323</v>
      </c>
      <c r="B106" t="s">
        <v>324</v>
      </c>
      <c r="C106" t="s">
        <v>324</v>
      </c>
      <c r="D106" t="s">
        <v>16</v>
      </c>
      <c r="E106" t="s">
        <v>20</v>
      </c>
      <c r="F106" t="b">
        <f t="shared" si="1"/>
        <v>0</v>
      </c>
      <c r="G106" t="s">
        <v>20</v>
      </c>
      <c r="H106">
        <v>1351</v>
      </c>
      <c r="I106" s="5" t="str">
        <f>_xlfn.XLOOKUP(B106,Sheet3!A$2:A$78,Sheet3!B$2:B$78,FALSE)</f>
        <v>AmountOfSubstance</v>
      </c>
      <c r="J106" s="5" t="str">
        <f>_xlfn.XLOOKUP(B106,Sheet3!A$2:A$78,Sheet3!C$2:C$78,FALSE)</f>
        <v>#</v>
      </c>
      <c r="K106" s="5"/>
      <c r="L106" s="5" t="str">
        <f>_xlfn.XLOOKUP(B106,Sheet3!A$2:A$78,Sheet3!H$2:H$78,FALSE)</f>
        <v>(amt.)</v>
      </c>
      <c r="M106" s="5">
        <f>_xlfn.XLOOKUP(B106,Sheet3!A$2:A$78,Sheet3!I$2:I$78,FALSE)</f>
        <v>0</v>
      </c>
    </row>
    <row r="107" spans="1:13" x14ac:dyDescent="0.35">
      <c r="A107" t="s">
        <v>325</v>
      </c>
      <c r="B107" t="s">
        <v>326</v>
      </c>
      <c r="C107" t="s">
        <v>327</v>
      </c>
      <c r="D107" t="s">
        <v>16</v>
      </c>
      <c r="E107" t="s">
        <v>20</v>
      </c>
      <c r="F107" t="b">
        <f t="shared" si="1"/>
        <v>0</v>
      </c>
      <c r="G107" t="s">
        <v>20</v>
      </c>
      <c r="H107">
        <v>150</v>
      </c>
      <c r="I107" s="5" t="str">
        <f>_xlfn.XLOOKUP(B107,Sheet3!A$2:A$78,Sheet3!B$2:B$78,FALSE)</f>
        <v>MicrobialFormation</v>
      </c>
      <c r="J107" s="5" t="str">
        <f>_xlfn.XLOOKUP(B107,Sheet3!A$2:A$78,Sheet3!C$2:C$78,FALSE)</f>
        <v>CFU/ml</v>
      </c>
      <c r="K107" s="5"/>
      <c r="L107" s="5" t="str">
        <f>_xlfn.XLOOKUP(B107,Sheet3!A$2:A$78,Sheet3!H$2:H$78,FALSE)</f>
        <v>(microb.)</v>
      </c>
      <c r="M107" s="5">
        <f>_xlfn.XLOOKUP(B107,Sheet3!A$2:A$78,Sheet3!I$2:I$78,FALSE)</f>
        <v>0</v>
      </c>
    </row>
    <row r="108" spans="1:13" x14ac:dyDescent="0.35">
      <c r="A108" t="s">
        <v>328</v>
      </c>
      <c r="B108" t="s">
        <v>329</v>
      </c>
      <c r="C108" t="s">
        <v>330</v>
      </c>
      <c r="D108" t="s">
        <v>16</v>
      </c>
      <c r="E108" t="s">
        <v>20</v>
      </c>
      <c r="F108" t="b">
        <f t="shared" si="1"/>
        <v>0</v>
      </c>
      <c r="G108" t="s">
        <v>20</v>
      </c>
      <c r="H108">
        <v>259</v>
      </c>
      <c r="I108" s="5" t="str">
        <f>_xlfn.XLOOKUP(B108,Sheet3!A$2:A$78,Sheet3!B$2:B$78,FALSE)</f>
        <v>Percent</v>
      </c>
      <c r="J108" s="5" t="str">
        <f>_xlfn.XLOOKUP(B108,Sheet3!A$2:A$78,Sheet3!C$2:C$78,FALSE)</f>
        <v>%</v>
      </c>
      <c r="K108" s="5"/>
      <c r="L108" s="5" t="str">
        <f>_xlfn.XLOOKUP(B108,Sheet3!A$2:A$78,Sheet3!H$2:H$78,FALSE)</f>
        <v>(%)</v>
      </c>
      <c r="M108" s="5" t="str">
        <f>_xlfn.XLOOKUP(B108,Sheet3!A$2:A$78,Sheet3!I$2:I$78,FALSE)</f>
        <v xml:space="preserve"> (LEL)</v>
      </c>
    </row>
    <row r="109" spans="1:13" x14ac:dyDescent="0.35">
      <c r="A109" t="s">
        <v>331</v>
      </c>
      <c r="B109" t="s">
        <v>332</v>
      </c>
      <c r="C109" t="s">
        <v>332</v>
      </c>
      <c r="D109" t="s">
        <v>16</v>
      </c>
      <c r="E109" t="s">
        <v>20</v>
      </c>
      <c r="F109" t="b">
        <f t="shared" si="1"/>
        <v>0</v>
      </c>
      <c r="G109" t="s">
        <v>20</v>
      </c>
      <c r="H109">
        <v>364</v>
      </c>
      <c r="I109" s="5" t="str">
        <f>_xlfn.XLOOKUP(B109,Sheet3!A$2:A$78,Sheet3!B$2:B$78,FALSE)</f>
        <v>Percent</v>
      </c>
      <c r="J109" s="5" t="str">
        <f>_xlfn.XLOOKUP(B109,Sheet3!A$2:A$78,Sheet3!C$2:C$78,FALSE)</f>
        <v>%</v>
      </c>
      <c r="K109" s="5"/>
      <c r="L109" s="5" t="str">
        <f>_xlfn.XLOOKUP(B109,Sheet3!A$2:A$78,Sheet3!H$2:H$78,FALSE)</f>
        <v>(%)</v>
      </c>
      <c r="M109" s="5" t="str">
        <f>_xlfn.XLOOKUP(B109,Sheet3!A$2:A$78,Sheet3!I$2:I$78,FALSE)</f>
        <v xml:space="preserve"> (saturation)</v>
      </c>
    </row>
    <row r="110" spans="1:13" x14ac:dyDescent="0.35">
      <c r="A110" t="s">
        <v>333</v>
      </c>
      <c r="B110" t="s">
        <v>334</v>
      </c>
      <c r="C110" t="s">
        <v>335</v>
      </c>
      <c r="D110" t="s">
        <v>16</v>
      </c>
      <c r="E110" t="s">
        <v>20</v>
      </c>
      <c r="F110" t="b">
        <f t="shared" si="1"/>
        <v>0</v>
      </c>
      <c r="G110" t="s">
        <v>20</v>
      </c>
      <c r="H110">
        <v>2477</v>
      </c>
      <c r="I110" s="5" t="str">
        <f>_xlfn.XLOOKUP(B110,Sheet3!A$2:A$78,Sheet3!B$2:B$78,FALSE)</f>
        <v>Apperance</v>
      </c>
      <c r="J110" s="5" t="str">
        <f>_xlfn.XLOOKUP(B110,Sheet3!A$2:A$78,Sheet3!C$2:C$78,FALSE)</f>
        <v>AU/cm</v>
      </c>
      <c r="K110" s="5"/>
      <c r="L110" s="5" t="str">
        <f>_xlfn.XLOOKUP(B110,Sheet3!A$2:A$78,Sheet3!H$2:H$78,FALSE)</f>
        <v>(app.)</v>
      </c>
      <c r="M110" s="5">
        <f>_xlfn.XLOOKUP(B110,Sheet3!A$2:A$78,Sheet3!I$2:I$78,FALSE)</f>
        <v>0</v>
      </c>
    </row>
    <row r="111" spans="1:13" x14ac:dyDescent="0.35">
      <c r="A111" t="s">
        <v>336</v>
      </c>
      <c r="B111" t="s">
        <v>337</v>
      </c>
      <c r="C111" t="s">
        <v>338</v>
      </c>
      <c r="D111" t="s">
        <v>16</v>
      </c>
      <c r="E111" t="s">
        <v>20</v>
      </c>
      <c r="F111" t="b">
        <f t="shared" si="1"/>
        <v>0</v>
      </c>
      <c r="G111" t="s">
        <v>20</v>
      </c>
      <c r="H111">
        <v>50305</v>
      </c>
      <c r="I111" s="5" t="b">
        <f>_xlfn.XLOOKUP(B111,Sheet3!A$2:A$78,Sheet3!B$2:B$78,FALSE)</f>
        <v>0</v>
      </c>
      <c r="J111" s="5" t="b">
        <f>_xlfn.XLOOKUP(B111,Sheet3!A$2:A$78,Sheet3!C$2:C$78,FALSE)</f>
        <v>0</v>
      </c>
      <c r="K111" s="5"/>
      <c r="L111" s="5" t="b">
        <f>_xlfn.XLOOKUP(B111,Sheet3!A$2:A$78,Sheet3!H$2:H$78,FALSE)</f>
        <v>0</v>
      </c>
      <c r="M111" s="5" t="b">
        <f>_xlfn.XLOOKUP(B111,Sheet3!A$2:A$78,Sheet3!I$2:I$78,FALSE)</f>
        <v>0</v>
      </c>
    </row>
    <row r="112" spans="1:13" x14ac:dyDescent="0.35">
      <c r="A112" t="s">
        <v>339</v>
      </c>
      <c r="B112" t="s">
        <v>340</v>
      </c>
      <c r="C112" t="s">
        <v>341</v>
      </c>
      <c r="D112" t="s">
        <v>16</v>
      </c>
      <c r="E112" t="s">
        <v>20</v>
      </c>
      <c r="F112" t="b">
        <f t="shared" si="1"/>
        <v>0</v>
      </c>
      <c r="G112" t="s">
        <v>20</v>
      </c>
      <c r="H112">
        <v>8907</v>
      </c>
      <c r="I112" s="5" t="str">
        <f>_xlfn.XLOOKUP(B112,Sheet3!A$2:A$78,Sheet3!B$2:B$78,FALSE)</f>
        <v>Equivalents</v>
      </c>
      <c r="J112" s="5" t="str">
        <f>_xlfn.XLOOKUP(B112,Sheet3!A$2:A$78,Sheet3!C$2:C$78,FALSE)</f>
        <v>mEq/l</v>
      </c>
      <c r="K112" s="5"/>
      <c r="L112" s="5" t="str">
        <f>_xlfn.XLOOKUP(B112,Sheet3!A$2:A$78,Sheet3!H$2:H$78,FALSE)</f>
        <v>(equiv./vol.)</v>
      </c>
      <c r="M112" s="5">
        <f>_xlfn.XLOOKUP(B112,Sheet3!A$2:A$78,Sheet3!I$2:I$78,FALSE)</f>
        <v>0</v>
      </c>
    </row>
    <row r="113" spans="1:13" x14ac:dyDescent="0.35">
      <c r="A113" t="s">
        <v>342</v>
      </c>
      <c r="B113" t="s">
        <v>343</v>
      </c>
      <c r="C113" t="s">
        <v>344</v>
      </c>
      <c r="D113" t="s">
        <v>16</v>
      </c>
      <c r="E113" t="s">
        <v>20</v>
      </c>
      <c r="F113" t="b">
        <f t="shared" si="1"/>
        <v>0</v>
      </c>
      <c r="G113" t="s">
        <v>20</v>
      </c>
      <c r="H113">
        <v>4</v>
      </c>
      <c r="I113" s="5" t="str">
        <f>_xlfn.XLOOKUP(B113,Sheet3!A$2:A$78,Sheet3!B$2:B$78,FALSE)</f>
        <v>Apperance</v>
      </c>
      <c r="J113" s="5" t="str">
        <f>_xlfn.XLOOKUP(B113,Sheet3!A$2:A$78,Sheet3!C$2:C$78,FALSE)</f>
        <v>%T/cm</v>
      </c>
      <c r="K113" s="5"/>
      <c r="L113" s="5" t="str">
        <f>_xlfn.XLOOKUP(B113,Sheet3!A$2:A$78,Sheet3!H$2:H$78,FALSE)</f>
        <v>(app.)</v>
      </c>
      <c r="M113" s="5">
        <f>_xlfn.XLOOKUP(B113,Sheet3!A$2:A$78,Sheet3!I$2:I$78,FALSE)</f>
        <v>0</v>
      </c>
    </row>
    <row r="114" spans="1:13" x14ac:dyDescent="0.35">
      <c r="A114" t="s">
        <v>345</v>
      </c>
      <c r="B114" t="s">
        <v>346</v>
      </c>
      <c r="C114" t="s">
        <v>347</v>
      </c>
      <c r="D114" t="s">
        <v>16</v>
      </c>
      <c r="E114" t="s">
        <v>20</v>
      </c>
      <c r="F114" t="b">
        <f t="shared" si="1"/>
        <v>0</v>
      </c>
      <c r="G114" t="s">
        <v>20</v>
      </c>
      <c r="H114">
        <v>4119</v>
      </c>
      <c r="I114" s="5" t="str">
        <f>_xlfn.XLOOKUP(B114,Sheet3!A$2:A$78,Sheet3!B$2:B$78,FALSE)</f>
        <v>DimensionlessRatio</v>
      </c>
      <c r="J114" s="5" t="str">
        <f>_xlfn.XLOOKUP(B114,Sheet3!A$2:A$78,Sheet3!C$2:C$78,FALSE)</f>
        <v>ppm</v>
      </c>
      <c r="K114" s="5"/>
      <c r="L114" s="5" t="str">
        <f>_xlfn.XLOOKUP(B114,Sheet3!A$2:A$78,Sheet3!H$2:H$78,FALSE)</f>
        <v>(ratio)</v>
      </c>
      <c r="M114" s="5">
        <f>_xlfn.XLOOKUP(B114,Sheet3!A$2:A$78,Sheet3!I$2:I$78,FALSE)</f>
        <v>0</v>
      </c>
    </row>
    <row r="115" spans="1:13" x14ac:dyDescent="0.35">
      <c r="A115" t="s">
        <v>348</v>
      </c>
      <c r="B115" t="s">
        <v>349</v>
      </c>
      <c r="C115" t="s">
        <v>350</v>
      </c>
      <c r="D115" t="s">
        <v>16</v>
      </c>
      <c r="E115" t="s">
        <v>20</v>
      </c>
      <c r="F115" t="b">
        <f t="shared" si="1"/>
        <v>0</v>
      </c>
      <c r="G115" t="s">
        <v>20</v>
      </c>
      <c r="H115">
        <v>204</v>
      </c>
      <c r="I115" s="5" t="str">
        <f>_xlfn.XLOOKUP(B115,Sheet3!A$2:A$78,Sheet3!B$2:B$78,FALSE)</f>
        <v>Apperance</v>
      </c>
      <c r="J115" s="5" t="str">
        <f>_xlfn.XLOOKUP(B115,Sheet3!A$2:A$78,Sheet3!C$2:C$78,FALSE)</f>
        <v>RFU</v>
      </c>
      <c r="K115" s="5"/>
      <c r="L115" s="5" t="str">
        <f>_xlfn.XLOOKUP(B115,Sheet3!A$2:A$78,Sheet3!H$2:H$78,FALSE)</f>
        <v>(app.)</v>
      </c>
      <c r="M115" s="5">
        <f>_xlfn.XLOOKUP(B115,Sheet3!A$2:A$78,Sheet3!I$2:I$78,FALSE)</f>
        <v>0</v>
      </c>
    </row>
    <row r="116" spans="1:13" x14ac:dyDescent="0.35">
      <c r="A116" t="s">
        <v>351</v>
      </c>
      <c r="B116" t="s">
        <v>352</v>
      </c>
      <c r="C116" t="s">
        <v>353</v>
      </c>
      <c r="D116" t="s">
        <v>16</v>
      </c>
      <c r="E116" t="s">
        <v>33</v>
      </c>
      <c r="F116" t="str">
        <f t="shared" si="1"/>
        <v>uS/cm</v>
      </c>
      <c r="G116">
        <v>1E-3</v>
      </c>
      <c r="H116">
        <v>1</v>
      </c>
      <c r="I116" s="5" t="b">
        <f>_xlfn.XLOOKUP(B116,Sheet3!A$2:A$78,Sheet3!B$2:B$78,FALSE)</f>
        <v>0</v>
      </c>
      <c r="J116" s="5" t="b">
        <f>_xlfn.XLOOKUP(B116,Sheet3!A$2:A$78,Sheet3!C$2:C$78,FALSE)</f>
        <v>0</v>
      </c>
      <c r="K116" s="5"/>
      <c r="L116" s="5" t="b">
        <f>_xlfn.XLOOKUP(B116,Sheet3!A$2:A$78,Sheet3!H$2:H$78,FALSE)</f>
        <v>0</v>
      </c>
      <c r="M116" s="5" t="b">
        <f>_xlfn.XLOOKUP(B116,Sheet3!A$2:A$78,Sheet3!I$2:I$78,FALSE)</f>
        <v>0</v>
      </c>
    </row>
    <row r="117" spans="1:13" x14ac:dyDescent="0.35">
      <c r="A117" t="s">
        <v>354</v>
      </c>
      <c r="B117" t="s">
        <v>355</v>
      </c>
      <c r="C117" t="s">
        <v>356</v>
      </c>
      <c r="D117" t="s">
        <v>16</v>
      </c>
      <c r="E117" t="s">
        <v>20</v>
      </c>
      <c r="F117" t="b">
        <f t="shared" si="1"/>
        <v>0</v>
      </c>
      <c r="G117" t="s">
        <v>20</v>
      </c>
      <c r="H117">
        <v>2</v>
      </c>
      <c r="I117" s="5" t="str">
        <f>_xlfn.XLOOKUP(B117,Sheet3!A$2:A$78,Sheet3!B$2:B$78,FALSE)</f>
        <v>Time</v>
      </c>
      <c r="J117" s="5" t="str">
        <f>_xlfn.XLOOKUP(B117,Sheet3!A$2:A$78,Sheet3!C$2:C$78,FALSE)</f>
        <v>day</v>
      </c>
      <c r="K117" s="5"/>
      <c r="L117" s="5" t="str">
        <f>_xlfn.XLOOKUP(B117,Sheet3!A$2:A$78,Sheet3!H$2:H$78,FALSE)</f>
        <v>(time)</v>
      </c>
      <c r="M117" s="5">
        <f>_xlfn.XLOOKUP(B117,Sheet3!A$2:A$78,Sheet3!I$2:I$78,FALSE)</f>
        <v>0</v>
      </c>
    </row>
  </sheetData>
  <autoFilter ref="A1:M1" xr:uid="{FC74E367-5F98-4506-9432-FDDC77A40B53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AE24-ECDF-4F6B-9923-6F13FA965CC1}">
  <dimension ref="A1:I78"/>
  <sheetViews>
    <sheetView workbookViewId="0">
      <selection activeCell="C49" sqref="C49"/>
    </sheetView>
  </sheetViews>
  <sheetFormatPr defaultRowHeight="14.5" x14ac:dyDescent="0.35"/>
  <cols>
    <col min="1" max="1" width="21.81640625" customWidth="1"/>
    <col min="2" max="2" width="32.7265625" customWidth="1"/>
    <col min="3" max="6" width="22.26953125" customWidth="1"/>
    <col min="7" max="7" width="27.26953125" customWidth="1"/>
    <col min="8" max="8" width="39.26953125" customWidth="1"/>
    <col min="9" max="9" width="23" customWidth="1"/>
  </cols>
  <sheetData>
    <row r="1" spans="1:9" x14ac:dyDescent="0.35">
      <c r="A1" s="1" t="s">
        <v>357</v>
      </c>
      <c r="B1" s="2" t="s">
        <v>8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</row>
    <row r="2" spans="1:9" x14ac:dyDescent="0.35">
      <c r="A2" t="s">
        <v>39</v>
      </c>
      <c r="B2" t="s">
        <v>365</v>
      </c>
      <c r="C2" t="s">
        <v>39</v>
      </c>
      <c r="G2" t="s">
        <v>366</v>
      </c>
      <c r="H2" t="s">
        <v>367</v>
      </c>
    </row>
    <row r="3" spans="1:9" x14ac:dyDescent="0.35">
      <c r="A3" t="s">
        <v>25</v>
      </c>
      <c r="B3" t="s">
        <v>368</v>
      </c>
      <c r="C3" t="s">
        <v>369</v>
      </c>
      <c r="G3" t="s">
        <v>16</v>
      </c>
      <c r="H3" t="s">
        <v>370</v>
      </c>
    </row>
    <row r="4" spans="1:9" x14ac:dyDescent="0.35">
      <c r="A4" t="s">
        <v>120</v>
      </c>
      <c r="B4" t="s">
        <v>121</v>
      </c>
      <c r="C4" t="s">
        <v>120</v>
      </c>
      <c r="G4" t="s">
        <v>16</v>
      </c>
      <c r="H4" t="s">
        <v>371</v>
      </c>
    </row>
    <row r="5" spans="1:9" x14ac:dyDescent="0.35">
      <c r="A5" t="s">
        <v>28</v>
      </c>
      <c r="B5" t="s">
        <v>372</v>
      </c>
      <c r="C5" t="s">
        <v>224</v>
      </c>
      <c r="G5" t="s">
        <v>16</v>
      </c>
      <c r="H5" t="s">
        <v>373</v>
      </c>
    </row>
    <row r="6" spans="1:9" x14ac:dyDescent="0.35">
      <c r="A6" t="s">
        <v>57</v>
      </c>
      <c r="B6" t="s">
        <v>121</v>
      </c>
      <c r="C6" t="s">
        <v>120</v>
      </c>
      <c r="G6" t="s">
        <v>16</v>
      </c>
      <c r="H6" t="s">
        <v>371</v>
      </c>
      <c r="I6" t="s">
        <v>374</v>
      </c>
    </row>
    <row r="7" spans="1:9" x14ac:dyDescent="0.35">
      <c r="A7" t="s">
        <v>37</v>
      </c>
      <c r="B7" t="s">
        <v>375</v>
      </c>
      <c r="C7" t="s">
        <v>376</v>
      </c>
      <c r="G7" t="s">
        <v>16</v>
      </c>
      <c r="H7" t="s">
        <v>377</v>
      </c>
    </row>
    <row r="8" spans="1:9" x14ac:dyDescent="0.35">
      <c r="A8" t="s">
        <v>260</v>
      </c>
      <c r="B8" t="s">
        <v>378</v>
      </c>
      <c r="C8" t="s">
        <v>260</v>
      </c>
      <c r="G8" t="s">
        <v>16</v>
      </c>
      <c r="H8" t="s">
        <v>379</v>
      </c>
    </row>
    <row r="9" spans="1:9" x14ac:dyDescent="0.35">
      <c r="A9" t="s">
        <v>108</v>
      </c>
      <c r="B9" t="s">
        <v>380</v>
      </c>
      <c r="C9" t="s">
        <v>108</v>
      </c>
      <c r="G9" t="s">
        <v>16</v>
      </c>
      <c r="H9" t="s">
        <v>381</v>
      </c>
    </row>
    <row r="10" spans="1:9" x14ac:dyDescent="0.35">
      <c r="A10" t="s">
        <v>34</v>
      </c>
      <c r="B10" t="s">
        <v>382</v>
      </c>
      <c r="C10" t="s">
        <v>383</v>
      </c>
      <c r="G10" t="s">
        <v>16</v>
      </c>
      <c r="H10" t="s">
        <v>384</v>
      </c>
    </row>
    <row r="11" spans="1:9" x14ac:dyDescent="0.35">
      <c r="A11" t="s">
        <v>114</v>
      </c>
      <c r="B11" t="s">
        <v>385</v>
      </c>
      <c r="C11" t="s">
        <v>386</v>
      </c>
      <c r="G11" t="s">
        <v>16</v>
      </c>
      <c r="H11" t="s">
        <v>387</v>
      </c>
    </row>
    <row r="12" spans="1:9" x14ac:dyDescent="0.35">
      <c r="A12" t="s">
        <v>22</v>
      </c>
      <c r="B12" t="s">
        <v>22</v>
      </c>
      <c r="C12" t="s">
        <v>22</v>
      </c>
      <c r="G12" t="s">
        <v>366</v>
      </c>
      <c r="H12" t="s">
        <v>388</v>
      </c>
    </row>
    <row r="13" spans="1:9" x14ac:dyDescent="0.35">
      <c r="A13" t="s">
        <v>42</v>
      </c>
      <c r="B13" t="s">
        <v>389</v>
      </c>
      <c r="C13" t="s">
        <v>42</v>
      </c>
      <c r="G13" t="s">
        <v>16</v>
      </c>
      <c r="H13" t="s">
        <v>390</v>
      </c>
    </row>
    <row r="14" spans="1:9" x14ac:dyDescent="0.35">
      <c r="A14" t="s">
        <v>102</v>
      </c>
      <c r="B14" t="s">
        <v>391</v>
      </c>
      <c r="C14" t="s">
        <v>102</v>
      </c>
      <c r="G14" t="s">
        <v>16</v>
      </c>
      <c r="H14" t="s">
        <v>392</v>
      </c>
    </row>
    <row r="15" spans="1:9" x14ac:dyDescent="0.35">
      <c r="A15" t="s">
        <v>122</v>
      </c>
      <c r="B15" t="s">
        <v>393</v>
      </c>
      <c r="C15" t="s">
        <v>394</v>
      </c>
      <c r="G15" t="s">
        <v>16</v>
      </c>
      <c r="H15" t="s">
        <v>395</v>
      </c>
    </row>
    <row r="16" spans="1:9" x14ac:dyDescent="0.35">
      <c r="A16" t="s">
        <v>90</v>
      </c>
      <c r="B16" t="s">
        <v>396</v>
      </c>
      <c r="C16" t="s">
        <v>90</v>
      </c>
      <c r="G16" t="s">
        <v>16</v>
      </c>
      <c r="H16" t="s">
        <v>397</v>
      </c>
    </row>
    <row r="17" spans="1:9" x14ac:dyDescent="0.35">
      <c r="A17" t="s">
        <v>51</v>
      </c>
      <c r="B17" t="s">
        <v>398</v>
      </c>
      <c r="C17" t="s">
        <v>399</v>
      </c>
      <c r="G17" t="s">
        <v>16</v>
      </c>
      <c r="H17" t="s">
        <v>400</v>
      </c>
    </row>
    <row r="18" spans="1:9" x14ac:dyDescent="0.35">
      <c r="A18" t="s">
        <v>54</v>
      </c>
      <c r="B18" t="s">
        <v>121</v>
      </c>
      <c r="C18" t="s">
        <v>120</v>
      </c>
      <c r="G18" t="s">
        <v>16</v>
      </c>
      <c r="H18" t="s">
        <v>371</v>
      </c>
      <c r="I18" t="s">
        <v>401</v>
      </c>
    </row>
    <row r="19" spans="1:9" x14ac:dyDescent="0.35">
      <c r="A19" t="s">
        <v>45</v>
      </c>
      <c r="B19" t="s">
        <v>365</v>
      </c>
      <c r="C19" t="s">
        <v>45</v>
      </c>
      <c r="G19" t="s">
        <v>366</v>
      </c>
      <c r="H19" t="s">
        <v>367</v>
      </c>
    </row>
    <row r="20" spans="1:9" x14ac:dyDescent="0.35">
      <c r="A20" t="s">
        <v>78</v>
      </c>
      <c r="B20" t="s">
        <v>402</v>
      </c>
      <c r="C20" t="s">
        <v>403</v>
      </c>
      <c r="G20" t="s">
        <v>16</v>
      </c>
      <c r="H20" t="s">
        <v>404</v>
      </c>
    </row>
    <row r="21" spans="1:9" x14ac:dyDescent="0.35">
      <c r="A21" t="s">
        <v>96</v>
      </c>
      <c r="B21" t="s">
        <v>393</v>
      </c>
      <c r="C21" t="s">
        <v>405</v>
      </c>
      <c r="G21" t="s">
        <v>16</v>
      </c>
      <c r="H21" t="s">
        <v>395</v>
      </c>
    </row>
    <row r="22" spans="1:9" x14ac:dyDescent="0.35">
      <c r="A22" t="s">
        <v>117</v>
      </c>
      <c r="B22" t="s">
        <v>406</v>
      </c>
      <c r="C22" t="s">
        <v>117</v>
      </c>
      <c r="G22" t="s">
        <v>16</v>
      </c>
      <c r="H22" t="s">
        <v>407</v>
      </c>
    </row>
    <row r="23" spans="1:9" x14ac:dyDescent="0.35">
      <c r="A23" t="s">
        <v>111</v>
      </c>
      <c r="B23" t="s">
        <v>408</v>
      </c>
      <c r="C23" t="s">
        <v>111</v>
      </c>
      <c r="G23" t="s">
        <v>16</v>
      </c>
      <c r="H23" t="s">
        <v>409</v>
      </c>
    </row>
    <row r="24" spans="1:9" x14ac:dyDescent="0.35">
      <c r="A24" t="s">
        <v>140</v>
      </c>
      <c r="B24" t="s">
        <v>372</v>
      </c>
      <c r="C24" t="s">
        <v>410</v>
      </c>
      <c r="G24" t="s">
        <v>16</v>
      </c>
      <c r="H24" t="s">
        <v>373</v>
      </c>
      <c r="I24" t="s">
        <v>374</v>
      </c>
    </row>
    <row r="25" spans="1:9" x14ac:dyDescent="0.35">
      <c r="A25" t="s">
        <v>63</v>
      </c>
      <c r="B25" t="s">
        <v>411</v>
      </c>
      <c r="C25" t="s">
        <v>412</v>
      </c>
      <c r="G25" t="s">
        <v>16</v>
      </c>
      <c r="H25" t="s">
        <v>413</v>
      </c>
    </row>
    <row r="26" spans="1:9" x14ac:dyDescent="0.35">
      <c r="A26" t="s">
        <v>81</v>
      </c>
      <c r="B26" t="s">
        <v>414</v>
      </c>
      <c r="C26" t="s">
        <v>81</v>
      </c>
      <c r="G26" t="s">
        <v>16</v>
      </c>
      <c r="H26" t="s">
        <v>415</v>
      </c>
    </row>
    <row r="27" spans="1:9" x14ac:dyDescent="0.35">
      <c r="A27" t="s">
        <v>31</v>
      </c>
      <c r="B27" t="s">
        <v>416</v>
      </c>
      <c r="C27" t="s">
        <v>31</v>
      </c>
      <c r="G27" t="s">
        <v>16</v>
      </c>
      <c r="H27" t="s">
        <v>417</v>
      </c>
    </row>
    <row r="28" spans="1:9" x14ac:dyDescent="0.35">
      <c r="A28" t="s">
        <v>60</v>
      </c>
      <c r="B28" t="s">
        <v>418</v>
      </c>
      <c r="C28" t="s">
        <v>419</v>
      </c>
      <c r="G28" t="s">
        <v>16</v>
      </c>
      <c r="H28" t="s">
        <v>420</v>
      </c>
    </row>
    <row r="29" spans="1:9" x14ac:dyDescent="0.35">
      <c r="A29" t="s">
        <v>349</v>
      </c>
      <c r="B29" t="s">
        <v>365</v>
      </c>
      <c r="C29" t="s">
        <v>349</v>
      </c>
      <c r="G29" t="s">
        <v>366</v>
      </c>
      <c r="H29" t="s">
        <v>367</v>
      </c>
    </row>
    <row r="30" spans="1:9" x14ac:dyDescent="0.35">
      <c r="A30" t="s">
        <v>84</v>
      </c>
      <c r="B30" t="s">
        <v>421</v>
      </c>
      <c r="C30" t="s">
        <v>422</v>
      </c>
      <c r="G30" t="s">
        <v>366</v>
      </c>
      <c r="H30" t="s">
        <v>423</v>
      </c>
    </row>
    <row r="31" spans="1:9" x14ac:dyDescent="0.35">
      <c r="A31" t="s">
        <v>87</v>
      </c>
      <c r="B31" t="s">
        <v>421</v>
      </c>
      <c r="C31" t="s">
        <v>424</v>
      </c>
      <c r="G31" t="s">
        <v>366</v>
      </c>
      <c r="H31" t="s">
        <v>423</v>
      </c>
    </row>
    <row r="32" spans="1:9" x14ac:dyDescent="0.35">
      <c r="A32" t="s">
        <v>254</v>
      </c>
      <c r="B32" t="s">
        <v>421</v>
      </c>
      <c r="C32" t="s">
        <v>425</v>
      </c>
      <c r="G32" t="s">
        <v>366</v>
      </c>
      <c r="H32" t="s">
        <v>423</v>
      </c>
    </row>
    <row r="33" spans="1:9" x14ac:dyDescent="0.35">
      <c r="A33" t="s">
        <v>269</v>
      </c>
      <c r="B33" t="s">
        <v>421</v>
      </c>
      <c r="C33" t="s">
        <v>269</v>
      </c>
      <c r="G33" t="s">
        <v>366</v>
      </c>
      <c r="H33" t="s">
        <v>423</v>
      </c>
    </row>
    <row r="34" spans="1:9" x14ac:dyDescent="0.35">
      <c r="A34" t="s">
        <v>69</v>
      </c>
      <c r="B34" t="s">
        <v>426</v>
      </c>
      <c r="C34" t="s">
        <v>69</v>
      </c>
      <c r="G34" t="s">
        <v>16</v>
      </c>
      <c r="H34" t="s">
        <v>427</v>
      </c>
    </row>
    <row r="35" spans="1:9" x14ac:dyDescent="0.35">
      <c r="A35" t="s">
        <v>266</v>
      </c>
      <c r="B35" t="s">
        <v>428</v>
      </c>
      <c r="C35" t="s">
        <v>429</v>
      </c>
      <c r="G35" t="s">
        <v>16</v>
      </c>
      <c r="H35" t="s">
        <v>430</v>
      </c>
    </row>
    <row r="36" spans="1:9" x14ac:dyDescent="0.35">
      <c r="A36" t="s">
        <v>278</v>
      </c>
      <c r="B36" t="s">
        <v>121</v>
      </c>
      <c r="C36" t="s">
        <v>120</v>
      </c>
      <c r="G36" t="s">
        <v>16</v>
      </c>
      <c r="H36" t="s">
        <v>371</v>
      </c>
      <c r="I36" t="s">
        <v>431</v>
      </c>
    </row>
    <row r="37" spans="1:9" x14ac:dyDescent="0.35">
      <c r="A37" t="s">
        <v>105</v>
      </c>
      <c r="B37" t="s">
        <v>416</v>
      </c>
      <c r="C37" t="s">
        <v>105</v>
      </c>
      <c r="G37" t="s">
        <v>16</v>
      </c>
      <c r="H37" t="s">
        <v>417</v>
      </c>
    </row>
    <row r="38" spans="1:9" x14ac:dyDescent="0.35">
      <c r="A38" t="s">
        <v>263</v>
      </c>
      <c r="B38" t="s">
        <v>432</v>
      </c>
      <c r="C38" t="s">
        <v>263</v>
      </c>
      <c r="G38" t="s">
        <v>16</v>
      </c>
      <c r="H38" t="s">
        <v>433</v>
      </c>
    </row>
    <row r="39" spans="1:9" x14ac:dyDescent="0.35">
      <c r="A39" t="s">
        <v>48</v>
      </c>
      <c r="B39" t="s">
        <v>365</v>
      </c>
      <c r="C39" t="s">
        <v>48</v>
      </c>
      <c r="G39" t="s">
        <v>366</v>
      </c>
      <c r="H39" t="s">
        <v>367</v>
      </c>
    </row>
    <row r="40" spans="1:9" x14ac:dyDescent="0.35">
      <c r="A40" t="s">
        <v>312</v>
      </c>
      <c r="B40" t="s">
        <v>434</v>
      </c>
      <c r="C40" t="s">
        <v>435</v>
      </c>
      <c r="G40" t="s">
        <v>16</v>
      </c>
      <c r="H40" t="s">
        <v>436</v>
      </c>
    </row>
    <row r="41" spans="1:9" x14ac:dyDescent="0.35">
      <c r="A41" t="s">
        <v>75</v>
      </c>
      <c r="B41" t="s">
        <v>437</v>
      </c>
      <c r="C41" t="s">
        <v>438</v>
      </c>
      <c r="G41" t="s">
        <v>16</v>
      </c>
      <c r="H41" t="s">
        <v>439</v>
      </c>
    </row>
    <row r="42" spans="1:9" x14ac:dyDescent="0.35">
      <c r="A42" t="s">
        <v>324</v>
      </c>
      <c r="B42" t="s">
        <v>440</v>
      </c>
      <c r="C42" t="s">
        <v>441</v>
      </c>
      <c r="G42" t="s">
        <v>366</v>
      </c>
      <c r="H42" t="s">
        <v>442</v>
      </c>
    </row>
    <row r="43" spans="1:9" x14ac:dyDescent="0.35">
      <c r="A43" t="s">
        <v>66</v>
      </c>
      <c r="B43" t="s">
        <v>443</v>
      </c>
      <c r="C43" t="s">
        <v>444</v>
      </c>
      <c r="G43" t="s">
        <v>16</v>
      </c>
      <c r="H43" t="s">
        <v>445</v>
      </c>
    </row>
    <row r="44" spans="1:9" x14ac:dyDescent="0.35">
      <c r="A44" t="s">
        <v>346</v>
      </c>
      <c r="B44" t="s">
        <v>414</v>
      </c>
      <c r="C44" t="s">
        <v>446</v>
      </c>
      <c r="G44" t="s">
        <v>16</v>
      </c>
      <c r="H44" t="s">
        <v>415</v>
      </c>
    </row>
    <row r="45" spans="1:9" x14ac:dyDescent="0.35">
      <c r="A45" t="s">
        <v>447</v>
      </c>
      <c r="B45" t="s">
        <v>448</v>
      </c>
      <c r="C45" t="s">
        <v>447</v>
      </c>
      <c r="G45" t="s">
        <v>16</v>
      </c>
      <c r="H45" t="s">
        <v>449</v>
      </c>
    </row>
    <row r="46" spans="1:9" x14ac:dyDescent="0.35">
      <c r="A46" t="s">
        <v>340</v>
      </c>
      <c r="B46" t="s">
        <v>437</v>
      </c>
      <c r="C46" t="s">
        <v>450</v>
      </c>
      <c r="G46" t="s">
        <v>16</v>
      </c>
      <c r="H46" t="s">
        <v>439</v>
      </c>
    </row>
    <row r="47" spans="1:9" x14ac:dyDescent="0.35">
      <c r="A47" t="s">
        <v>143</v>
      </c>
      <c r="B47" t="s">
        <v>372</v>
      </c>
      <c r="C47" t="s">
        <v>143</v>
      </c>
      <c r="G47" t="s">
        <v>16</v>
      </c>
      <c r="H47" t="s">
        <v>373</v>
      </c>
    </row>
    <row r="48" spans="1:9" x14ac:dyDescent="0.35">
      <c r="A48" t="s">
        <v>128</v>
      </c>
      <c r="B48" t="s">
        <v>368</v>
      </c>
      <c r="C48" t="s">
        <v>451</v>
      </c>
      <c r="G48" t="s">
        <v>16</v>
      </c>
      <c r="H48" t="s">
        <v>370</v>
      </c>
    </row>
    <row r="49" spans="1:9" x14ac:dyDescent="0.35">
      <c r="A49" t="s">
        <v>452</v>
      </c>
      <c r="B49" t="s">
        <v>453</v>
      </c>
      <c r="C49" t="s">
        <v>454</v>
      </c>
      <c r="G49" t="s">
        <v>16</v>
      </c>
      <c r="H49" t="s">
        <v>455</v>
      </c>
    </row>
    <row r="50" spans="1:9" x14ac:dyDescent="0.35">
      <c r="A50" t="s">
        <v>456</v>
      </c>
      <c r="B50" t="s">
        <v>406</v>
      </c>
      <c r="C50" t="s">
        <v>457</v>
      </c>
      <c r="G50" t="s">
        <v>16</v>
      </c>
      <c r="H50" t="s">
        <v>407</v>
      </c>
    </row>
    <row r="51" spans="1:9" x14ac:dyDescent="0.35">
      <c r="A51" t="s">
        <v>326</v>
      </c>
      <c r="B51" t="s">
        <v>421</v>
      </c>
      <c r="C51" t="s">
        <v>458</v>
      </c>
      <c r="G51" t="s">
        <v>366</v>
      </c>
      <c r="H51" t="s">
        <v>423</v>
      </c>
    </row>
    <row r="52" spans="1:9" x14ac:dyDescent="0.35">
      <c r="A52" t="s">
        <v>149</v>
      </c>
      <c r="B52" t="s">
        <v>368</v>
      </c>
      <c r="C52" t="s">
        <v>459</v>
      </c>
      <c r="G52" t="s">
        <v>16</v>
      </c>
      <c r="H52" t="s">
        <v>370</v>
      </c>
    </row>
    <row r="53" spans="1:9" x14ac:dyDescent="0.35">
      <c r="A53" t="s">
        <v>152</v>
      </c>
      <c r="B53" t="s">
        <v>414</v>
      </c>
      <c r="C53" t="s">
        <v>446</v>
      </c>
      <c r="G53" t="s">
        <v>16</v>
      </c>
      <c r="H53" t="s">
        <v>415</v>
      </c>
    </row>
    <row r="54" spans="1:9" x14ac:dyDescent="0.35">
      <c r="A54" t="s">
        <v>329</v>
      </c>
      <c r="B54" t="s">
        <v>121</v>
      </c>
      <c r="C54" t="s">
        <v>120</v>
      </c>
      <c r="G54" t="s">
        <v>16</v>
      </c>
      <c r="H54" t="s">
        <v>371</v>
      </c>
      <c r="I54" t="s">
        <v>460</v>
      </c>
    </row>
    <row r="55" spans="1:9" x14ac:dyDescent="0.35">
      <c r="A55" t="s">
        <v>158</v>
      </c>
      <c r="B55" t="s">
        <v>414</v>
      </c>
      <c r="C55" t="s">
        <v>446</v>
      </c>
      <c r="G55" t="s">
        <v>16</v>
      </c>
      <c r="H55" t="s">
        <v>415</v>
      </c>
    </row>
    <row r="56" spans="1:9" x14ac:dyDescent="0.35">
      <c r="A56" t="s">
        <v>461</v>
      </c>
      <c r="B56" t="s">
        <v>462</v>
      </c>
      <c r="C56" t="s">
        <v>463</v>
      </c>
      <c r="G56" t="s">
        <v>16</v>
      </c>
      <c r="H56" t="s">
        <v>464</v>
      </c>
    </row>
    <row r="57" spans="1:9" x14ac:dyDescent="0.35">
      <c r="A57" t="s">
        <v>332</v>
      </c>
      <c r="B57" t="s">
        <v>121</v>
      </c>
      <c r="C57" t="s">
        <v>120</v>
      </c>
      <c r="G57" t="s">
        <v>16</v>
      </c>
      <c r="H57" t="s">
        <v>371</v>
      </c>
      <c r="I57" t="s">
        <v>465</v>
      </c>
    </row>
    <row r="58" spans="1:9" x14ac:dyDescent="0.35">
      <c r="A58" t="s">
        <v>466</v>
      </c>
      <c r="B58" t="s">
        <v>380</v>
      </c>
      <c r="C58" t="s">
        <v>466</v>
      </c>
      <c r="G58" t="s">
        <v>16</v>
      </c>
      <c r="H58" t="s">
        <v>467</v>
      </c>
    </row>
    <row r="59" spans="1:9" x14ac:dyDescent="0.35">
      <c r="A59" t="s">
        <v>72</v>
      </c>
      <c r="B59" t="s">
        <v>462</v>
      </c>
      <c r="C59" t="s">
        <v>468</v>
      </c>
      <c r="G59" t="s">
        <v>16</v>
      </c>
      <c r="H59" t="s">
        <v>464</v>
      </c>
    </row>
    <row r="60" spans="1:9" x14ac:dyDescent="0.35">
      <c r="A60" t="s">
        <v>469</v>
      </c>
      <c r="B60" t="s">
        <v>462</v>
      </c>
      <c r="C60" t="s">
        <v>463</v>
      </c>
      <c r="G60" t="s">
        <v>16</v>
      </c>
      <c r="H60" t="s">
        <v>464</v>
      </c>
    </row>
    <row r="61" spans="1:9" x14ac:dyDescent="0.35">
      <c r="A61" t="s">
        <v>164</v>
      </c>
      <c r="B61" t="s">
        <v>402</v>
      </c>
      <c r="C61" t="s">
        <v>470</v>
      </c>
      <c r="G61" t="s">
        <v>16</v>
      </c>
      <c r="H61" t="s">
        <v>404</v>
      </c>
    </row>
    <row r="62" spans="1:9" x14ac:dyDescent="0.35">
      <c r="A62" t="s">
        <v>281</v>
      </c>
      <c r="B62" t="s">
        <v>418</v>
      </c>
      <c r="C62" t="s">
        <v>281</v>
      </c>
      <c r="G62" t="s">
        <v>16</v>
      </c>
      <c r="H62" t="s">
        <v>471</v>
      </c>
    </row>
    <row r="63" spans="1:9" x14ac:dyDescent="0.35">
      <c r="A63" t="s">
        <v>355</v>
      </c>
      <c r="B63" t="s">
        <v>428</v>
      </c>
      <c r="C63" t="s">
        <v>355</v>
      </c>
      <c r="G63" t="s">
        <v>16</v>
      </c>
      <c r="H63" t="s">
        <v>430</v>
      </c>
    </row>
    <row r="64" spans="1:9" x14ac:dyDescent="0.35">
      <c r="A64" t="s">
        <v>472</v>
      </c>
      <c r="B64" t="s">
        <v>418</v>
      </c>
      <c r="C64" t="s">
        <v>473</v>
      </c>
      <c r="G64" t="s">
        <v>16</v>
      </c>
      <c r="H64" t="s">
        <v>471</v>
      </c>
    </row>
    <row r="65" spans="1:9" x14ac:dyDescent="0.35">
      <c r="A65" t="s">
        <v>334</v>
      </c>
      <c r="B65" t="s">
        <v>365</v>
      </c>
      <c r="C65" t="s">
        <v>334</v>
      </c>
      <c r="G65" t="s">
        <v>366</v>
      </c>
      <c r="H65" t="s">
        <v>367</v>
      </c>
    </row>
    <row r="66" spans="1:9" x14ac:dyDescent="0.35">
      <c r="A66" t="s">
        <v>19</v>
      </c>
      <c r="B66" t="s">
        <v>121</v>
      </c>
      <c r="C66" t="s">
        <v>120</v>
      </c>
      <c r="G66" t="s">
        <v>16</v>
      </c>
      <c r="H66" t="s">
        <v>371</v>
      </c>
      <c r="I66" t="s">
        <v>474</v>
      </c>
    </row>
    <row r="67" spans="1:9" x14ac:dyDescent="0.35">
      <c r="A67" t="s">
        <v>343</v>
      </c>
      <c r="B67" t="s">
        <v>365</v>
      </c>
      <c r="C67" t="s">
        <v>343</v>
      </c>
      <c r="G67" t="s">
        <v>366</v>
      </c>
      <c r="H67" t="s">
        <v>367</v>
      </c>
    </row>
    <row r="68" spans="1:9" x14ac:dyDescent="0.35">
      <c r="A68" t="s">
        <v>99</v>
      </c>
      <c r="B68" t="s">
        <v>393</v>
      </c>
      <c r="C68" t="s">
        <v>475</v>
      </c>
      <c r="G68" t="s">
        <v>16</v>
      </c>
      <c r="H68" t="s">
        <v>395</v>
      </c>
    </row>
    <row r="69" spans="1:9" x14ac:dyDescent="0.35">
      <c r="A69" t="s">
        <v>476</v>
      </c>
      <c r="B69" t="s">
        <v>396</v>
      </c>
      <c r="C69" t="s">
        <v>477</v>
      </c>
      <c r="G69" t="s">
        <v>16</v>
      </c>
      <c r="H69" t="s">
        <v>397</v>
      </c>
    </row>
    <row r="70" spans="1:9" x14ac:dyDescent="0.35">
      <c r="A70" t="s">
        <v>134</v>
      </c>
      <c r="B70" t="s">
        <v>368</v>
      </c>
      <c r="C70" t="s">
        <v>478</v>
      </c>
      <c r="G70" t="s">
        <v>16</v>
      </c>
      <c r="H70" t="s">
        <v>370</v>
      </c>
    </row>
    <row r="71" spans="1:9" x14ac:dyDescent="0.35">
      <c r="A71" t="s">
        <v>479</v>
      </c>
      <c r="B71" t="s">
        <v>396</v>
      </c>
      <c r="C71" t="s">
        <v>479</v>
      </c>
      <c r="G71" t="s">
        <v>16</v>
      </c>
      <c r="H71" t="s">
        <v>397</v>
      </c>
    </row>
    <row r="72" spans="1:9" x14ac:dyDescent="0.35">
      <c r="A72" t="s">
        <v>125</v>
      </c>
      <c r="B72" t="s">
        <v>396</v>
      </c>
      <c r="C72" t="s">
        <v>125</v>
      </c>
      <c r="G72" t="s">
        <v>16</v>
      </c>
      <c r="H72" t="s">
        <v>397</v>
      </c>
    </row>
    <row r="73" spans="1:9" x14ac:dyDescent="0.35">
      <c r="A73" t="s">
        <v>480</v>
      </c>
      <c r="B73" t="s">
        <v>416</v>
      </c>
      <c r="C73" t="s">
        <v>480</v>
      </c>
      <c r="G73" t="s">
        <v>16</v>
      </c>
      <c r="H73" t="s">
        <v>417</v>
      </c>
    </row>
    <row r="74" spans="1:9" x14ac:dyDescent="0.35">
      <c r="A74" t="s">
        <v>481</v>
      </c>
      <c r="B74" t="s">
        <v>416</v>
      </c>
      <c r="C74" t="s">
        <v>481</v>
      </c>
      <c r="G74" t="s">
        <v>16</v>
      </c>
      <c r="H74" t="s">
        <v>417</v>
      </c>
    </row>
    <row r="75" spans="1:9" x14ac:dyDescent="0.35">
      <c r="A75" t="s">
        <v>482</v>
      </c>
      <c r="B75" t="s">
        <v>389</v>
      </c>
      <c r="C75" t="s">
        <v>482</v>
      </c>
      <c r="G75" t="s">
        <v>366</v>
      </c>
      <c r="H75" t="s">
        <v>390</v>
      </c>
    </row>
    <row r="76" spans="1:9" x14ac:dyDescent="0.35">
      <c r="A76" t="s">
        <v>483</v>
      </c>
      <c r="B76" t="s">
        <v>484</v>
      </c>
      <c r="C76" t="s">
        <v>483</v>
      </c>
      <c r="G76" t="s">
        <v>366</v>
      </c>
      <c r="H76" t="s">
        <v>485</v>
      </c>
    </row>
    <row r="77" spans="1:9" x14ac:dyDescent="0.35">
      <c r="A77" t="s">
        <v>321</v>
      </c>
      <c r="B77" t="s">
        <v>372</v>
      </c>
      <c r="C77" t="s">
        <v>143</v>
      </c>
      <c r="G77" t="s">
        <v>16</v>
      </c>
      <c r="H77" t="s">
        <v>373</v>
      </c>
      <c r="I77" t="s">
        <v>374</v>
      </c>
    </row>
    <row r="78" spans="1:9" x14ac:dyDescent="0.35">
      <c r="A78" t="s">
        <v>161</v>
      </c>
      <c r="B78" t="s">
        <v>414</v>
      </c>
      <c r="C78" t="s">
        <v>486</v>
      </c>
      <c r="G78" t="s">
        <v>16</v>
      </c>
      <c r="H78" t="s">
        <v>415</v>
      </c>
    </row>
  </sheetData>
  <autoFilter ref="A1:I78" xr:uid="{6A11AE24-ECDF-4F6B-9923-6F13FA965C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B1CA-FBEB-4E41-A2A1-61CD7E3CC4C8}">
  <dimension ref="A1:O116"/>
  <sheetViews>
    <sheetView tabSelected="1" topLeftCell="A103" zoomScale="90" zoomScaleNormal="90" workbookViewId="0">
      <pane xSplit="3" topLeftCell="F1" activePane="topRight" state="frozen"/>
      <selection activeCell="A109" sqref="A109"/>
      <selection pane="topRight" activeCell="A108" sqref="A108:XFD108"/>
    </sheetView>
  </sheetViews>
  <sheetFormatPr defaultRowHeight="14.5" x14ac:dyDescent="0.35"/>
  <cols>
    <col min="1" max="1" width="18.1796875" style="5" customWidth="1"/>
    <col min="2" max="2" width="25.81640625" customWidth="1"/>
    <col min="3" max="3" width="42.81640625" customWidth="1"/>
    <col min="4" max="4" width="16" customWidth="1"/>
    <col min="5" max="5" width="17.7265625" customWidth="1"/>
    <col min="6" max="6" width="16.7265625" customWidth="1"/>
    <col min="7" max="7" width="20.7265625" customWidth="1"/>
    <col min="8" max="9" width="20.54296875" customWidth="1"/>
    <col min="10" max="10" width="33.54296875" customWidth="1"/>
    <col min="11" max="11" width="29.26953125" customWidth="1"/>
    <col min="12" max="12" width="40.1796875" customWidth="1"/>
    <col min="13" max="13" width="23.1796875" customWidth="1"/>
    <col min="14" max="14" width="19.81640625" customWidth="1"/>
    <col min="15" max="15" width="15.54296875" customWidth="1"/>
  </cols>
  <sheetData>
    <row r="1" spans="1:15" x14ac:dyDescent="0.35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487</v>
      </c>
      <c r="J1" s="4" t="s">
        <v>8</v>
      </c>
      <c r="K1" s="4" t="s">
        <v>488</v>
      </c>
      <c r="L1" s="4" t="s">
        <v>359</v>
      </c>
      <c r="M1" s="4" t="s">
        <v>11</v>
      </c>
      <c r="N1" s="4" t="s">
        <v>12</v>
      </c>
      <c r="O1" s="4"/>
    </row>
    <row r="2" spans="1:15" x14ac:dyDescent="0.35">
      <c r="A2" s="5" t="s">
        <v>317</v>
      </c>
      <c r="B2" t="s">
        <v>318</v>
      </c>
      <c r="C2" t="s">
        <v>319</v>
      </c>
      <c r="D2" t="s">
        <v>16</v>
      </c>
      <c r="E2" t="s">
        <v>20</v>
      </c>
      <c r="F2" t="b">
        <v>0</v>
      </c>
      <c r="G2" t="s">
        <v>20</v>
      </c>
      <c r="H2">
        <v>1</v>
      </c>
      <c r="I2" t="b">
        <v>0</v>
      </c>
      <c r="J2" t="s">
        <v>414</v>
      </c>
      <c r="K2" t="s">
        <v>120</v>
      </c>
      <c r="L2" t="s">
        <v>121</v>
      </c>
      <c r="M2" t="s">
        <v>504</v>
      </c>
      <c r="N2" t="s">
        <v>505</v>
      </c>
    </row>
    <row r="3" spans="1:15" x14ac:dyDescent="0.35">
      <c r="A3" s="5" t="s">
        <v>331</v>
      </c>
      <c r="B3" t="s">
        <v>332</v>
      </c>
      <c r="C3" t="s">
        <v>332</v>
      </c>
      <c r="D3" t="s">
        <v>16</v>
      </c>
      <c r="E3" t="s">
        <v>20</v>
      </c>
      <c r="F3" t="b">
        <v>0</v>
      </c>
      <c r="G3" t="s">
        <v>20</v>
      </c>
      <c r="H3">
        <v>364</v>
      </c>
      <c r="I3" t="b">
        <v>0</v>
      </c>
      <c r="J3" t="s">
        <v>414</v>
      </c>
      <c r="K3" t="s">
        <v>120</v>
      </c>
      <c r="L3" t="s">
        <v>121</v>
      </c>
      <c r="M3" t="s">
        <v>371</v>
      </c>
      <c r="N3" t="s">
        <v>465</v>
      </c>
    </row>
    <row r="4" spans="1:15" x14ac:dyDescent="0.35">
      <c r="A4" s="5" t="s">
        <v>18</v>
      </c>
      <c r="B4" t="s">
        <v>19</v>
      </c>
      <c r="C4" t="s">
        <v>19</v>
      </c>
      <c r="D4" t="s">
        <v>16</v>
      </c>
      <c r="E4" t="s">
        <v>20</v>
      </c>
      <c r="F4" t="b">
        <v>0</v>
      </c>
      <c r="G4" t="s">
        <v>20</v>
      </c>
      <c r="H4">
        <v>733</v>
      </c>
      <c r="I4" t="b">
        <v>0</v>
      </c>
      <c r="J4" t="s">
        <v>414</v>
      </c>
      <c r="K4" t="s">
        <v>120</v>
      </c>
      <c r="L4" t="s">
        <v>121</v>
      </c>
      <c r="M4" t="s">
        <v>371</v>
      </c>
      <c r="N4" t="s">
        <v>474</v>
      </c>
    </row>
    <row r="5" spans="1:15" x14ac:dyDescent="0.35">
      <c r="A5" s="5" t="s">
        <v>342</v>
      </c>
      <c r="B5" t="s">
        <v>343</v>
      </c>
      <c r="C5" t="s">
        <v>344</v>
      </c>
      <c r="D5" t="s">
        <v>16</v>
      </c>
      <c r="E5" t="s">
        <v>20</v>
      </c>
      <c r="F5" t="b">
        <v>0</v>
      </c>
      <c r="G5" t="s">
        <v>20</v>
      </c>
      <c r="H5">
        <v>4</v>
      </c>
      <c r="I5" t="b">
        <v>0</v>
      </c>
      <c r="J5" t="s">
        <v>365</v>
      </c>
      <c r="K5" t="s">
        <v>343</v>
      </c>
      <c r="L5" t="s">
        <v>344</v>
      </c>
      <c r="M5" t="s">
        <v>367</v>
      </c>
      <c r="N5">
        <v>0</v>
      </c>
    </row>
    <row r="6" spans="1:15" x14ac:dyDescent="0.35">
      <c r="A6" s="5" t="s">
        <v>333</v>
      </c>
      <c r="B6" t="s">
        <v>334</v>
      </c>
      <c r="C6" t="s">
        <v>335</v>
      </c>
      <c r="D6" t="s">
        <v>16</v>
      </c>
      <c r="E6" t="s">
        <v>20</v>
      </c>
      <c r="F6" t="b">
        <v>0</v>
      </c>
      <c r="G6" t="s">
        <v>20</v>
      </c>
      <c r="H6">
        <v>2477</v>
      </c>
      <c r="I6" t="b">
        <v>0</v>
      </c>
      <c r="J6" t="s">
        <v>365</v>
      </c>
      <c r="K6" t="s">
        <v>334</v>
      </c>
      <c r="L6" t="s">
        <v>335</v>
      </c>
      <c r="M6" t="s">
        <v>367</v>
      </c>
      <c r="N6">
        <v>0</v>
      </c>
    </row>
    <row r="7" spans="1:15" x14ac:dyDescent="0.35">
      <c r="A7" s="5" t="s">
        <v>262</v>
      </c>
      <c r="B7" t="s">
        <v>263</v>
      </c>
      <c r="C7" t="s">
        <v>264</v>
      </c>
      <c r="D7" t="s">
        <v>16</v>
      </c>
      <c r="E7" t="s">
        <v>20</v>
      </c>
      <c r="F7" t="b">
        <v>0</v>
      </c>
      <c r="G7" t="s">
        <v>20</v>
      </c>
      <c r="H7">
        <v>201277</v>
      </c>
      <c r="I7" t="b">
        <v>0</v>
      </c>
      <c r="J7" t="s">
        <v>432</v>
      </c>
      <c r="K7" t="s">
        <v>263</v>
      </c>
      <c r="L7" t="s">
        <v>264</v>
      </c>
      <c r="M7" t="s">
        <v>433</v>
      </c>
      <c r="N7">
        <v>0</v>
      </c>
    </row>
    <row r="8" spans="1:15" x14ac:dyDescent="0.35">
      <c r="A8" s="5" t="s">
        <v>68</v>
      </c>
      <c r="B8" t="s">
        <v>69</v>
      </c>
      <c r="C8" t="s">
        <v>70</v>
      </c>
      <c r="D8" t="s">
        <v>16</v>
      </c>
      <c r="E8" t="s">
        <v>20</v>
      </c>
      <c r="F8" t="b">
        <v>0</v>
      </c>
      <c r="G8" t="s">
        <v>20</v>
      </c>
      <c r="H8">
        <v>2465</v>
      </c>
      <c r="I8" t="b">
        <v>0</v>
      </c>
      <c r="J8" t="s">
        <v>426</v>
      </c>
      <c r="K8" t="s">
        <v>69</v>
      </c>
      <c r="L8" t="s">
        <v>70</v>
      </c>
      <c r="M8" t="s">
        <v>427</v>
      </c>
      <c r="N8">
        <v>0</v>
      </c>
    </row>
    <row r="9" spans="1:15" x14ac:dyDescent="0.35">
      <c r="A9" s="5" t="s">
        <v>305</v>
      </c>
      <c r="B9" t="s">
        <v>306</v>
      </c>
      <c r="C9" t="s">
        <v>307</v>
      </c>
      <c r="D9" t="s">
        <v>16</v>
      </c>
      <c r="E9" t="s">
        <v>20</v>
      </c>
      <c r="F9" t="b">
        <v>0</v>
      </c>
      <c r="G9" t="s">
        <v>20</v>
      </c>
      <c r="H9">
        <v>66803</v>
      </c>
      <c r="I9" t="b">
        <v>0</v>
      </c>
      <c r="J9" t="s">
        <v>324</v>
      </c>
      <c r="K9" t="s">
        <v>306</v>
      </c>
      <c r="L9" t="s">
        <v>307</v>
      </c>
      <c r="M9" t="s">
        <v>502</v>
      </c>
      <c r="N9" t="b">
        <v>0</v>
      </c>
    </row>
    <row r="10" spans="1:15" x14ac:dyDescent="0.35">
      <c r="A10" s="5" t="s">
        <v>302</v>
      </c>
      <c r="B10" t="s">
        <v>303</v>
      </c>
      <c r="C10" t="s">
        <v>304</v>
      </c>
      <c r="D10" t="s">
        <v>16</v>
      </c>
      <c r="E10" t="s">
        <v>20</v>
      </c>
      <c r="F10" t="b">
        <v>0</v>
      </c>
      <c r="G10" t="s">
        <v>20</v>
      </c>
      <c r="H10">
        <v>14114</v>
      </c>
      <c r="I10" t="b">
        <v>0</v>
      </c>
      <c r="J10" t="s">
        <v>324</v>
      </c>
      <c r="K10" t="s">
        <v>503</v>
      </c>
      <c r="L10" t="s">
        <v>304</v>
      </c>
      <c r="M10" t="s">
        <v>502</v>
      </c>
      <c r="N10" t="b">
        <v>0</v>
      </c>
    </row>
    <row r="11" spans="1:15" x14ac:dyDescent="0.35">
      <c r="A11" s="5" t="s">
        <v>83</v>
      </c>
      <c r="B11" t="s">
        <v>84</v>
      </c>
      <c r="C11" t="s">
        <v>85</v>
      </c>
      <c r="D11" t="s">
        <v>16</v>
      </c>
      <c r="E11" t="s">
        <v>20</v>
      </c>
      <c r="F11" t="b">
        <v>0</v>
      </c>
      <c r="G11" t="s">
        <v>20</v>
      </c>
      <c r="H11">
        <v>178177</v>
      </c>
      <c r="I11" t="b">
        <v>0</v>
      </c>
      <c r="J11" t="s">
        <v>421</v>
      </c>
      <c r="K11" t="s">
        <v>84</v>
      </c>
      <c r="L11" t="s">
        <v>85</v>
      </c>
      <c r="M11" t="s">
        <v>423</v>
      </c>
      <c r="N11">
        <v>0</v>
      </c>
    </row>
    <row r="12" spans="1:15" x14ac:dyDescent="0.35">
      <c r="A12" s="5" t="s">
        <v>325</v>
      </c>
      <c r="B12" t="s">
        <v>326</v>
      </c>
      <c r="C12" t="s">
        <v>327</v>
      </c>
      <c r="D12" t="s">
        <v>16</v>
      </c>
      <c r="E12" t="s">
        <v>20</v>
      </c>
      <c r="F12" t="b">
        <v>0</v>
      </c>
      <c r="G12" t="s">
        <v>20</v>
      </c>
      <c r="H12">
        <v>150</v>
      </c>
      <c r="I12" t="b">
        <v>0</v>
      </c>
      <c r="J12" t="s">
        <v>421</v>
      </c>
      <c r="K12" t="s">
        <v>326</v>
      </c>
      <c r="L12" t="s">
        <v>327</v>
      </c>
      <c r="M12" t="s">
        <v>423</v>
      </c>
      <c r="N12">
        <v>0</v>
      </c>
    </row>
    <row r="13" spans="1:15" x14ac:dyDescent="0.35">
      <c r="A13" s="5" t="s">
        <v>38</v>
      </c>
      <c r="B13" t="s">
        <v>39</v>
      </c>
      <c r="C13" t="s">
        <v>40</v>
      </c>
      <c r="D13" t="s">
        <v>16</v>
      </c>
      <c r="E13" t="s">
        <v>20</v>
      </c>
      <c r="F13" t="b">
        <v>0</v>
      </c>
      <c r="G13" t="s">
        <v>20</v>
      </c>
      <c r="H13">
        <v>93455</v>
      </c>
      <c r="I13" t="b">
        <v>0</v>
      </c>
      <c r="J13" t="s">
        <v>365</v>
      </c>
      <c r="K13" t="s">
        <v>39</v>
      </c>
      <c r="L13" t="s">
        <v>40</v>
      </c>
      <c r="M13" t="s">
        <v>367</v>
      </c>
    </row>
    <row r="14" spans="1:15" x14ac:dyDescent="0.35">
      <c r="A14" s="5" t="s">
        <v>323</v>
      </c>
      <c r="B14" t="s">
        <v>324</v>
      </c>
      <c r="C14" t="s">
        <v>324</v>
      </c>
      <c r="D14" t="s">
        <v>16</v>
      </c>
      <c r="E14" t="s">
        <v>20</v>
      </c>
      <c r="F14" t="b">
        <v>0</v>
      </c>
      <c r="G14" t="s">
        <v>20</v>
      </c>
      <c r="H14">
        <v>1351</v>
      </c>
      <c r="I14" t="b">
        <v>0</v>
      </c>
      <c r="J14" t="s">
        <v>324</v>
      </c>
      <c r="K14" t="s">
        <v>441</v>
      </c>
      <c r="L14" t="s">
        <v>324</v>
      </c>
      <c r="M14" t="s">
        <v>442</v>
      </c>
      <c r="N14">
        <v>0</v>
      </c>
    </row>
    <row r="15" spans="1:15" x14ac:dyDescent="0.35">
      <c r="A15" s="5" t="s">
        <v>199</v>
      </c>
      <c r="B15" t="s">
        <v>200</v>
      </c>
      <c r="C15" t="s">
        <v>201</v>
      </c>
      <c r="D15" t="s">
        <v>16</v>
      </c>
      <c r="E15" t="s">
        <v>98</v>
      </c>
      <c r="F15" t="s">
        <v>99</v>
      </c>
      <c r="G15">
        <f>35.3147/(24*60)</f>
        <v>2.4524097222222225E-2</v>
      </c>
      <c r="H15">
        <v>2</v>
      </c>
      <c r="I15" t="b">
        <v>1</v>
      </c>
      <c r="J15" t="s">
        <v>393</v>
      </c>
      <c r="K15" t="s">
        <v>515</v>
      </c>
      <c r="L15" t="s">
        <v>516</v>
      </c>
      <c r="M15" t="s">
        <v>395</v>
      </c>
      <c r="N15" t="b">
        <v>0</v>
      </c>
    </row>
    <row r="16" spans="1:15" x14ac:dyDescent="0.35">
      <c r="A16" s="5" t="s">
        <v>163</v>
      </c>
      <c r="B16" t="s">
        <v>164</v>
      </c>
      <c r="C16" t="s">
        <v>165</v>
      </c>
      <c r="D16" t="s">
        <v>16</v>
      </c>
      <c r="E16" t="s">
        <v>20</v>
      </c>
      <c r="F16" t="b">
        <v>0</v>
      </c>
      <c r="G16">
        <f>1/1000</f>
        <v>1E-3</v>
      </c>
      <c r="H16">
        <v>2030</v>
      </c>
      <c r="I16" t="b">
        <v>1</v>
      </c>
      <c r="J16" t="s">
        <v>402</v>
      </c>
      <c r="K16" t="s">
        <v>470</v>
      </c>
      <c r="L16" t="s">
        <v>165</v>
      </c>
      <c r="M16" t="s">
        <v>404</v>
      </c>
      <c r="N16">
        <v>0</v>
      </c>
    </row>
    <row r="17" spans="1:14" x14ac:dyDescent="0.35">
      <c r="A17" s="5" t="s">
        <v>17</v>
      </c>
      <c r="B17" t="s">
        <v>122</v>
      </c>
      <c r="C17" t="s">
        <v>123</v>
      </c>
      <c r="D17" t="s">
        <v>16</v>
      </c>
      <c r="E17" t="s">
        <v>20</v>
      </c>
      <c r="F17" t="b">
        <v>0</v>
      </c>
      <c r="G17">
        <v>1</v>
      </c>
      <c r="H17">
        <v>537521</v>
      </c>
      <c r="I17" t="b">
        <v>1</v>
      </c>
      <c r="J17" t="s">
        <v>393</v>
      </c>
      <c r="K17" t="s">
        <v>394</v>
      </c>
      <c r="L17" t="s">
        <v>123</v>
      </c>
      <c r="M17" t="s">
        <v>395</v>
      </c>
      <c r="N17">
        <v>0</v>
      </c>
    </row>
    <row r="18" spans="1:14" x14ac:dyDescent="0.35">
      <c r="A18" s="5" t="s">
        <v>193</v>
      </c>
      <c r="B18" t="s">
        <v>194</v>
      </c>
      <c r="C18" t="s">
        <v>195</v>
      </c>
      <c r="D18" t="s">
        <v>16</v>
      </c>
      <c r="E18" t="s">
        <v>95</v>
      </c>
      <c r="F18" t="s">
        <v>96</v>
      </c>
      <c r="G18">
        <f>1/24</f>
        <v>4.1666666666666664E-2</v>
      </c>
      <c r="H18">
        <v>11</v>
      </c>
      <c r="I18" t="b">
        <v>1</v>
      </c>
      <c r="J18" t="s">
        <v>393</v>
      </c>
      <c r="K18" t="s">
        <v>514</v>
      </c>
      <c r="L18" t="s">
        <v>195</v>
      </c>
      <c r="M18" t="s">
        <v>395</v>
      </c>
      <c r="N18" t="b">
        <v>0</v>
      </c>
    </row>
    <row r="19" spans="1:14" x14ac:dyDescent="0.35">
      <c r="A19" s="5" t="s">
        <v>98</v>
      </c>
      <c r="B19" t="s">
        <v>99</v>
      </c>
      <c r="C19" t="s">
        <v>100</v>
      </c>
      <c r="D19" t="s">
        <v>16</v>
      </c>
      <c r="E19" t="s">
        <v>20</v>
      </c>
      <c r="F19" t="b">
        <v>0</v>
      </c>
      <c r="G19">
        <f>1/(24*60)</f>
        <v>6.9444444444444447E-4</v>
      </c>
      <c r="H19">
        <v>51077</v>
      </c>
      <c r="I19" t="b">
        <v>1</v>
      </c>
      <c r="J19" t="s">
        <v>393</v>
      </c>
      <c r="K19" t="s">
        <v>475</v>
      </c>
      <c r="L19" t="s">
        <v>498</v>
      </c>
      <c r="M19" t="s">
        <v>395</v>
      </c>
      <c r="N19">
        <v>0</v>
      </c>
    </row>
    <row r="20" spans="1:14" x14ac:dyDescent="0.35">
      <c r="A20" s="5" t="s">
        <v>190</v>
      </c>
      <c r="B20" t="s">
        <v>191</v>
      </c>
      <c r="C20" t="s">
        <v>192</v>
      </c>
      <c r="D20" t="s">
        <v>16</v>
      </c>
      <c r="E20" t="s">
        <v>95</v>
      </c>
      <c r="F20" t="s">
        <v>96</v>
      </c>
      <c r="G20">
        <f>1/(24*60)</f>
        <v>6.9444444444444447E-4</v>
      </c>
      <c r="H20">
        <v>1038</v>
      </c>
      <c r="I20" t="b">
        <v>1</v>
      </c>
      <c r="J20" t="s">
        <v>393</v>
      </c>
      <c r="K20" t="s">
        <v>475</v>
      </c>
      <c r="L20" t="s">
        <v>192</v>
      </c>
      <c r="M20" t="s">
        <v>395</v>
      </c>
      <c r="N20" t="b">
        <v>0</v>
      </c>
    </row>
    <row r="21" spans="1:14" x14ac:dyDescent="0.35">
      <c r="A21" s="5" t="s">
        <v>13</v>
      </c>
      <c r="B21" t="s">
        <v>14</v>
      </c>
      <c r="C21" t="s">
        <v>15</v>
      </c>
      <c r="D21" t="s">
        <v>16</v>
      </c>
      <c r="E21" t="s">
        <v>17</v>
      </c>
      <c r="F21" t="s">
        <v>122</v>
      </c>
      <c r="G21">
        <f>1/1440</f>
        <v>6.9444444444444447E-4</v>
      </c>
      <c r="H21">
        <v>736</v>
      </c>
      <c r="I21" t="b">
        <v>1</v>
      </c>
      <c r="J21" t="s">
        <v>393</v>
      </c>
      <c r="K21" t="s">
        <v>475</v>
      </c>
      <c r="L21" t="s">
        <v>192</v>
      </c>
      <c r="M21" t="s">
        <v>395</v>
      </c>
    </row>
    <row r="22" spans="1:14" x14ac:dyDescent="0.35">
      <c r="A22" s="5" t="s">
        <v>241</v>
      </c>
      <c r="B22" t="s">
        <v>242</v>
      </c>
      <c r="C22" t="s">
        <v>243</v>
      </c>
      <c r="D22" t="s">
        <v>16</v>
      </c>
      <c r="E22" t="s">
        <v>17</v>
      </c>
      <c r="F22" t="s">
        <v>122</v>
      </c>
      <c r="G22">
        <v>30</v>
      </c>
      <c r="H22">
        <v>6</v>
      </c>
      <c r="I22" t="b">
        <v>1</v>
      </c>
      <c r="J22" t="s">
        <v>393</v>
      </c>
      <c r="K22" t="s">
        <v>523</v>
      </c>
      <c r="L22" t="s">
        <v>243</v>
      </c>
      <c r="M22" t="s">
        <v>395</v>
      </c>
      <c r="N22" t="b">
        <v>0</v>
      </c>
    </row>
    <row r="23" spans="1:14" x14ac:dyDescent="0.35">
      <c r="A23" s="5" t="s">
        <v>196</v>
      </c>
      <c r="B23" t="s">
        <v>197</v>
      </c>
      <c r="C23" t="s">
        <v>198</v>
      </c>
      <c r="D23" t="s">
        <v>16</v>
      </c>
      <c r="E23" t="s">
        <v>98</v>
      </c>
      <c r="F23" t="s">
        <v>99</v>
      </c>
      <c r="G23">
        <f>1/86400</f>
        <v>1.1574074074074073E-5</v>
      </c>
      <c r="H23">
        <v>166</v>
      </c>
      <c r="I23" t="b">
        <v>1</v>
      </c>
      <c r="J23" t="s">
        <v>393</v>
      </c>
      <c r="K23" t="s">
        <v>405</v>
      </c>
      <c r="L23" t="s">
        <v>497</v>
      </c>
      <c r="M23" t="s">
        <v>395</v>
      </c>
      <c r="N23" t="b">
        <v>0</v>
      </c>
    </row>
    <row r="24" spans="1:14" x14ac:dyDescent="0.35">
      <c r="A24" s="5" t="s">
        <v>95</v>
      </c>
      <c r="B24" t="s">
        <v>96</v>
      </c>
      <c r="C24" t="s">
        <v>97</v>
      </c>
      <c r="D24" t="s">
        <v>16</v>
      </c>
      <c r="E24" t="s">
        <v>20</v>
      </c>
      <c r="F24" t="b">
        <v>0</v>
      </c>
      <c r="G24">
        <f>1/86400</f>
        <v>1.1574074074074073E-5</v>
      </c>
      <c r="H24">
        <v>51718</v>
      </c>
      <c r="I24" t="b">
        <v>1</v>
      </c>
      <c r="J24" t="s">
        <v>393</v>
      </c>
      <c r="K24" t="s">
        <v>405</v>
      </c>
      <c r="L24" t="s">
        <v>497</v>
      </c>
      <c r="M24" t="s">
        <v>395</v>
      </c>
      <c r="N24">
        <v>0</v>
      </c>
    </row>
    <row r="25" spans="1:14" x14ac:dyDescent="0.35">
      <c r="A25" s="5" t="s">
        <v>244</v>
      </c>
      <c r="B25" t="s">
        <v>245</v>
      </c>
      <c r="C25" t="s">
        <v>246</v>
      </c>
      <c r="D25" t="s">
        <v>16</v>
      </c>
      <c r="E25" t="s">
        <v>17</v>
      </c>
      <c r="F25" t="s">
        <v>122</v>
      </c>
      <c r="G25">
        <v>7</v>
      </c>
      <c r="H25">
        <v>194</v>
      </c>
      <c r="I25" t="b">
        <v>1</v>
      </c>
      <c r="J25" t="s">
        <v>393</v>
      </c>
      <c r="K25" t="s">
        <v>524</v>
      </c>
      <c r="L25" t="s">
        <v>246</v>
      </c>
      <c r="M25" t="s">
        <v>395</v>
      </c>
      <c r="N25" t="b">
        <v>0</v>
      </c>
    </row>
    <row r="26" spans="1:14" x14ac:dyDescent="0.35">
      <c r="A26" s="5" t="s">
        <v>247</v>
      </c>
      <c r="B26" t="s">
        <v>248</v>
      </c>
      <c r="C26" t="s">
        <v>249</v>
      </c>
      <c r="D26" t="s">
        <v>16</v>
      </c>
      <c r="E26" t="s">
        <v>17</v>
      </c>
      <c r="F26" t="s">
        <v>122</v>
      </c>
      <c r="G26">
        <v>365.25</v>
      </c>
      <c r="H26">
        <v>12</v>
      </c>
      <c r="I26" t="b">
        <v>1</v>
      </c>
      <c r="J26" t="s">
        <v>393</v>
      </c>
      <c r="K26" t="s">
        <v>525</v>
      </c>
      <c r="L26" t="s">
        <v>249</v>
      </c>
      <c r="M26" t="s">
        <v>395</v>
      </c>
      <c r="N26" t="b">
        <v>0</v>
      </c>
    </row>
    <row r="27" spans="1:14" x14ac:dyDescent="0.35">
      <c r="A27" s="5" t="s">
        <v>354</v>
      </c>
      <c r="B27" t="s">
        <v>355</v>
      </c>
      <c r="C27" t="s">
        <v>356</v>
      </c>
      <c r="D27" t="s">
        <v>16</v>
      </c>
      <c r="E27" t="s">
        <v>20</v>
      </c>
      <c r="F27" t="b">
        <v>0</v>
      </c>
      <c r="G27">
        <f>1/24</f>
        <v>4.1666666666666664E-2</v>
      </c>
      <c r="H27">
        <v>2</v>
      </c>
      <c r="I27" t="b">
        <v>1</v>
      </c>
      <c r="J27" t="s">
        <v>428</v>
      </c>
      <c r="K27" t="s">
        <v>355</v>
      </c>
      <c r="L27" t="s">
        <v>356</v>
      </c>
      <c r="M27" t="s">
        <v>430</v>
      </c>
      <c r="N27">
        <v>0</v>
      </c>
    </row>
    <row r="28" spans="1:14" x14ac:dyDescent="0.35">
      <c r="A28" s="5" t="s">
        <v>113</v>
      </c>
      <c r="B28" t="s">
        <v>114</v>
      </c>
      <c r="C28" t="s">
        <v>115</v>
      </c>
      <c r="D28" t="s">
        <v>16</v>
      </c>
      <c r="E28" t="s">
        <v>20</v>
      </c>
      <c r="F28" t="b">
        <v>0</v>
      </c>
      <c r="G28">
        <v>1</v>
      </c>
      <c r="H28">
        <v>496828</v>
      </c>
      <c r="I28" t="b">
        <v>1</v>
      </c>
      <c r="J28" t="s">
        <v>385</v>
      </c>
      <c r="K28" t="s">
        <v>386</v>
      </c>
      <c r="L28" t="s">
        <v>115</v>
      </c>
      <c r="M28" t="s">
        <v>387</v>
      </c>
      <c r="N28">
        <v>0</v>
      </c>
    </row>
    <row r="29" spans="1:14" x14ac:dyDescent="0.35">
      <c r="A29" s="5" t="s">
        <v>238</v>
      </c>
      <c r="B29" t="s">
        <v>239</v>
      </c>
      <c r="C29" t="s">
        <v>240</v>
      </c>
      <c r="D29" t="s">
        <v>16</v>
      </c>
      <c r="E29" t="s">
        <v>20</v>
      </c>
      <c r="F29" t="b">
        <v>0</v>
      </c>
      <c r="G29">
        <f>5/9</f>
        <v>0.55555555555555558</v>
      </c>
      <c r="H29">
        <v>33</v>
      </c>
      <c r="I29" t="b">
        <v>1</v>
      </c>
      <c r="J29" t="s">
        <v>385</v>
      </c>
      <c r="K29" t="s">
        <v>522</v>
      </c>
      <c r="L29" t="s">
        <v>240</v>
      </c>
      <c r="M29" t="s">
        <v>387</v>
      </c>
      <c r="N29" t="b">
        <v>0</v>
      </c>
    </row>
    <row r="30" spans="1:14" x14ac:dyDescent="0.35">
      <c r="A30" s="5" t="s">
        <v>172</v>
      </c>
      <c r="B30" t="s">
        <v>173</v>
      </c>
      <c r="C30" t="s">
        <v>174</v>
      </c>
      <c r="D30" t="s">
        <v>16</v>
      </c>
      <c r="E30" t="s">
        <v>89</v>
      </c>
      <c r="F30" t="s">
        <v>90</v>
      </c>
      <c r="G30">
        <v>3.2808000000000002</v>
      </c>
      <c r="H30">
        <v>29</v>
      </c>
      <c r="I30" t="b">
        <v>1</v>
      </c>
      <c r="J30" t="s">
        <v>396</v>
      </c>
      <c r="K30" t="s">
        <v>173</v>
      </c>
      <c r="L30" t="s">
        <v>174</v>
      </c>
      <c r="M30" t="s">
        <v>397</v>
      </c>
      <c r="N30" t="b">
        <v>0</v>
      </c>
    </row>
    <row r="31" spans="1:14" x14ac:dyDescent="0.35">
      <c r="A31" s="5" t="s">
        <v>71</v>
      </c>
      <c r="B31" t="s">
        <v>72</v>
      </c>
      <c r="C31" t="s">
        <v>73</v>
      </c>
      <c r="D31" t="s">
        <v>16</v>
      </c>
      <c r="E31" t="s">
        <v>20</v>
      </c>
      <c r="F31" t="b">
        <v>0</v>
      </c>
      <c r="G31" t="s">
        <v>20</v>
      </c>
      <c r="H31">
        <v>196</v>
      </c>
      <c r="I31" t="b">
        <v>0</v>
      </c>
      <c r="J31" t="s">
        <v>462</v>
      </c>
      <c r="K31" t="s">
        <v>491</v>
      </c>
      <c r="L31" t="s">
        <v>492</v>
      </c>
      <c r="M31" t="s">
        <v>464</v>
      </c>
      <c r="N31">
        <v>0</v>
      </c>
    </row>
    <row r="32" spans="1:14" x14ac:dyDescent="0.35">
      <c r="A32" s="5" t="s">
        <v>145</v>
      </c>
      <c r="B32" t="s">
        <v>146</v>
      </c>
      <c r="C32" t="s">
        <v>147</v>
      </c>
      <c r="D32" t="s">
        <v>16</v>
      </c>
      <c r="E32" t="s">
        <v>24</v>
      </c>
      <c r="F32" t="s">
        <v>25</v>
      </c>
      <c r="G32">
        <v>1E-3</v>
      </c>
      <c r="H32">
        <v>389</v>
      </c>
      <c r="I32" t="b">
        <v>1</v>
      </c>
      <c r="J32" t="s">
        <v>368</v>
      </c>
      <c r="K32" t="s">
        <v>146</v>
      </c>
      <c r="L32" t="s">
        <v>147</v>
      </c>
      <c r="M32" t="s">
        <v>370</v>
      </c>
      <c r="N32" t="b">
        <v>0</v>
      </c>
    </row>
    <row r="33" spans="1:14" x14ac:dyDescent="0.35">
      <c r="A33" s="5" t="s">
        <v>59</v>
      </c>
      <c r="B33" t="s">
        <v>60</v>
      </c>
      <c r="C33" t="s">
        <v>61</v>
      </c>
      <c r="D33" t="s">
        <v>16</v>
      </c>
      <c r="E33" t="s">
        <v>20</v>
      </c>
      <c r="F33" t="b">
        <v>0</v>
      </c>
      <c r="G33">
        <v>1</v>
      </c>
      <c r="H33">
        <v>2751</v>
      </c>
      <c r="I33" t="b">
        <v>1</v>
      </c>
      <c r="J33" t="s">
        <v>418</v>
      </c>
      <c r="K33" t="s">
        <v>419</v>
      </c>
      <c r="L33" t="s">
        <v>61</v>
      </c>
      <c r="M33" t="s">
        <v>420</v>
      </c>
      <c r="N33">
        <v>0</v>
      </c>
    </row>
    <row r="34" spans="1:14" x14ac:dyDescent="0.35">
      <c r="A34" s="5" t="s">
        <v>265</v>
      </c>
      <c r="B34" t="s">
        <v>266</v>
      </c>
      <c r="C34" t="s">
        <v>267</v>
      </c>
      <c r="D34" t="s">
        <v>16</v>
      </c>
      <c r="E34" t="s">
        <v>20</v>
      </c>
      <c r="F34" t="b">
        <v>0</v>
      </c>
      <c r="G34">
        <v>1</v>
      </c>
      <c r="H34">
        <v>73</v>
      </c>
      <c r="I34" t="b">
        <v>1</v>
      </c>
      <c r="J34" t="s">
        <v>428</v>
      </c>
      <c r="K34" t="s">
        <v>429</v>
      </c>
      <c r="L34" t="s">
        <v>267</v>
      </c>
      <c r="M34" t="s">
        <v>430</v>
      </c>
      <c r="N34">
        <v>0</v>
      </c>
    </row>
    <row r="35" spans="1:14" x14ac:dyDescent="0.35">
      <c r="A35" s="5" t="s">
        <v>175</v>
      </c>
      <c r="B35" t="s">
        <v>176</v>
      </c>
      <c r="C35" t="s">
        <v>177</v>
      </c>
      <c r="D35" t="s">
        <v>16</v>
      </c>
      <c r="E35" t="s">
        <v>17</v>
      </c>
      <c r="F35" t="s">
        <v>122</v>
      </c>
      <c r="G35">
        <v>219.98</v>
      </c>
      <c r="H35">
        <v>5779</v>
      </c>
      <c r="I35" t="b">
        <v>1</v>
      </c>
      <c r="J35" t="s">
        <v>393</v>
      </c>
      <c r="K35" t="s">
        <v>176</v>
      </c>
      <c r="L35" t="s">
        <v>177</v>
      </c>
      <c r="M35" t="s">
        <v>395</v>
      </c>
      <c r="N35" t="b">
        <v>0</v>
      </c>
    </row>
    <row r="36" spans="1:14" x14ac:dyDescent="0.35">
      <c r="A36" s="5" t="s">
        <v>250</v>
      </c>
      <c r="B36" t="s">
        <v>251</v>
      </c>
      <c r="C36" t="s">
        <v>252</v>
      </c>
      <c r="D36" t="s">
        <v>16</v>
      </c>
      <c r="E36" t="s">
        <v>41</v>
      </c>
      <c r="F36" t="s">
        <v>42</v>
      </c>
      <c r="H36">
        <v>15</v>
      </c>
      <c r="I36" t="b">
        <v>0</v>
      </c>
      <c r="J36" t="s">
        <v>389</v>
      </c>
      <c r="K36" t="s">
        <v>251</v>
      </c>
      <c r="L36" t="s">
        <v>252</v>
      </c>
      <c r="M36" t="s">
        <v>390</v>
      </c>
      <c r="N36" t="b">
        <v>0</v>
      </c>
    </row>
    <row r="37" spans="1:14" x14ac:dyDescent="0.35">
      <c r="A37" s="5" t="s">
        <v>259</v>
      </c>
      <c r="B37" t="s">
        <v>260</v>
      </c>
      <c r="C37" t="s">
        <v>261</v>
      </c>
      <c r="D37" t="s">
        <v>16</v>
      </c>
      <c r="E37" t="s">
        <v>20</v>
      </c>
      <c r="F37" t="b">
        <v>0</v>
      </c>
      <c r="G37" t="s">
        <v>20</v>
      </c>
      <c r="H37">
        <v>9325</v>
      </c>
      <c r="I37" t="b">
        <v>0</v>
      </c>
      <c r="J37" t="s">
        <v>378</v>
      </c>
      <c r="K37" t="s">
        <v>260</v>
      </c>
      <c r="L37" t="s">
        <v>261</v>
      </c>
      <c r="M37" t="s">
        <v>379</v>
      </c>
      <c r="N37">
        <v>0</v>
      </c>
    </row>
    <row r="38" spans="1:14" x14ac:dyDescent="0.35">
      <c r="A38" s="5" t="s">
        <v>220</v>
      </c>
      <c r="B38" t="s">
        <v>221</v>
      </c>
      <c r="C38" t="s">
        <v>222</v>
      </c>
      <c r="D38" t="s">
        <v>16</v>
      </c>
      <c r="E38" t="s">
        <v>27</v>
      </c>
      <c r="F38" t="s">
        <v>28</v>
      </c>
      <c r="G38">
        <v>1E-3</v>
      </c>
      <c r="H38">
        <v>8</v>
      </c>
      <c r="I38" t="b">
        <v>0</v>
      </c>
      <c r="J38" t="s">
        <v>378</v>
      </c>
      <c r="K38" t="s">
        <v>221</v>
      </c>
      <c r="L38" t="s">
        <v>222</v>
      </c>
      <c r="M38" t="s">
        <v>433</v>
      </c>
      <c r="N38" t="b">
        <v>0</v>
      </c>
    </row>
    <row r="39" spans="1:14" x14ac:dyDescent="0.35">
      <c r="A39" s="5" t="s">
        <v>154</v>
      </c>
      <c r="B39" t="s">
        <v>155</v>
      </c>
      <c r="C39" t="s">
        <v>156</v>
      </c>
      <c r="D39" t="s">
        <v>16</v>
      </c>
      <c r="E39" t="s">
        <v>24</v>
      </c>
      <c r="F39" t="s">
        <v>25</v>
      </c>
      <c r="G39">
        <f>1/1000000000</f>
        <v>1.0000000000000001E-9</v>
      </c>
      <c r="H39">
        <v>16</v>
      </c>
      <c r="I39" t="b">
        <v>1</v>
      </c>
      <c r="J39" t="s">
        <v>411</v>
      </c>
      <c r="K39" t="s">
        <v>508</v>
      </c>
      <c r="L39" t="s">
        <v>156</v>
      </c>
      <c r="M39" t="s">
        <v>413</v>
      </c>
      <c r="N39" t="b">
        <v>0</v>
      </c>
    </row>
    <row r="40" spans="1:14" x14ac:dyDescent="0.35">
      <c r="A40" s="5" t="s">
        <v>235</v>
      </c>
      <c r="B40" t="s">
        <v>236</v>
      </c>
      <c r="C40" t="s">
        <v>237</v>
      </c>
      <c r="D40" t="s">
        <v>16</v>
      </c>
      <c r="E40" t="s">
        <v>107</v>
      </c>
      <c r="F40" t="s">
        <v>108</v>
      </c>
      <c r="G40">
        <v>1000</v>
      </c>
      <c r="H40">
        <v>100120</v>
      </c>
      <c r="I40" t="b">
        <v>1</v>
      </c>
      <c r="J40" t="s">
        <v>380</v>
      </c>
      <c r="K40" t="s">
        <v>236</v>
      </c>
      <c r="L40" t="s">
        <v>237</v>
      </c>
      <c r="M40" t="s">
        <v>381</v>
      </c>
      <c r="N40" t="b">
        <v>0</v>
      </c>
    </row>
    <row r="41" spans="1:14" x14ac:dyDescent="0.35">
      <c r="A41" s="5" t="s">
        <v>292</v>
      </c>
      <c r="B41" t="s">
        <v>293</v>
      </c>
      <c r="C41" t="s">
        <v>294</v>
      </c>
      <c r="D41" t="s">
        <v>16</v>
      </c>
      <c r="E41" t="s">
        <v>27</v>
      </c>
      <c r="F41" t="s">
        <v>28</v>
      </c>
      <c r="G41">
        <v>1E-3</v>
      </c>
      <c r="H41">
        <v>230</v>
      </c>
      <c r="I41" t="b">
        <v>1</v>
      </c>
      <c r="J41" t="s">
        <v>372</v>
      </c>
      <c r="K41" t="s">
        <v>293</v>
      </c>
      <c r="L41" t="s">
        <v>294</v>
      </c>
      <c r="M41" t="s">
        <v>373</v>
      </c>
      <c r="N41" t="b">
        <v>0</v>
      </c>
    </row>
    <row r="42" spans="1:14" x14ac:dyDescent="0.35">
      <c r="A42" s="5" t="s">
        <v>101</v>
      </c>
      <c r="B42" t="s">
        <v>102</v>
      </c>
      <c r="C42" t="s">
        <v>103</v>
      </c>
      <c r="D42" t="s">
        <v>16</v>
      </c>
      <c r="E42" t="s">
        <v>20</v>
      </c>
      <c r="F42" t="b">
        <v>0</v>
      </c>
      <c r="G42">
        <v>1</v>
      </c>
      <c r="H42">
        <v>3358</v>
      </c>
      <c r="I42" t="b">
        <v>1</v>
      </c>
      <c r="J42" t="s">
        <v>391</v>
      </c>
      <c r="K42" t="s">
        <v>102</v>
      </c>
      <c r="L42" t="s">
        <v>103</v>
      </c>
      <c r="M42" t="s">
        <v>392</v>
      </c>
      <c r="N42">
        <v>0</v>
      </c>
    </row>
    <row r="43" spans="1:14" x14ac:dyDescent="0.35">
      <c r="A43" s="5" t="s">
        <v>77</v>
      </c>
      <c r="B43" t="s">
        <v>78</v>
      </c>
      <c r="C43" t="s">
        <v>79</v>
      </c>
      <c r="D43" t="s">
        <v>16</v>
      </c>
      <c r="E43" t="s">
        <v>20</v>
      </c>
      <c r="F43" t="b">
        <v>0</v>
      </c>
      <c r="G43">
        <v>1</v>
      </c>
      <c r="H43">
        <v>3831</v>
      </c>
      <c r="I43" t="b">
        <v>1</v>
      </c>
      <c r="J43" t="s">
        <v>402</v>
      </c>
      <c r="K43" t="s">
        <v>78</v>
      </c>
      <c r="L43" t="s">
        <v>79</v>
      </c>
      <c r="M43" t="s">
        <v>404</v>
      </c>
      <c r="N43">
        <v>0</v>
      </c>
    </row>
    <row r="44" spans="1:14" x14ac:dyDescent="0.35">
      <c r="A44" s="5" t="s">
        <v>181</v>
      </c>
      <c r="B44" t="s">
        <v>182</v>
      </c>
      <c r="C44" t="s">
        <v>183</v>
      </c>
      <c r="D44" t="s">
        <v>16</v>
      </c>
      <c r="E44" t="s">
        <v>17</v>
      </c>
      <c r="F44" t="s">
        <v>122</v>
      </c>
      <c r="G44">
        <v>1000</v>
      </c>
      <c r="H44">
        <v>1585</v>
      </c>
      <c r="I44" t="b">
        <v>1</v>
      </c>
      <c r="J44" t="s">
        <v>393</v>
      </c>
      <c r="K44" t="s">
        <v>182</v>
      </c>
      <c r="L44" t="s">
        <v>183</v>
      </c>
      <c r="M44" t="s">
        <v>395</v>
      </c>
      <c r="N44" t="b">
        <v>0</v>
      </c>
    </row>
    <row r="45" spans="1:14" x14ac:dyDescent="0.35">
      <c r="A45" s="5" t="s">
        <v>256</v>
      </c>
      <c r="B45" t="s">
        <v>257</v>
      </c>
      <c r="C45" t="s">
        <v>258</v>
      </c>
      <c r="D45" t="s">
        <v>16</v>
      </c>
      <c r="E45" t="s">
        <v>95</v>
      </c>
      <c r="F45" t="s">
        <v>96</v>
      </c>
      <c r="G45">
        <f>1000/(24*60)</f>
        <v>0.69444444444444442</v>
      </c>
      <c r="H45">
        <v>5832</v>
      </c>
      <c r="I45" t="b">
        <v>1</v>
      </c>
      <c r="J45" t="s">
        <v>393</v>
      </c>
      <c r="K45" t="s">
        <v>257</v>
      </c>
      <c r="L45" t="s">
        <v>258</v>
      </c>
      <c r="M45" t="s">
        <v>395</v>
      </c>
      <c r="N45" t="b">
        <v>0</v>
      </c>
    </row>
    <row r="46" spans="1:14" x14ac:dyDescent="0.35">
      <c r="A46" s="5" t="s">
        <v>289</v>
      </c>
      <c r="B46" t="s">
        <v>290</v>
      </c>
      <c r="C46" t="s">
        <v>291</v>
      </c>
      <c r="D46" t="s">
        <v>16</v>
      </c>
      <c r="E46" t="s">
        <v>95</v>
      </c>
      <c r="F46" t="s">
        <v>96</v>
      </c>
      <c r="G46">
        <f>1000/(24*60*60)</f>
        <v>1.1574074074074073E-2</v>
      </c>
      <c r="H46">
        <v>2654</v>
      </c>
      <c r="I46" t="b">
        <v>1</v>
      </c>
      <c r="J46" t="s">
        <v>393</v>
      </c>
      <c r="K46" t="s">
        <v>290</v>
      </c>
      <c r="L46" t="s">
        <v>291</v>
      </c>
      <c r="M46" t="s">
        <v>395</v>
      </c>
      <c r="N46" t="b">
        <v>0</v>
      </c>
    </row>
    <row r="47" spans="1:14" x14ac:dyDescent="0.35">
      <c r="A47" s="5" t="s">
        <v>89</v>
      </c>
      <c r="B47" t="s">
        <v>90</v>
      </c>
      <c r="C47" t="s">
        <v>91</v>
      </c>
      <c r="D47" t="s">
        <v>16</v>
      </c>
      <c r="E47" t="s">
        <v>20</v>
      </c>
      <c r="F47" t="b">
        <v>0</v>
      </c>
      <c r="G47">
        <v>1</v>
      </c>
      <c r="H47">
        <v>39003</v>
      </c>
      <c r="I47" t="b">
        <v>1</v>
      </c>
      <c r="J47" t="s">
        <v>396</v>
      </c>
      <c r="K47" t="s">
        <v>90</v>
      </c>
      <c r="L47" t="s">
        <v>91</v>
      </c>
      <c r="M47" t="s">
        <v>397</v>
      </c>
      <c r="N47">
        <v>0</v>
      </c>
    </row>
    <row r="48" spans="1:14" x14ac:dyDescent="0.35">
      <c r="A48" s="5" t="s">
        <v>110</v>
      </c>
      <c r="B48" t="s">
        <v>111</v>
      </c>
      <c r="C48" t="s">
        <v>112</v>
      </c>
      <c r="D48" t="s">
        <v>16</v>
      </c>
      <c r="E48" t="s">
        <v>20</v>
      </c>
      <c r="F48" t="b">
        <v>0</v>
      </c>
      <c r="G48">
        <v>1</v>
      </c>
      <c r="H48">
        <v>47</v>
      </c>
      <c r="I48" t="b">
        <v>1</v>
      </c>
      <c r="J48" t="s">
        <v>408</v>
      </c>
      <c r="K48" t="s">
        <v>111</v>
      </c>
      <c r="L48" t="s">
        <v>112</v>
      </c>
      <c r="M48" t="s">
        <v>409</v>
      </c>
      <c r="N48">
        <v>0</v>
      </c>
    </row>
    <row r="49" spans="1:14" x14ac:dyDescent="0.35">
      <c r="A49" s="5" t="s">
        <v>166</v>
      </c>
      <c r="B49" t="s">
        <v>167</v>
      </c>
      <c r="C49" t="s">
        <v>168</v>
      </c>
      <c r="D49" t="s">
        <v>16</v>
      </c>
      <c r="E49" t="s">
        <v>33</v>
      </c>
      <c r="F49" t="s">
        <v>34</v>
      </c>
      <c r="G49">
        <v>1E-3</v>
      </c>
      <c r="H49">
        <v>514</v>
      </c>
      <c r="I49" t="b">
        <v>1</v>
      </c>
      <c r="J49" t="s">
        <v>382</v>
      </c>
      <c r="K49" t="s">
        <v>167</v>
      </c>
      <c r="L49" t="s">
        <v>168</v>
      </c>
      <c r="M49" t="s">
        <v>384</v>
      </c>
      <c r="N49" t="b">
        <v>0</v>
      </c>
    </row>
    <row r="50" spans="1:14" ht="12.75" customHeight="1" x14ac:dyDescent="0.35">
      <c r="A50" s="5" t="s">
        <v>308</v>
      </c>
      <c r="B50" t="s">
        <v>309</v>
      </c>
      <c r="C50" t="s">
        <v>310</v>
      </c>
      <c r="D50" t="s">
        <v>16</v>
      </c>
      <c r="E50" t="s">
        <v>27</v>
      </c>
      <c r="F50" t="s">
        <v>28</v>
      </c>
      <c r="G50">
        <v>1000</v>
      </c>
      <c r="H50">
        <v>207</v>
      </c>
      <c r="I50" t="b">
        <v>1</v>
      </c>
      <c r="J50" t="s">
        <v>372</v>
      </c>
      <c r="K50" t="s">
        <v>527</v>
      </c>
      <c r="L50" t="s">
        <v>310</v>
      </c>
      <c r="M50" t="s">
        <v>373</v>
      </c>
      <c r="N50" t="b">
        <v>0</v>
      </c>
    </row>
    <row r="51" spans="1:14" x14ac:dyDescent="0.35">
      <c r="A51" s="5" t="s">
        <v>74</v>
      </c>
      <c r="B51" t="s">
        <v>75</v>
      </c>
      <c r="C51" t="s">
        <v>76</v>
      </c>
      <c r="D51" t="s">
        <v>16</v>
      </c>
      <c r="E51" t="s">
        <v>20</v>
      </c>
      <c r="F51" t="b">
        <v>0</v>
      </c>
      <c r="G51">
        <v>1</v>
      </c>
      <c r="H51">
        <v>18696</v>
      </c>
      <c r="I51" t="b">
        <v>1</v>
      </c>
      <c r="J51" t="s">
        <v>437</v>
      </c>
      <c r="K51" t="s">
        <v>493</v>
      </c>
      <c r="L51" t="s">
        <v>76</v>
      </c>
      <c r="M51" t="s">
        <v>439</v>
      </c>
      <c r="N51">
        <v>0</v>
      </c>
    </row>
    <row r="52" spans="1:14" x14ac:dyDescent="0.35">
      <c r="A52" s="5" t="s">
        <v>214</v>
      </c>
      <c r="B52" t="s">
        <v>215</v>
      </c>
      <c r="C52" t="s">
        <v>216</v>
      </c>
      <c r="D52" t="s">
        <v>16</v>
      </c>
      <c r="E52" t="s">
        <v>30</v>
      </c>
      <c r="F52" t="s">
        <v>31</v>
      </c>
      <c r="G52">
        <v>1000</v>
      </c>
      <c r="H52">
        <v>273</v>
      </c>
      <c r="I52" t="b">
        <v>1</v>
      </c>
      <c r="J52" t="s">
        <v>416</v>
      </c>
      <c r="K52" t="s">
        <v>520</v>
      </c>
      <c r="L52" t="s">
        <v>216</v>
      </c>
      <c r="M52" t="s">
        <v>417</v>
      </c>
      <c r="N52" t="b">
        <v>0</v>
      </c>
    </row>
    <row r="53" spans="1:14" x14ac:dyDescent="0.35">
      <c r="A53" s="5" t="s">
        <v>27</v>
      </c>
      <c r="B53" t="s">
        <v>28</v>
      </c>
      <c r="C53" t="s">
        <v>29</v>
      </c>
      <c r="D53" t="s">
        <v>16</v>
      </c>
      <c r="E53" t="s">
        <v>20</v>
      </c>
      <c r="F53" t="b">
        <v>0</v>
      </c>
      <c r="G53">
        <v>1</v>
      </c>
      <c r="H53">
        <v>287100</v>
      </c>
      <c r="I53" t="b">
        <v>1</v>
      </c>
      <c r="J53" t="s">
        <v>372</v>
      </c>
      <c r="K53" t="s">
        <v>224</v>
      </c>
      <c r="L53" t="s">
        <v>225</v>
      </c>
      <c r="M53" t="s">
        <v>373</v>
      </c>
    </row>
    <row r="54" spans="1:14" x14ac:dyDescent="0.35">
      <c r="A54" s="5" t="s">
        <v>139</v>
      </c>
      <c r="B54" t="s">
        <v>140</v>
      </c>
      <c r="C54" t="s">
        <v>141</v>
      </c>
      <c r="D54" t="s">
        <v>16</v>
      </c>
      <c r="E54" t="s">
        <v>20</v>
      </c>
      <c r="F54" t="b">
        <v>0</v>
      </c>
      <c r="G54">
        <v>1</v>
      </c>
      <c r="H54">
        <v>4818</v>
      </c>
      <c r="I54" t="b">
        <v>1</v>
      </c>
      <c r="J54" t="s">
        <v>372</v>
      </c>
      <c r="K54" t="s">
        <v>410</v>
      </c>
      <c r="L54" t="s">
        <v>29</v>
      </c>
      <c r="M54" t="s">
        <v>373</v>
      </c>
      <c r="N54" t="s">
        <v>374</v>
      </c>
    </row>
    <row r="55" spans="1:14" x14ac:dyDescent="0.35">
      <c r="A55" s="5" t="s">
        <v>133</v>
      </c>
      <c r="B55" t="s">
        <v>134</v>
      </c>
      <c r="C55" t="s">
        <v>135</v>
      </c>
      <c r="D55" t="s">
        <v>16</v>
      </c>
      <c r="E55" t="s">
        <v>24</v>
      </c>
      <c r="F55" t="s">
        <v>25</v>
      </c>
      <c r="G55">
        <v>1000</v>
      </c>
      <c r="H55">
        <v>2906817</v>
      </c>
      <c r="I55" t="b">
        <v>1</v>
      </c>
      <c r="J55" t="s">
        <v>368</v>
      </c>
      <c r="K55" t="s">
        <v>500</v>
      </c>
      <c r="L55" t="s">
        <v>135</v>
      </c>
      <c r="M55" t="s">
        <v>370</v>
      </c>
      <c r="N55">
        <v>0</v>
      </c>
    </row>
    <row r="56" spans="1:14" x14ac:dyDescent="0.35">
      <c r="A56" s="5" t="s">
        <v>62</v>
      </c>
      <c r="B56" t="s">
        <v>63</v>
      </c>
      <c r="C56" t="s">
        <v>64</v>
      </c>
      <c r="D56" t="s">
        <v>16</v>
      </c>
      <c r="E56" t="s">
        <v>20</v>
      </c>
      <c r="F56" t="b">
        <v>0</v>
      </c>
      <c r="G56">
        <v>1</v>
      </c>
      <c r="H56">
        <v>226825</v>
      </c>
      <c r="I56" t="b">
        <v>1</v>
      </c>
      <c r="J56" t="s">
        <v>411</v>
      </c>
      <c r="K56" t="s">
        <v>412</v>
      </c>
      <c r="L56" t="s">
        <v>64</v>
      </c>
      <c r="M56" t="s">
        <v>413</v>
      </c>
      <c r="N56">
        <v>0</v>
      </c>
    </row>
    <row r="57" spans="1:14" x14ac:dyDescent="0.35">
      <c r="A57" s="5" t="s">
        <v>274</v>
      </c>
      <c r="B57" t="s">
        <v>275</v>
      </c>
      <c r="C57" t="s">
        <v>276</v>
      </c>
      <c r="D57" t="s">
        <v>16</v>
      </c>
      <c r="E57" t="s">
        <v>24</v>
      </c>
      <c r="F57" t="s">
        <v>25</v>
      </c>
      <c r="G57">
        <v>1</v>
      </c>
      <c r="H57">
        <v>2066</v>
      </c>
      <c r="I57" t="b">
        <v>1</v>
      </c>
      <c r="J57" t="s">
        <v>368</v>
      </c>
      <c r="K57" t="s">
        <v>526</v>
      </c>
      <c r="L57" t="s">
        <v>276</v>
      </c>
      <c r="M57" t="s">
        <v>370</v>
      </c>
      <c r="N57" t="b">
        <v>0</v>
      </c>
    </row>
    <row r="58" spans="1:14" x14ac:dyDescent="0.35">
      <c r="A58" s="5" t="s">
        <v>136</v>
      </c>
      <c r="B58" t="s">
        <v>137</v>
      </c>
      <c r="C58" t="s">
        <v>138</v>
      </c>
      <c r="D58" t="s">
        <v>16</v>
      </c>
      <c r="E58" t="s">
        <v>59</v>
      </c>
      <c r="F58" t="s">
        <v>60</v>
      </c>
      <c r="G58">
        <v>100</v>
      </c>
      <c r="H58">
        <v>6348</v>
      </c>
      <c r="I58" t="b">
        <v>1</v>
      </c>
      <c r="J58" t="s">
        <v>418</v>
      </c>
      <c r="K58" t="s">
        <v>501</v>
      </c>
      <c r="L58" t="s">
        <v>138</v>
      </c>
      <c r="M58" t="s">
        <v>420</v>
      </c>
      <c r="N58" t="b">
        <v>0</v>
      </c>
    </row>
    <row r="59" spans="1:14" x14ac:dyDescent="0.35">
      <c r="A59" s="5" t="s">
        <v>92</v>
      </c>
      <c r="B59" t="s">
        <v>93</v>
      </c>
      <c r="C59" t="s">
        <v>94</v>
      </c>
      <c r="D59" t="s">
        <v>16</v>
      </c>
      <c r="E59" t="s">
        <v>65</v>
      </c>
      <c r="F59" t="s">
        <v>66</v>
      </c>
      <c r="G59">
        <v>10</v>
      </c>
      <c r="H59">
        <v>203</v>
      </c>
      <c r="I59" t="b">
        <v>1</v>
      </c>
      <c r="J59" t="s">
        <v>443</v>
      </c>
      <c r="K59" t="s">
        <v>496</v>
      </c>
      <c r="L59" t="s">
        <v>94</v>
      </c>
      <c r="M59" t="s">
        <v>445</v>
      </c>
      <c r="N59" t="b">
        <v>0</v>
      </c>
    </row>
    <row r="60" spans="1:14" x14ac:dyDescent="0.35">
      <c r="A60" s="5" t="s">
        <v>205</v>
      </c>
      <c r="B60" t="s">
        <v>206</v>
      </c>
      <c r="C60" t="s">
        <v>207</v>
      </c>
      <c r="D60" t="s">
        <v>16</v>
      </c>
      <c r="E60" t="s">
        <v>65</v>
      </c>
      <c r="F60" t="s">
        <v>66</v>
      </c>
      <c r="G60">
        <v>1000</v>
      </c>
      <c r="H60">
        <v>345</v>
      </c>
      <c r="I60" t="b">
        <v>1</v>
      </c>
      <c r="J60" t="s">
        <v>443</v>
      </c>
      <c r="K60" t="s">
        <v>517</v>
      </c>
      <c r="L60" t="s">
        <v>207</v>
      </c>
      <c r="M60" t="s">
        <v>445</v>
      </c>
      <c r="N60" t="b">
        <v>0</v>
      </c>
    </row>
    <row r="61" spans="1:14" x14ac:dyDescent="0.35">
      <c r="A61" s="5" t="s">
        <v>208</v>
      </c>
      <c r="B61" t="s">
        <v>209</v>
      </c>
      <c r="C61" t="s">
        <v>210</v>
      </c>
      <c r="D61" t="s">
        <v>16</v>
      </c>
      <c r="E61" t="s">
        <v>65</v>
      </c>
      <c r="F61" t="s">
        <v>66</v>
      </c>
      <c r="G61">
        <v>30000</v>
      </c>
      <c r="H61">
        <v>346</v>
      </c>
      <c r="I61" t="b">
        <v>1</v>
      </c>
      <c r="J61" t="s">
        <v>443</v>
      </c>
      <c r="K61" t="s">
        <v>518</v>
      </c>
      <c r="L61" t="s">
        <v>210</v>
      </c>
      <c r="M61" t="s">
        <v>445</v>
      </c>
      <c r="N61" t="b">
        <v>0</v>
      </c>
    </row>
    <row r="62" spans="1:14" x14ac:dyDescent="0.35">
      <c r="A62" s="5" t="s">
        <v>169</v>
      </c>
      <c r="B62" t="s">
        <v>170</v>
      </c>
      <c r="C62" t="s">
        <v>171</v>
      </c>
      <c r="D62" t="s">
        <v>16</v>
      </c>
      <c r="E62" t="s">
        <v>33</v>
      </c>
      <c r="F62" t="s">
        <v>34</v>
      </c>
      <c r="G62">
        <v>1</v>
      </c>
      <c r="H62">
        <v>977</v>
      </c>
      <c r="I62" t="b">
        <v>1</v>
      </c>
      <c r="J62" t="s">
        <v>382</v>
      </c>
      <c r="K62" t="s">
        <v>510</v>
      </c>
      <c r="L62" t="s">
        <v>171</v>
      </c>
      <c r="M62" t="s">
        <v>384</v>
      </c>
      <c r="N62" t="b">
        <v>0</v>
      </c>
    </row>
    <row r="63" spans="1:14" x14ac:dyDescent="0.35">
      <c r="A63" s="5" t="s">
        <v>311</v>
      </c>
      <c r="B63" t="s">
        <v>312</v>
      </c>
      <c r="C63" t="s">
        <v>313</v>
      </c>
      <c r="D63" t="s">
        <v>16</v>
      </c>
      <c r="E63" t="s">
        <v>20</v>
      </c>
      <c r="F63" t="b">
        <v>0</v>
      </c>
      <c r="G63">
        <v>1</v>
      </c>
      <c r="H63">
        <v>133</v>
      </c>
      <c r="I63" t="b">
        <v>1</v>
      </c>
      <c r="J63" t="s">
        <v>434</v>
      </c>
      <c r="K63" t="s">
        <v>435</v>
      </c>
      <c r="L63" t="s">
        <v>313</v>
      </c>
      <c r="M63" t="s">
        <v>436</v>
      </c>
      <c r="N63">
        <v>0</v>
      </c>
    </row>
    <row r="64" spans="1:14" x14ac:dyDescent="0.35">
      <c r="A64" s="5" t="s">
        <v>33</v>
      </c>
      <c r="B64" t="s">
        <v>34</v>
      </c>
      <c r="C64" t="s">
        <v>35</v>
      </c>
      <c r="D64" t="s">
        <v>16</v>
      </c>
      <c r="E64" t="s">
        <v>20</v>
      </c>
      <c r="F64" t="b">
        <v>0</v>
      </c>
      <c r="G64">
        <v>1</v>
      </c>
      <c r="H64">
        <v>500748</v>
      </c>
      <c r="I64" t="b">
        <v>1</v>
      </c>
      <c r="J64" t="s">
        <v>382</v>
      </c>
      <c r="K64" t="s">
        <v>489</v>
      </c>
      <c r="L64" t="s">
        <v>35</v>
      </c>
      <c r="M64" t="s">
        <v>384</v>
      </c>
    </row>
    <row r="65" spans="1:14" x14ac:dyDescent="0.35">
      <c r="A65" s="5" t="s">
        <v>351</v>
      </c>
      <c r="B65" t="s">
        <v>352</v>
      </c>
      <c r="C65" t="s">
        <v>353</v>
      </c>
      <c r="D65" t="s">
        <v>16</v>
      </c>
      <c r="E65" t="s">
        <v>33</v>
      </c>
      <c r="F65" t="s">
        <v>34</v>
      </c>
      <c r="G65">
        <v>1E-3</v>
      </c>
      <c r="H65">
        <v>1</v>
      </c>
      <c r="I65" t="b">
        <v>1</v>
      </c>
      <c r="J65" t="s">
        <v>382</v>
      </c>
      <c r="K65" t="s">
        <v>529</v>
      </c>
      <c r="L65" t="s">
        <v>353</v>
      </c>
      <c r="M65" t="s">
        <v>384</v>
      </c>
      <c r="N65" t="b">
        <v>0</v>
      </c>
    </row>
    <row r="66" spans="1:14" x14ac:dyDescent="0.35">
      <c r="A66" s="5" t="s">
        <v>339</v>
      </c>
      <c r="B66" t="s">
        <v>340</v>
      </c>
      <c r="C66" t="s">
        <v>341</v>
      </c>
      <c r="D66" t="s">
        <v>16</v>
      </c>
      <c r="E66" t="s">
        <v>20</v>
      </c>
      <c r="F66" t="b">
        <v>0</v>
      </c>
      <c r="G66">
        <f>1/1000</f>
        <v>1E-3</v>
      </c>
      <c r="H66">
        <v>8907</v>
      </c>
      <c r="I66" t="b">
        <v>1</v>
      </c>
      <c r="J66" t="s">
        <v>437</v>
      </c>
      <c r="K66" t="s">
        <v>507</v>
      </c>
      <c r="L66" t="s">
        <v>341</v>
      </c>
      <c r="M66" t="s">
        <v>439</v>
      </c>
      <c r="N66">
        <v>0</v>
      </c>
    </row>
    <row r="67" spans="1:14" x14ac:dyDescent="0.35">
      <c r="A67" s="5" t="s">
        <v>30</v>
      </c>
      <c r="B67" t="s">
        <v>31</v>
      </c>
      <c r="C67" t="s">
        <v>32</v>
      </c>
      <c r="D67" t="s">
        <v>16</v>
      </c>
      <c r="E67" t="s">
        <v>20</v>
      </c>
      <c r="F67" t="b">
        <v>0</v>
      </c>
      <c r="G67">
        <v>1</v>
      </c>
      <c r="H67">
        <v>3293</v>
      </c>
      <c r="I67" t="b">
        <v>1</v>
      </c>
      <c r="J67" t="s">
        <v>416</v>
      </c>
      <c r="K67" t="s">
        <v>31</v>
      </c>
      <c r="L67" t="s">
        <v>32</v>
      </c>
      <c r="M67" t="s">
        <v>417</v>
      </c>
    </row>
    <row r="68" spans="1:14" x14ac:dyDescent="0.35">
      <c r="A68" s="5" t="s">
        <v>130</v>
      </c>
      <c r="B68" t="s">
        <v>131</v>
      </c>
      <c r="C68" t="s">
        <v>132</v>
      </c>
      <c r="D68" t="s">
        <v>16</v>
      </c>
      <c r="E68" t="s">
        <v>62</v>
      </c>
      <c r="F68" t="s">
        <v>63</v>
      </c>
      <c r="G68">
        <v>1E-3</v>
      </c>
      <c r="H68">
        <v>127260</v>
      </c>
      <c r="I68" t="b">
        <v>1</v>
      </c>
      <c r="J68" t="s">
        <v>411</v>
      </c>
      <c r="K68" t="s">
        <v>499</v>
      </c>
      <c r="L68" t="s">
        <v>132</v>
      </c>
      <c r="M68" t="s">
        <v>413</v>
      </c>
      <c r="N68" t="b">
        <v>0</v>
      </c>
    </row>
    <row r="69" spans="1:14" x14ac:dyDescent="0.35">
      <c r="A69" s="5" t="s">
        <v>65</v>
      </c>
      <c r="B69" t="s">
        <v>66</v>
      </c>
      <c r="C69" t="s">
        <v>67</v>
      </c>
      <c r="D69" t="s">
        <v>16</v>
      </c>
      <c r="E69" t="s">
        <v>20</v>
      </c>
      <c r="F69" t="b">
        <v>0</v>
      </c>
      <c r="G69">
        <v>1</v>
      </c>
      <c r="H69">
        <v>123349</v>
      </c>
      <c r="I69" t="b">
        <v>1</v>
      </c>
      <c r="J69" t="s">
        <v>443</v>
      </c>
      <c r="K69" t="s">
        <v>444</v>
      </c>
      <c r="L69" t="s">
        <v>67</v>
      </c>
      <c r="M69" t="s">
        <v>445</v>
      </c>
      <c r="N69">
        <v>0</v>
      </c>
    </row>
    <row r="70" spans="1:14" x14ac:dyDescent="0.35">
      <c r="A70" s="5" t="s">
        <v>217</v>
      </c>
      <c r="B70" t="s">
        <v>218</v>
      </c>
      <c r="C70" t="s">
        <v>219</v>
      </c>
      <c r="D70" t="s">
        <v>16</v>
      </c>
      <c r="E70" t="s">
        <v>27</v>
      </c>
      <c r="F70" t="s">
        <v>28</v>
      </c>
      <c r="G70">
        <v>1E-3</v>
      </c>
      <c r="H70">
        <v>4</v>
      </c>
      <c r="I70" t="b">
        <v>1</v>
      </c>
      <c r="J70" t="s">
        <v>372</v>
      </c>
      <c r="K70" t="s">
        <v>218</v>
      </c>
      <c r="L70" t="s">
        <v>219</v>
      </c>
      <c r="M70" t="s">
        <v>373</v>
      </c>
      <c r="N70" t="b">
        <v>0</v>
      </c>
    </row>
    <row r="71" spans="1:14" x14ac:dyDescent="0.35">
      <c r="A71" s="5" t="s">
        <v>223</v>
      </c>
      <c r="B71" t="s">
        <v>224</v>
      </c>
      <c r="C71" t="s">
        <v>225</v>
      </c>
      <c r="D71" t="s">
        <v>16</v>
      </c>
      <c r="E71" t="s">
        <v>27</v>
      </c>
      <c r="F71" t="s">
        <v>28</v>
      </c>
      <c r="G71">
        <v>1</v>
      </c>
      <c r="H71">
        <v>53121</v>
      </c>
      <c r="I71" t="b">
        <v>1</v>
      </c>
      <c r="J71" t="s">
        <v>372</v>
      </c>
      <c r="K71" t="s">
        <v>224</v>
      </c>
      <c r="L71" t="s">
        <v>225</v>
      </c>
      <c r="M71" t="s">
        <v>373</v>
      </c>
      <c r="N71" t="b">
        <v>0</v>
      </c>
    </row>
    <row r="72" spans="1:14" x14ac:dyDescent="0.35">
      <c r="A72" s="5" t="s">
        <v>226</v>
      </c>
      <c r="B72" t="s">
        <v>227</v>
      </c>
      <c r="C72" t="s">
        <v>228</v>
      </c>
      <c r="D72" t="s">
        <v>16</v>
      </c>
      <c r="E72" t="s">
        <v>139</v>
      </c>
      <c r="F72" t="s">
        <v>140</v>
      </c>
      <c r="G72">
        <v>1</v>
      </c>
      <c r="H72">
        <v>8488</v>
      </c>
      <c r="I72" t="b">
        <v>1</v>
      </c>
      <c r="J72" t="s">
        <v>372</v>
      </c>
      <c r="K72" t="s">
        <v>224</v>
      </c>
      <c r="L72" t="s">
        <v>225</v>
      </c>
      <c r="M72" t="s">
        <v>373</v>
      </c>
      <c r="N72" t="s">
        <v>374</v>
      </c>
    </row>
    <row r="73" spans="1:14" x14ac:dyDescent="0.35">
      <c r="A73" s="5" t="s">
        <v>24</v>
      </c>
      <c r="B73" t="s">
        <v>25</v>
      </c>
      <c r="C73" t="s">
        <v>26</v>
      </c>
      <c r="D73" t="s">
        <v>16</v>
      </c>
      <c r="E73" t="s">
        <v>20</v>
      </c>
      <c r="F73" t="b">
        <v>0</v>
      </c>
      <c r="G73">
        <v>1</v>
      </c>
      <c r="H73">
        <v>14231484</v>
      </c>
      <c r="I73" t="b">
        <v>1</v>
      </c>
      <c r="J73" t="s">
        <v>368</v>
      </c>
      <c r="K73" t="s">
        <v>25</v>
      </c>
      <c r="L73" t="s">
        <v>26</v>
      </c>
      <c r="M73" t="s">
        <v>370</v>
      </c>
    </row>
    <row r="74" spans="1:14" x14ac:dyDescent="0.35">
      <c r="A74" s="5" t="s">
        <v>229</v>
      </c>
      <c r="B74" t="s">
        <v>230</v>
      </c>
      <c r="C74" t="s">
        <v>231</v>
      </c>
      <c r="D74" t="s">
        <v>16</v>
      </c>
      <c r="E74" t="s">
        <v>59</v>
      </c>
      <c r="F74" t="s">
        <v>60</v>
      </c>
      <c r="G74">
        <v>1000</v>
      </c>
      <c r="H74">
        <v>79</v>
      </c>
      <c r="I74" t="b">
        <v>1</v>
      </c>
      <c r="J74" t="s">
        <v>418</v>
      </c>
      <c r="K74" t="s">
        <v>521</v>
      </c>
      <c r="L74" t="s">
        <v>231</v>
      </c>
      <c r="M74" t="s">
        <v>420</v>
      </c>
      <c r="N74" t="b">
        <v>0</v>
      </c>
    </row>
    <row r="75" spans="1:14" x14ac:dyDescent="0.35">
      <c r="A75" s="5" t="s">
        <v>211</v>
      </c>
      <c r="B75" t="s">
        <v>212</v>
      </c>
      <c r="C75" t="s">
        <v>213</v>
      </c>
      <c r="D75" t="s">
        <v>16</v>
      </c>
      <c r="E75" t="s">
        <v>65</v>
      </c>
      <c r="F75" t="s">
        <v>66</v>
      </c>
      <c r="G75">
        <v>30</v>
      </c>
      <c r="H75">
        <v>155</v>
      </c>
      <c r="I75" t="b">
        <v>1</v>
      </c>
      <c r="J75" t="s">
        <v>443</v>
      </c>
      <c r="K75" t="s">
        <v>519</v>
      </c>
      <c r="L75" t="s">
        <v>213</v>
      </c>
      <c r="M75" t="s">
        <v>445</v>
      </c>
      <c r="N75" t="b">
        <v>0</v>
      </c>
    </row>
    <row r="76" spans="1:14" x14ac:dyDescent="0.35">
      <c r="A76" s="5" t="s">
        <v>50</v>
      </c>
      <c r="B76" t="s">
        <v>51</v>
      </c>
      <c r="C76" t="s">
        <v>52</v>
      </c>
      <c r="D76" t="s">
        <v>16</v>
      </c>
      <c r="E76" t="s">
        <v>20</v>
      </c>
      <c r="F76" t="b">
        <v>0</v>
      </c>
      <c r="G76">
        <v>1</v>
      </c>
      <c r="H76">
        <v>58</v>
      </c>
      <c r="I76" t="b">
        <v>1</v>
      </c>
      <c r="J76" t="s">
        <v>398</v>
      </c>
      <c r="K76" t="s">
        <v>490</v>
      </c>
      <c r="L76" t="s">
        <v>52</v>
      </c>
      <c r="M76" t="s">
        <v>40</v>
      </c>
    </row>
    <row r="77" spans="1:14" x14ac:dyDescent="0.35">
      <c r="A77" s="5" t="s">
        <v>124</v>
      </c>
      <c r="B77" t="s">
        <v>125</v>
      </c>
      <c r="C77" t="s">
        <v>126</v>
      </c>
      <c r="D77" t="s">
        <v>16</v>
      </c>
      <c r="E77" t="s">
        <v>89</v>
      </c>
      <c r="F77" t="s">
        <v>90</v>
      </c>
      <c r="G77">
        <v>1000</v>
      </c>
      <c r="H77">
        <v>6178</v>
      </c>
      <c r="I77" t="b">
        <v>1</v>
      </c>
      <c r="J77" t="s">
        <v>396</v>
      </c>
      <c r="K77" t="s">
        <v>125</v>
      </c>
      <c r="L77" t="s">
        <v>126</v>
      </c>
      <c r="M77" t="s">
        <v>397</v>
      </c>
      <c r="N77">
        <v>0</v>
      </c>
    </row>
    <row r="78" spans="1:14" x14ac:dyDescent="0.35">
      <c r="A78" s="5" t="s">
        <v>202</v>
      </c>
      <c r="B78" t="s">
        <v>203</v>
      </c>
      <c r="C78" t="s">
        <v>204</v>
      </c>
      <c r="D78" t="s">
        <v>16</v>
      </c>
      <c r="E78" t="s">
        <v>101</v>
      </c>
      <c r="F78" t="s">
        <v>102</v>
      </c>
      <c r="G78">
        <v>7.5278999999999998</v>
      </c>
      <c r="H78">
        <v>84</v>
      </c>
      <c r="I78" t="b">
        <v>1</v>
      </c>
      <c r="J78" t="s">
        <v>391</v>
      </c>
      <c r="K78" t="s">
        <v>203</v>
      </c>
      <c r="L78" t="s">
        <v>204</v>
      </c>
      <c r="M78" t="s">
        <v>392</v>
      </c>
      <c r="N78" t="b">
        <v>0</v>
      </c>
    </row>
    <row r="79" spans="1:14" x14ac:dyDescent="0.35">
      <c r="A79" s="5" t="s">
        <v>178</v>
      </c>
      <c r="B79" t="s">
        <v>179</v>
      </c>
      <c r="C79" t="s">
        <v>180</v>
      </c>
      <c r="D79" t="s">
        <v>16</v>
      </c>
      <c r="E79" t="s">
        <v>17</v>
      </c>
      <c r="F79" t="s">
        <v>122</v>
      </c>
      <c r="G79">
        <v>2.1997999999999999E-4</v>
      </c>
      <c r="H79">
        <v>176</v>
      </c>
      <c r="I79" t="b">
        <v>1</v>
      </c>
      <c r="J79" t="s">
        <v>393</v>
      </c>
      <c r="K79" t="s">
        <v>511</v>
      </c>
      <c r="L79" t="s">
        <v>180</v>
      </c>
      <c r="M79" t="s">
        <v>395</v>
      </c>
      <c r="N79" t="b">
        <v>0</v>
      </c>
    </row>
    <row r="80" spans="1:14" x14ac:dyDescent="0.35">
      <c r="A80" s="5" t="s">
        <v>184</v>
      </c>
      <c r="B80" t="s">
        <v>185</v>
      </c>
      <c r="C80" t="s">
        <v>186</v>
      </c>
      <c r="D80" t="s">
        <v>16</v>
      </c>
      <c r="E80" t="s">
        <v>17</v>
      </c>
      <c r="F80" t="s">
        <v>122</v>
      </c>
      <c r="G80">
        <v>1E-3</v>
      </c>
      <c r="H80">
        <v>11060</v>
      </c>
      <c r="I80" t="b">
        <v>1</v>
      </c>
      <c r="J80" t="s">
        <v>393</v>
      </c>
      <c r="K80" t="s">
        <v>512</v>
      </c>
      <c r="L80" t="s">
        <v>186</v>
      </c>
      <c r="M80" t="s">
        <v>395</v>
      </c>
      <c r="N80" t="b">
        <v>0</v>
      </c>
    </row>
    <row r="81" spans="1:14" x14ac:dyDescent="0.35">
      <c r="A81" s="5" t="s">
        <v>116</v>
      </c>
      <c r="B81" t="s">
        <v>117</v>
      </c>
      <c r="C81" t="s">
        <v>118</v>
      </c>
      <c r="D81" t="s">
        <v>16</v>
      </c>
      <c r="E81" t="s">
        <v>20</v>
      </c>
      <c r="F81" t="b">
        <v>0</v>
      </c>
      <c r="G81" t="s">
        <v>20</v>
      </c>
      <c r="H81">
        <v>31384</v>
      </c>
      <c r="I81" t="b">
        <v>0</v>
      </c>
      <c r="J81" t="s">
        <v>406</v>
      </c>
      <c r="K81" t="s">
        <v>117</v>
      </c>
      <c r="L81" t="s">
        <v>118</v>
      </c>
      <c r="M81" t="s">
        <v>407</v>
      </c>
      <c r="N81">
        <v>0</v>
      </c>
    </row>
    <row r="82" spans="1:14" x14ac:dyDescent="0.35">
      <c r="A82" s="5" t="s">
        <v>253</v>
      </c>
      <c r="B82" t="s">
        <v>254</v>
      </c>
      <c r="C82" t="s">
        <v>255</v>
      </c>
      <c r="D82" t="s">
        <v>16</v>
      </c>
      <c r="E82" t="s">
        <v>20</v>
      </c>
      <c r="F82" t="b">
        <v>0</v>
      </c>
      <c r="G82" t="s">
        <v>20</v>
      </c>
      <c r="H82">
        <v>30</v>
      </c>
      <c r="I82" t="b">
        <v>0</v>
      </c>
      <c r="J82" t="s">
        <v>421</v>
      </c>
      <c r="K82" t="s">
        <v>425</v>
      </c>
      <c r="L82" t="s">
        <v>255</v>
      </c>
      <c r="M82" t="s">
        <v>423</v>
      </c>
      <c r="N82">
        <v>0</v>
      </c>
    </row>
    <row r="83" spans="1:14" x14ac:dyDescent="0.35">
      <c r="A83" s="5" t="s">
        <v>86</v>
      </c>
      <c r="B83" t="s">
        <v>87</v>
      </c>
      <c r="C83" t="s">
        <v>88</v>
      </c>
      <c r="D83" t="s">
        <v>16</v>
      </c>
      <c r="E83" t="s">
        <v>20</v>
      </c>
      <c r="F83" t="b">
        <v>0</v>
      </c>
      <c r="G83" t="s">
        <v>20</v>
      </c>
      <c r="H83">
        <v>45814</v>
      </c>
      <c r="I83" t="b">
        <v>0</v>
      </c>
      <c r="J83" t="s">
        <v>421</v>
      </c>
      <c r="K83" t="s">
        <v>87</v>
      </c>
      <c r="L83" t="s">
        <v>495</v>
      </c>
      <c r="M83" t="s">
        <v>423</v>
      </c>
      <c r="N83">
        <v>0</v>
      </c>
    </row>
    <row r="84" spans="1:14" x14ac:dyDescent="0.35">
      <c r="A84" s="5" t="s">
        <v>268</v>
      </c>
      <c r="B84" t="s">
        <v>269</v>
      </c>
      <c r="C84" t="s">
        <v>270</v>
      </c>
      <c r="D84" t="s">
        <v>16</v>
      </c>
      <c r="E84" t="s">
        <v>20</v>
      </c>
      <c r="F84" t="b">
        <v>0</v>
      </c>
      <c r="G84" t="s">
        <v>20</v>
      </c>
      <c r="H84">
        <v>300</v>
      </c>
      <c r="I84" t="b">
        <v>0</v>
      </c>
      <c r="J84" t="s">
        <v>421</v>
      </c>
      <c r="K84" t="s">
        <v>269</v>
      </c>
      <c r="L84" t="s">
        <v>270</v>
      </c>
      <c r="M84" t="s">
        <v>423</v>
      </c>
      <c r="N84">
        <v>0</v>
      </c>
    </row>
    <row r="85" spans="1:14" x14ac:dyDescent="0.35">
      <c r="A85" s="5" t="s">
        <v>148</v>
      </c>
      <c r="B85" t="s">
        <v>149</v>
      </c>
      <c r="C85" t="s">
        <v>150</v>
      </c>
      <c r="D85" t="s">
        <v>16</v>
      </c>
      <c r="E85" t="s">
        <v>24</v>
      </c>
      <c r="F85" t="s">
        <v>25</v>
      </c>
      <c r="G85">
        <v>1000000</v>
      </c>
      <c r="H85">
        <v>136</v>
      </c>
      <c r="I85" t="b">
        <v>1</v>
      </c>
      <c r="J85" t="s">
        <v>368</v>
      </c>
      <c r="K85" t="s">
        <v>149</v>
      </c>
      <c r="L85" t="s">
        <v>150</v>
      </c>
      <c r="M85" t="s">
        <v>370</v>
      </c>
      <c r="N85">
        <v>0</v>
      </c>
    </row>
    <row r="86" spans="1:14" x14ac:dyDescent="0.35">
      <c r="A86" s="5" t="s">
        <v>295</v>
      </c>
      <c r="B86" t="s">
        <v>149</v>
      </c>
      <c r="C86" t="s">
        <v>296</v>
      </c>
      <c r="D86" t="s">
        <v>16</v>
      </c>
      <c r="E86" t="s">
        <v>20</v>
      </c>
      <c r="F86" t="b">
        <v>0</v>
      </c>
      <c r="G86" s="6">
        <v>1000000</v>
      </c>
      <c r="H86">
        <v>746</v>
      </c>
      <c r="I86" t="b">
        <v>1</v>
      </c>
      <c r="J86" t="s">
        <v>368</v>
      </c>
      <c r="K86" t="s">
        <v>149</v>
      </c>
      <c r="L86" t="s">
        <v>150</v>
      </c>
      <c r="M86" t="s">
        <v>370</v>
      </c>
      <c r="N86">
        <v>0</v>
      </c>
    </row>
    <row r="87" spans="1:14" x14ac:dyDescent="0.35">
      <c r="A87" s="5" t="s">
        <v>41</v>
      </c>
      <c r="B87" t="s">
        <v>42</v>
      </c>
      <c r="C87" t="s">
        <v>43</v>
      </c>
      <c r="D87" t="s">
        <v>16</v>
      </c>
      <c r="E87" t="s">
        <v>20</v>
      </c>
      <c r="F87" t="b">
        <v>0</v>
      </c>
      <c r="H87">
        <v>318014</v>
      </c>
      <c r="I87" t="b">
        <v>0</v>
      </c>
      <c r="J87" t="s">
        <v>389</v>
      </c>
      <c r="K87" t="s">
        <v>42</v>
      </c>
      <c r="L87" t="s">
        <v>43</v>
      </c>
      <c r="M87" t="s">
        <v>390</v>
      </c>
    </row>
    <row r="88" spans="1:14" x14ac:dyDescent="0.35">
      <c r="A88" s="5" t="s">
        <v>21</v>
      </c>
      <c r="B88" t="s">
        <v>22</v>
      </c>
      <c r="C88" t="s">
        <v>23</v>
      </c>
      <c r="D88" t="s">
        <v>16</v>
      </c>
      <c r="E88" t="s">
        <v>20</v>
      </c>
      <c r="F88" t="b">
        <v>0</v>
      </c>
      <c r="G88" t="s">
        <v>20</v>
      </c>
      <c r="H88">
        <v>7693</v>
      </c>
      <c r="I88" t="b">
        <v>0</v>
      </c>
      <c r="J88" t="s">
        <v>22</v>
      </c>
      <c r="K88" t="s">
        <v>22</v>
      </c>
      <c r="L88" t="s">
        <v>22</v>
      </c>
      <c r="M88" t="s">
        <v>388</v>
      </c>
    </row>
    <row r="89" spans="1:14" x14ac:dyDescent="0.35">
      <c r="A89" s="5" t="s">
        <v>297</v>
      </c>
      <c r="B89" t="s">
        <v>298</v>
      </c>
      <c r="C89" t="s">
        <v>299</v>
      </c>
      <c r="D89" t="s">
        <v>16</v>
      </c>
      <c r="E89" t="s">
        <v>20</v>
      </c>
      <c r="F89" t="b">
        <v>0</v>
      </c>
      <c r="G89" t="s">
        <v>20</v>
      </c>
      <c r="H89">
        <v>13683</v>
      </c>
      <c r="I89" t="b">
        <v>0</v>
      </c>
      <c r="J89" t="s">
        <v>324</v>
      </c>
      <c r="K89" t="s">
        <v>298</v>
      </c>
      <c r="L89" t="s">
        <v>299</v>
      </c>
      <c r="M89" t="s">
        <v>502</v>
      </c>
      <c r="N89" t="b">
        <v>0</v>
      </c>
    </row>
    <row r="90" spans="1:14" x14ac:dyDescent="0.35">
      <c r="A90" s="5" t="s">
        <v>314</v>
      </c>
      <c r="B90" t="s">
        <v>315</v>
      </c>
      <c r="C90" t="s">
        <v>316</v>
      </c>
      <c r="D90" t="s">
        <v>16</v>
      </c>
      <c r="E90" t="s">
        <v>20</v>
      </c>
      <c r="F90" t="b">
        <v>0</v>
      </c>
      <c r="G90">
        <v>1</v>
      </c>
      <c r="H90">
        <v>1461</v>
      </c>
      <c r="I90" t="b">
        <v>1</v>
      </c>
      <c r="J90" t="s">
        <v>324</v>
      </c>
      <c r="K90" t="s">
        <v>528</v>
      </c>
      <c r="L90" t="s">
        <v>316</v>
      </c>
      <c r="M90" t="s">
        <v>502</v>
      </c>
      <c r="N90" t="b">
        <v>0</v>
      </c>
    </row>
    <row r="91" spans="1:14" x14ac:dyDescent="0.35">
      <c r="A91" s="5" t="s">
        <v>160</v>
      </c>
      <c r="B91" t="s">
        <v>161</v>
      </c>
      <c r="C91" t="s">
        <v>162</v>
      </c>
      <c r="D91" t="s">
        <v>16</v>
      </c>
      <c r="E91" t="s">
        <v>20</v>
      </c>
      <c r="F91" t="b">
        <v>0</v>
      </c>
      <c r="G91" t="s">
        <v>20</v>
      </c>
      <c r="H91">
        <v>139</v>
      </c>
      <c r="I91" t="b">
        <v>0</v>
      </c>
      <c r="J91" t="s">
        <v>414</v>
      </c>
      <c r="K91" t="s">
        <v>486</v>
      </c>
      <c r="L91" t="s">
        <v>509</v>
      </c>
      <c r="M91" t="s">
        <v>415</v>
      </c>
      <c r="N91">
        <v>0</v>
      </c>
    </row>
    <row r="92" spans="1:14" x14ac:dyDescent="0.35">
      <c r="A92" s="5" t="s">
        <v>157</v>
      </c>
      <c r="B92" t="s">
        <v>158</v>
      </c>
      <c r="C92" t="s">
        <v>159</v>
      </c>
      <c r="D92" t="s">
        <v>16</v>
      </c>
      <c r="E92" t="s">
        <v>20</v>
      </c>
      <c r="F92" t="b">
        <v>0</v>
      </c>
      <c r="G92" t="s">
        <v>20</v>
      </c>
      <c r="H92">
        <v>1333</v>
      </c>
      <c r="I92" t="b">
        <v>0</v>
      </c>
      <c r="J92" t="s">
        <v>414</v>
      </c>
      <c r="K92" t="s">
        <v>446</v>
      </c>
      <c r="L92" t="s">
        <v>506</v>
      </c>
      <c r="M92" t="s">
        <v>415</v>
      </c>
      <c r="N92">
        <v>0</v>
      </c>
    </row>
    <row r="93" spans="1:14" x14ac:dyDescent="0.35">
      <c r="A93" s="5" t="s">
        <v>345</v>
      </c>
      <c r="B93" t="s">
        <v>346</v>
      </c>
      <c r="C93" t="s">
        <v>347</v>
      </c>
      <c r="D93" t="s">
        <v>16</v>
      </c>
      <c r="E93" t="s">
        <v>20</v>
      </c>
      <c r="F93" t="b">
        <v>0</v>
      </c>
      <c r="G93" t="s">
        <v>20</v>
      </c>
      <c r="H93">
        <v>4119</v>
      </c>
      <c r="I93" t="b">
        <v>0</v>
      </c>
      <c r="J93" t="s">
        <v>414</v>
      </c>
      <c r="K93" t="s">
        <v>446</v>
      </c>
      <c r="L93" t="s">
        <v>506</v>
      </c>
      <c r="M93" t="s">
        <v>415</v>
      </c>
      <c r="N93">
        <v>0</v>
      </c>
    </row>
    <row r="94" spans="1:14" x14ac:dyDescent="0.35">
      <c r="A94" s="5" t="s">
        <v>151</v>
      </c>
      <c r="B94" t="s">
        <v>152</v>
      </c>
      <c r="C94" t="s">
        <v>153</v>
      </c>
      <c r="D94" t="s">
        <v>16</v>
      </c>
      <c r="E94" t="s">
        <v>20</v>
      </c>
      <c r="F94" t="b">
        <v>0</v>
      </c>
      <c r="G94" t="s">
        <v>20</v>
      </c>
      <c r="H94">
        <v>430</v>
      </c>
      <c r="I94" t="b">
        <v>0</v>
      </c>
      <c r="J94" t="s">
        <v>414</v>
      </c>
      <c r="K94" t="s">
        <v>446</v>
      </c>
      <c r="L94" t="s">
        <v>506</v>
      </c>
      <c r="M94" t="s">
        <v>415</v>
      </c>
      <c r="N94">
        <v>0</v>
      </c>
    </row>
    <row r="95" spans="1:14" x14ac:dyDescent="0.35">
      <c r="A95" s="5" t="s">
        <v>80</v>
      </c>
      <c r="B95" t="s">
        <v>81</v>
      </c>
      <c r="C95" t="s">
        <v>82</v>
      </c>
      <c r="D95" t="s">
        <v>16</v>
      </c>
      <c r="E95" t="s">
        <v>20</v>
      </c>
      <c r="F95" t="b">
        <v>0</v>
      </c>
      <c r="G95" t="s">
        <v>20</v>
      </c>
      <c r="H95">
        <v>7586</v>
      </c>
      <c r="I95" t="b">
        <v>0</v>
      </c>
      <c r="J95" t="s">
        <v>414</v>
      </c>
      <c r="K95" t="s">
        <v>81</v>
      </c>
      <c r="L95" t="s">
        <v>494</v>
      </c>
      <c r="M95" t="s">
        <v>415</v>
      </c>
      <c r="N95">
        <v>0</v>
      </c>
    </row>
    <row r="96" spans="1:14" x14ac:dyDescent="0.35">
      <c r="A96" s="5" t="s">
        <v>328</v>
      </c>
      <c r="B96" t="s">
        <v>329</v>
      </c>
      <c r="C96" t="s">
        <v>330</v>
      </c>
      <c r="D96" t="s">
        <v>16</v>
      </c>
      <c r="E96" t="s">
        <v>20</v>
      </c>
      <c r="F96" t="b">
        <v>0</v>
      </c>
      <c r="G96" t="s">
        <v>20</v>
      </c>
      <c r="H96">
        <v>259</v>
      </c>
      <c r="I96" t="b">
        <v>0</v>
      </c>
      <c r="J96" t="s">
        <v>414</v>
      </c>
      <c r="K96" t="s">
        <v>120</v>
      </c>
      <c r="L96" t="s">
        <v>121</v>
      </c>
      <c r="M96" t="s">
        <v>371</v>
      </c>
      <c r="N96" t="s">
        <v>460</v>
      </c>
    </row>
    <row r="97" spans="1:14" x14ac:dyDescent="0.35">
      <c r="A97" s="5" t="s">
        <v>119</v>
      </c>
      <c r="B97" t="s">
        <v>120</v>
      </c>
      <c r="C97" t="s">
        <v>121</v>
      </c>
      <c r="D97" t="s">
        <v>16</v>
      </c>
      <c r="E97" t="s">
        <v>20</v>
      </c>
      <c r="F97" t="b">
        <v>0</v>
      </c>
      <c r="G97" t="s">
        <v>20</v>
      </c>
      <c r="H97">
        <v>40221</v>
      </c>
      <c r="I97" t="b">
        <v>0</v>
      </c>
      <c r="J97" t="s">
        <v>414</v>
      </c>
      <c r="K97" t="s">
        <v>120</v>
      </c>
      <c r="L97" t="s">
        <v>121</v>
      </c>
      <c r="M97" t="s">
        <v>371</v>
      </c>
      <c r="N97">
        <v>0</v>
      </c>
    </row>
    <row r="98" spans="1:14" x14ac:dyDescent="0.35">
      <c r="A98" s="5" t="s">
        <v>277</v>
      </c>
      <c r="B98" t="s">
        <v>278</v>
      </c>
      <c r="C98" t="s">
        <v>279</v>
      </c>
      <c r="D98" t="s">
        <v>16</v>
      </c>
      <c r="E98" t="s">
        <v>20</v>
      </c>
      <c r="F98" t="b">
        <v>0</v>
      </c>
      <c r="G98" t="s">
        <v>20</v>
      </c>
      <c r="H98">
        <v>44207</v>
      </c>
      <c r="I98" t="b">
        <v>0</v>
      </c>
      <c r="J98" t="s">
        <v>414</v>
      </c>
      <c r="K98" t="s">
        <v>120</v>
      </c>
      <c r="L98" t="s">
        <v>121</v>
      </c>
      <c r="M98" t="s">
        <v>371</v>
      </c>
      <c r="N98" t="s">
        <v>431</v>
      </c>
    </row>
    <row r="99" spans="1:14" x14ac:dyDescent="0.35">
      <c r="A99" s="5" t="s">
        <v>53</v>
      </c>
      <c r="B99" t="s">
        <v>54</v>
      </c>
      <c r="C99" t="s">
        <v>55</v>
      </c>
      <c r="D99" t="s">
        <v>16</v>
      </c>
      <c r="E99" t="s">
        <v>20</v>
      </c>
      <c r="F99" t="b">
        <v>0</v>
      </c>
      <c r="G99" t="s">
        <v>20</v>
      </c>
      <c r="H99">
        <v>27520</v>
      </c>
      <c r="I99" t="b">
        <v>0</v>
      </c>
      <c r="J99" t="s">
        <v>414</v>
      </c>
      <c r="K99" t="s">
        <v>120</v>
      </c>
      <c r="L99" t="s">
        <v>121</v>
      </c>
      <c r="M99" t="s">
        <v>371</v>
      </c>
      <c r="N99" t="s">
        <v>401</v>
      </c>
    </row>
    <row r="100" spans="1:14" x14ac:dyDescent="0.35">
      <c r="A100" s="5" t="s">
        <v>56</v>
      </c>
      <c r="B100" t="s">
        <v>57</v>
      </c>
      <c r="C100" t="s">
        <v>58</v>
      </c>
      <c r="D100" t="s">
        <v>16</v>
      </c>
      <c r="E100" t="s">
        <v>20</v>
      </c>
      <c r="F100" t="b">
        <v>0</v>
      </c>
      <c r="G100" t="s">
        <v>20</v>
      </c>
      <c r="H100">
        <v>14645</v>
      </c>
      <c r="I100" t="b">
        <v>0</v>
      </c>
      <c r="J100" t="s">
        <v>414</v>
      </c>
      <c r="K100" t="s">
        <v>120</v>
      </c>
      <c r="L100" t="s">
        <v>121</v>
      </c>
      <c r="M100" t="s">
        <v>371</v>
      </c>
      <c r="N100" t="s">
        <v>374</v>
      </c>
    </row>
    <row r="101" spans="1:14" x14ac:dyDescent="0.35">
      <c r="A101" s="5" t="s">
        <v>36</v>
      </c>
      <c r="B101" t="s">
        <v>37</v>
      </c>
      <c r="C101" t="s">
        <v>37</v>
      </c>
      <c r="D101" t="s">
        <v>16</v>
      </c>
      <c r="E101" t="s">
        <v>20</v>
      </c>
      <c r="F101" t="b">
        <v>0</v>
      </c>
      <c r="G101" t="s">
        <v>20</v>
      </c>
      <c r="H101">
        <v>685712</v>
      </c>
      <c r="I101" t="b">
        <v>0</v>
      </c>
      <c r="J101" t="s">
        <v>375</v>
      </c>
      <c r="K101" t="s">
        <v>37</v>
      </c>
      <c r="L101" t="s">
        <v>37</v>
      </c>
      <c r="M101" t="s">
        <v>377</v>
      </c>
    </row>
    <row r="102" spans="1:14" s="3" customFormat="1" x14ac:dyDescent="0.35">
      <c r="A102" s="7" t="s">
        <v>142</v>
      </c>
      <c r="B102" s="3" t="s">
        <v>143</v>
      </c>
      <c r="C102" s="3" t="s">
        <v>144</v>
      </c>
      <c r="D102" s="3" t="s">
        <v>16</v>
      </c>
      <c r="E102" s="3" t="s">
        <v>20</v>
      </c>
      <c r="F102" s="3" t="b">
        <v>0</v>
      </c>
      <c r="G102" s="8">
        <v>10000000</v>
      </c>
      <c r="H102" s="3">
        <v>640</v>
      </c>
      <c r="I102" s="3" t="b">
        <v>1</v>
      </c>
      <c r="J102" s="3" t="s">
        <v>372</v>
      </c>
      <c r="K102" s="3" t="s">
        <v>143</v>
      </c>
      <c r="L102" s="3" t="s">
        <v>144</v>
      </c>
      <c r="M102" s="3" t="s">
        <v>373</v>
      </c>
      <c r="N102" s="3">
        <v>0</v>
      </c>
    </row>
    <row r="103" spans="1:14" s="3" customFormat="1" x14ac:dyDescent="0.35">
      <c r="A103" s="7" t="s">
        <v>320</v>
      </c>
      <c r="B103" s="3" t="s">
        <v>321</v>
      </c>
      <c r="C103" s="3" t="s">
        <v>322</v>
      </c>
      <c r="D103" s="3" t="s">
        <v>16</v>
      </c>
      <c r="E103" s="3" t="s">
        <v>20</v>
      </c>
      <c r="F103" s="3" t="b">
        <v>0</v>
      </c>
      <c r="G103" s="8">
        <v>10000000</v>
      </c>
      <c r="H103" s="3">
        <v>203</v>
      </c>
      <c r="I103" s="3" t="b">
        <v>1</v>
      </c>
      <c r="J103" s="3" t="s">
        <v>372</v>
      </c>
      <c r="K103" s="3" t="s">
        <v>143</v>
      </c>
      <c r="L103" s="3" t="s">
        <v>144</v>
      </c>
      <c r="M103" s="3" t="s">
        <v>373</v>
      </c>
      <c r="N103" s="3" t="s">
        <v>374</v>
      </c>
    </row>
    <row r="104" spans="1:14" x14ac:dyDescent="0.35">
      <c r="A104" s="5" t="s">
        <v>127</v>
      </c>
      <c r="B104" t="s">
        <v>128</v>
      </c>
      <c r="C104" t="s">
        <v>129</v>
      </c>
      <c r="D104" t="s">
        <v>16</v>
      </c>
      <c r="E104" t="s">
        <v>20</v>
      </c>
      <c r="F104" t="b">
        <v>0</v>
      </c>
      <c r="G104" s="6">
        <v>1000000000</v>
      </c>
      <c r="H104">
        <v>5777</v>
      </c>
      <c r="I104" t="b">
        <v>1</v>
      </c>
      <c r="J104" t="s">
        <v>368</v>
      </c>
      <c r="K104" t="s">
        <v>128</v>
      </c>
      <c r="L104" t="s">
        <v>129</v>
      </c>
      <c r="M104" t="s">
        <v>370</v>
      </c>
      <c r="N104">
        <v>0</v>
      </c>
    </row>
    <row r="105" spans="1:14" x14ac:dyDescent="0.35">
      <c r="A105" s="5" t="s">
        <v>348</v>
      </c>
      <c r="B105" t="s">
        <v>349</v>
      </c>
      <c r="C105" t="s">
        <v>350</v>
      </c>
      <c r="D105" t="s">
        <v>16</v>
      </c>
      <c r="E105" t="s">
        <v>20</v>
      </c>
      <c r="F105" t="b">
        <v>0</v>
      </c>
      <c r="G105" t="s">
        <v>20</v>
      </c>
      <c r="H105">
        <v>204</v>
      </c>
      <c r="I105" t="b">
        <v>0</v>
      </c>
      <c r="J105" t="s">
        <v>365</v>
      </c>
      <c r="K105" t="s">
        <v>349</v>
      </c>
      <c r="L105" t="s">
        <v>350</v>
      </c>
      <c r="M105" t="s">
        <v>367</v>
      </c>
      <c r="N105">
        <v>0</v>
      </c>
    </row>
    <row r="106" spans="1:14" x14ac:dyDescent="0.35">
      <c r="A106" s="5" t="s">
        <v>47</v>
      </c>
      <c r="B106" t="s">
        <v>48</v>
      </c>
      <c r="C106" t="s">
        <v>49</v>
      </c>
      <c r="D106" t="s">
        <v>16</v>
      </c>
      <c r="E106" t="s">
        <v>20</v>
      </c>
      <c r="F106" t="b">
        <v>0</v>
      </c>
      <c r="G106" t="s">
        <v>20</v>
      </c>
      <c r="H106">
        <v>28167</v>
      </c>
      <c r="I106" t="b">
        <v>0</v>
      </c>
      <c r="J106" t="s">
        <v>365</v>
      </c>
      <c r="K106" t="s">
        <v>48</v>
      </c>
      <c r="L106" t="s">
        <v>49</v>
      </c>
      <c r="M106" t="s">
        <v>367</v>
      </c>
    </row>
    <row r="107" spans="1:14" x14ac:dyDescent="0.35">
      <c r="A107" s="5" t="s">
        <v>286</v>
      </c>
      <c r="B107" t="s">
        <v>287</v>
      </c>
      <c r="C107" t="s">
        <v>288</v>
      </c>
      <c r="D107" t="s">
        <v>16</v>
      </c>
      <c r="E107" t="s">
        <v>17</v>
      </c>
      <c r="F107" t="s">
        <v>122</v>
      </c>
      <c r="G107">
        <v>1E-3</v>
      </c>
      <c r="H107">
        <v>40243</v>
      </c>
      <c r="I107" t="b">
        <v>1</v>
      </c>
      <c r="J107" t="s">
        <v>393</v>
      </c>
      <c r="K107" t="s">
        <v>513</v>
      </c>
      <c r="L107" t="s">
        <v>288</v>
      </c>
      <c r="M107" t="s">
        <v>395</v>
      </c>
      <c r="N107" t="b">
        <v>0</v>
      </c>
    </row>
    <row r="108" spans="1:14" s="3" customFormat="1" x14ac:dyDescent="0.35">
      <c r="A108" s="7" t="s">
        <v>104</v>
      </c>
      <c r="B108" s="3" t="s">
        <v>105</v>
      </c>
      <c r="C108" s="3" t="s">
        <v>106</v>
      </c>
      <c r="D108" s="3" t="s">
        <v>16</v>
      </c>
      <c r="E108" s="3" t="s">
        <v>20</v>
      </c>
      <c r="F108" s="3" t="b">
        <v>0</v>
      </c>
      <c r="G108" s="8">
        <f>1/10000000000</f>
        <v>1E-10</v>
      </c>
      <c r="H108" s="3">
        <v>188</v>
      </c>
      <c r="I108" s="3" t="b">
        <v>1</v>
      </c>
      <c r="J108" s="3" t="s">
        <v>416</v>
      </c>
      <c r="K108" s="3" t="s">
        <v>105</v>
      </c>
      <c r="L108" s="3" t="s">
        <v>106</v>
      </c>
      <c r="M108" s="3" t="s">
        <v>417</v>
      </c>
      <c r="N108" s="3">
        <v>0</v>
      </c>
    </row>
    <row r="109" spans="1:14" x14ac:dyDescent="0.35">
      <c r="A109" s="5" t="s">
        <v>107</v>
      </c>
      <c r="B109" t="s">
        <v>108</v>
      </c>
      <c r="C109" t="s">
        <v>109</v>
      </c>
      <c r="D109" t="s">
        <v>16</v>
      </c>
      <c r="E109" t="s">
        <v>20</v>
      </c>
      <c r="F109" t="b">
        <v>0</v>
      </c>
      <c r="G109">
        <v>1</v>
      </c>
      <c r="H109">
        <v>52014</v>
      </c>
      <c r="I109" t="b">
        <v>1</v>
      </c>
      <c r="J109" t="s">
        <v>380</v>
      </c>
      <c r="K109" t="s">
        <v>108</v>
      </c>
      <c r="L109" t="s">
        <v>109</v>
      </c>
      <c r="M109" t="s">
        <v>381</v>
      </c>
      <c r="N109">
        <v>0</v>
      </c>
    </row>
    <row r="110" spans="1:14" x14ac:dyDescent="0.35">
      <c r="A110" s="5" t="s">
        <v>280</v>
      </c>
      <c r="B110" t="s">
        <v>281</v>
      </c>
      <c r="C110" t="s">
        <v>282</v>
      </c>
      <c r="D110" t="s">
        <v>16</v>
      </c>
      <c r="E110" t="s">
        <v>20</v>
      </c>
      <c r="F110" t="b">
        <v>0</v>
      </c>
      <c r="G110">
        <v>0.01</v>
      </c>
      <c r="H110">
        <v>30</v>
      </c>
      <c r="I110" t="b">
        <v>1</v>
      </c>
      <c r="J110" t="s">
        <v>418</v>
      </c>
      <c r="K110" t="s">
        <v>281</v>
      </c>
      <c r="L110" t="s">
        <v>282</v>
      </c>
      <c r="M110" t="s">
        <v>471</v>
      </c>
      <c r="N110">
        <v>0</v>
      </c>
    </row>
    <row r="111" spans="1:14" x14ac:dyDescent="0.35">
      <c r="A111" s="5" t="s">
        <v>232</v>
      </c>
      <c r="B111" t="s">
        <v>233</v>
      </c>
      <c r="C111" t="s">
        <v>234</v>
      </c>
      <c r="D111" t="s">
        <v>16</v>
      </c>
      <c r="E111" t="s">
        <v>107</v>
      </c>
      <c r="F111" t="s">
        <v>108</v>
      </c>
      <c r="G111">
        <v>1.1023000000000001</v>
      </c>
      <c r="H111">
        <v>1</v>
      </c>
      <c r="I111" t="b">
        <v>1</v>
      </c>
      <c r="J111" t="s">
        <v>380</v>
      </c>
      <c r="K111" t="s">
        <v>233</v>
      </c>
      <c r="L111" t="s">
        <v>234</v>
      </c>
      <c r="M111" t="s">
        <v>381</v>
      </c>
      <c r="N111" t="b">
        <v>0</v>
      </c>
    </row>
    <row r="112" spans="1:14" x14ac:dyDescent="0.35">
      <c r="A112" s="5" t="s">
        <v>44</v>
      </c>
      <c r="B112" t="s">
        <v>45</v>
      </c>
      <c r="C112" t="s">
        <v>46</v>
      </c>
      <c r="D112" t="s">
        <v>16</v>
      </c>
      <c r="E112" t="s">
        <v>20</v>
      </c>
      <c r="F112" t="b">
        <v>0</v>
      </c>
      <c r="G112" t="s">
        <v>20</v>
      </c>
      <c r="H112">
        <v>8255</v>
      </c>
      <c r="I112" t="b">
        <v>0</v>
      </c>
      <c r="J112" t="s">
        <v>365</v>
      </c>
      <c r="K112" t="s">
        <v>45</v>
      </c>
      <c r="L112" t="s">
        <v>46</v>
      </c>
      <c r="M112" t="s">
        <v>367</v>
      </c>
    </row>
    <row r="113" spans="1:14" x14ac:dyDescent="0.35">
      <c r="A113" s="5" t="s">
        <v>336</v>
      </c>
      <c r="B113" t="s">
        <v>337</v>
      </c>
      <c r="C113" t="s">
        <v>338</v>
      </c>
      <c r="D113" t="s">
        <v>16</v>
      </c>
      <c r="E113" t="s">
        <v>20</v>
      </c>
      <c r="F113" t="b">
        <v>0</v>
      </c>
      <c r="G113" t="s">
        <v>20</v>
      </c>
      <c r="H113">
        <v>50305</v>
      </c>
      <c r="I113" t="b">
        <v>0</v>
      </c>
      <c r="J113" t="s">
        <v>324</v>
      </c>
      <c r="K113" t="s">
        <v>337</v>
      </c>
      <c r="L113" t="s">
        <v>338</v>
      </c>
      <c r="M113" t="s">
        <v>502</v>
      </c>
      <c r="N113" t="b">
        <v>0</v>
      </c>
    </row>
    <row r="114" spans="1:14" x14ac:dyDescent="0.35">
      <c r="A114" s="5" t="s">
        <v>283</v>
      </c>
      <c r="B114" t="s">
        <v>284</v>
      </c>
      <c r="C114" t="s">
        <v>285</v>
      </c>
      <c r="D114" t="s">
        <v>16</v>
      </c>
      <c r="E114" t="s">
        <v>17</v>
      </c>
      <c r="F114" t="s">
        <v>122</v>
      </c>
      <c r="G114">
        <v>264.17200000000003</v>
      </c>
      <c r="H114">
        <v>2830</v>
      </c>
      <c r="I114" t="b">
        <v>1</v>
      </c>
      <c r="J114" t="s">
        <v>393</v>
      </c>
      <c r="K114" t="s">
        <v>284</v>
      </c>
      <c r="L114" t="s">
        <v>285</v>
      </c>
      <c r="M114" t="s">
        <v>395</v>
      </c>
      <c r="N114" t="b">
        <v>0</v>
      </c>
    </row>
    <row r="115" spans="1:14" x14ac:dyDescent="0.35">
      <c r="A115" s="5" t="s">
        <v>187</v>
      </c>
      <c r="B115" t="s">
        <v>188</v>
      </c>
      <c r="C115" t="s">
        <v>189</v>
      </c>
      <c r="D115" t="s">
        <v>16</v>
      </c>
      <c r="E115" t="s">
        <v>95</v>
      </c>
      <c r="F115" t="s">
        <v>96</v>
      </c>
      <c r="G115">
        <f>264.172/(24*60)</f>
        <v>0.1834527777777778</v>
      </c>
      <c r="H115">
        <v>68540</v>
      </c>
      <c r="I115" t="b">
        <v>1</v>
      </c>
      <c r="J115" t="s">
        <v>393</v>
      </c>
      <c r="K115" t="s">
        <v>188</v>
      </c>
      <c r="L115" t="s">
        <v>189</v>
      </c>
      <c r="M115" t="s">
        <v>395</v>
      </c>
      <c r="N115" t="b">
        <v>0</v>
      </c>
    </row>
    <row r="116" spans="1:14" x14ac:dyDescent="0.35">
      <c r="A116" s="5" t="s">
        <v>300</v>
      </c>
      <c r="B116" t="s">
        <v>301</v>
      </c>
      <c r="C116" t="s">
        <v>301</v>
      </c>
      <c r="D116" t="s">
        <v>16</v>
      </c>
      <c r="E116" t="s">
        <v>20</v>
      </c>
      <c r="F116" t="b">
        <v>0</v>
      </c>
      <c r="G116" t="s">
        <v>20</v>
      </c>
      <c r="H116">
        <v>57</v>
      </c>
      <c r="I116" t="b">
        <v>0</v>
      </c>
      <c r="J116" t="s">
        <v>324</v>
      </c>
      <c r="K116" t="s">
        <v>301</v>
      </c>
      <c r="L116" t="s">
        <v>301</v>
      </c>
      <c r="M116" t="s">
        <v>502</v>
      </c>
      <c r="N116" t="b">
        <v>0</v>
      </c>
    </row>
  </sheetData>
  <autoFilter ref="A1:O116" xr:uid="{3036B1CA-FBEB-4E41-A2A1-61CD7E3CC4C8}"/>
  <sortState xmlns:xlrd2="http://schemas.microsoft.com/office/spreadsheetml/2017/richdata2" ref="A2:O116">
    <sortCondition ref="C2:C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Krogh, Jeremy ENV:EX</dc:creator>
  <cp:keywords/>
  <dc:description/>
  <cp:lastModifiedBy>Bhandari, Sahil ENV:EX</cp:lastModifiedBy>
  <cp:revision/>
  <dcterms:created xsi:type="dcterms:W3CDTF">2024-08-23T19:56:03Z</dcterms:created>
  <dcterms:modified xsi:type="dcterms:W3CDTF">2025-04-28T17:31:12Z</dcterms:modified>
  <cp:category/>
  <cp:contentStatus/>
</cp:coreProperties>
</file>